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Tsolmontuya\Downloads\"/>
    </mc:Choice>
  </mc:AlternateContent>
  <xr:revisionPtr revIDLastSave="0" documentId="13_ncr:1_{5C0C610B-8E00-451E-B4D3-0419C82204E5}" xr6:coauthVersionLast="47" xr6:coauthVersionMax="47" xr10:uidLastSave="{00000000-0000-0000-0000-000000000000}"/>
  <workbookProtection workbookAlgorithmName="SHA-512" workbookHashValue="fIg7gGe5UpCC/t0qsas/M3OgeyeU9PpdWJb6wtKjMZBw/9kicT50Q8eyXWuE3Q68RIiK3d622fTPd4wW/ysVSA==" workbookSaltValue="813jmcoP4vX0Ka0EVxqDIQ==" workbookSpinCount="100000" lockStructure="1"/>
  <bookViews>
    <workbookView xWindow="-120" yWindow="-120" windowWidth="29040" windowHeight="15840" activeTab="1" xr2:uid="{00000000-000D-0000-FFFF-FFFF00000000}"/>
  </bookViews>
  <sheets>
    <sheet name="Instruction" sheetId="2" r:id="rId1"/>
    <sheet name="Асуулга" sheetId="1" r:id="rId2"/>
    <sheet name="Үнэлгээ"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1" l="1"/>
  <c r="G4" i="1"/>
  <c r="I21" i="1"/>
  <c r="I20" i="1"/>
  <c r="I15" i="1" l="1"/>
  <c r="I16" i="1"/>
  <c r="G123" i="1"/>
  <c r="G118" i="1"/>
  <c r="G116" i="1"/>
  <c r="G115" i="1"/>
  <c r="I86" i="1" l="1"/>
  <c r="I85" i="1"/>
  <c r="I84" i="1"/>
  <c r="I102" i="1"/>
  <c r="I71" i="1"/>
  <c r="I69" i="1"/>
  <c r="I68" i="1"/>
  <c r="I67" i="1"/>
  <c r="I66" i="1"/>
  <c r="I65" i="1"/>
  <c r="I64" i="1"/>
  <c r="G87" i="1"/>
  <c r="G83" i="1"/>
  <c r="I112" i="1" l="1"/>
  <c r="I111" i="1"/>
  <c r="I110" i="1"/>
  <c r="I109" i="1"/>
  <c r="I108" i="1"/>
  <c r="I107" i="1"/>
  <c r="I106" i="1"/>
  <c r="I105" i="1"/>
  <c r="I104" i="1"/>
  <c r="I103" i="1"/>
  <c r="I101" i="1"/>
  <c r="I99" i="1"/>
  <c r="I98" i="1"/>
  <c r="I97" i="1"/>
  <c r="I96" i="1"/>
  <c r="I95" i="1"/>
  <c r="I93" i="1"/>
  <c r="I92" i="1"/>
  <c r="I91" i="1"/>
  <c r="I90" i="1"/>
  <c r="I89" i="1"/>
  <c r="I87" i="1"/>
  <c r="I17" i="1"/>
  <c r="I83" i="1"/>
  <c r="I81" i="1"/>
  <c r="I80" i="1"/>
  <c r="I79" i="1"/>
  <c r="I78" i="1"/>
  <c r="I77" i="1"/>
  <c r="I76" i="1"/>
  <c r="I75" i="1"/>
  <c r="I73" i="1"/>
  <c r="I72" i="1"/>
  <c r="I70" i="1"/>
  <c r="I63" i="1"/>
  <c r="I61" i="1"/>
  <c r="I60" i="1"/>
  <c r="I59" i="1"/>
  <c r="I58" i="1"/>
  <c r="I57" i="1"/>
  <c r="I56" i="1"/>
  <c r="I55" i="1"/>
  <c r="I54" i="1"/>
  <c r="I53" i="1"/>
  <c r="I52" i="1"/>
  <c r="I51" i="1"/>
  <c r="I50" i="1"/>
  <c r="I49" i="1"/>
  <c r="I48" i="1"/>
  <c r="I47" i="1"/>
  <c r="I46" i="1"/>
  <c r="F21" i="1"/>
  <c r="F20" i="1"/>
  <c r="F33" i="1"/>
  <c r="F32" i="1"/>
  <c r="F31" i="1"/>
  <c r="G63" i="1"/>
  <c r="I32" i="1"/>
  <c r="D28" i="4" s="1"/>
  <c r="I33" i="1"/>
  <c r="D29" i="4" s="1"/>
  <c r="I31" i="1"/>
  <c r="D27" i="4" s="1"/>
  <c r="I30" i="1"/>
  <c r="D26" i="4" s="1"/>
  <c r="I29" i="1"/>
  <c r="D25" i="4" s="1"/>
  <c r="I28" i="1"/>
  <c r="D24" i="4" s="1"/>
  <c r="I27" i="1"/>
  <c r="D23" i="4" s="1"/>
  <c r="I26" i="1"/>
  <c r="F30" i="1"/>
  <c r="F29" i="1"/>
  <c r="F28" i="1"/>
  <c r="F27" i="1"/>
  <c r="G58" i="1" l="1"/>
  <c r="G59" i="1"/>
  <c r="G60" i="1"/>
  <c r="G61" i="1"/>
  <c r="F11" i="1"/>
  <c r="F10" i="1"/>
  <c r="F9" i="1"/>
  <c r="F8" i="1"/>
  <c r="F7" i="1"/>
  <c r="F6" i="1"/>
  <c r="I38" i="1" l="1"/>
  <c r="I37" i="1"/>
  <c r="I23" i="1"/>
  <c r="G99" i="1" l="1"/>
  <c r="G98" i="1"/>
  <c r="G97" i="1"/>
  <c r="G96" i="1"/>
  <c r="G95" i="1"/>
  <c r="G90" i="1"/>
  <c r="G91" i="1"/>
  <c r="G92" i="1"/>
  <c r="G93" i="1"/>
  <c r="G89" i="1"/>
  <c r="B33" i="4"/>
  <c r="D34" i="4"/>
  <c r="D33" i="4"/>
  <c r="I36" i="1"/>
  <c r="D32" i="4" s="1"/>
  <c r="I35" i="1"/>
  <c r="D31" i="4" s="1"/>
  <c r="F26" i="1"/>
  <c r="D22" i="4"/>
  <c r="F22" i="4" s="1"/>
  <c r="I24" i="1"/>
  <c r="D18" i="4" s="1"/>
  <c r="D17" i="4"/>
  <c r="F24" i="1"/>
  <c r="F23" i="1"/>
  <c r="D13" i="4"/>
  <c r="D12" i="4"/>
  <c r="D7" i="4"/>
  <c r="F40" i="1" l="1"/>
  <c r="F39" i="1"/>
  <c r="F38" i="1"/>
  <c r="F37" i="1"/>
  <c r="F36" i="1"/>
  <c r="F35" i="1"/>
  <c r="F17" i="1"/>
  <c r="F16" i="1"/>
  <c r="F15" i="1" l="1"/>
  <c r="V16" i="4" l="1"/>
  <c r="V15" i="4"/>
  <c r="O23" i="4"/>
  <c r="O24" i="4"/>
  <c r="O30" i="4"/>
  <c r="O31" i="4"/>
  <c r="O32" i="4"/>
  <c r="O34" i="4"/>
  <c r="O22" i="4"/>
  <c r="P16" i="4"/>
  <c r="O20" i="4"/>
  <c r="O19" i="4"/>
  <c r="O18" i="4"/>
  <c r="O17" i="4"/>
  <c r="B3" i="4" l="1"/>
  <c r="I40" i="1" l="1"/>
  <c r="I39" i="1"/>
  <c r="D9" i="4"/>
  <c r="D8" i="4"/>
  <c r="F7" i="4" l="1"/>
  <c r="D6" i="4" s="1"/>
  <c r="F31" i="4"/>
  <c r="D30" i="4" s="1"/>
  <c r="N20" i="4" s="1"/>
  <c r="F17" i="4"/>
  <c r="G17" i="4" s="1"/>
  <c r="F12" i="4"/>
  <c r="D11" i="4" s="1"/>
  <c r="N17" i="4" s="1"/>
  <c r="G103" i="1"/>
  <c r="G104" i="1"/>
  <c r="G105" i="1"/>
  <c r="G106" i="1"/>
  <c r="G107" i="1"/>
  <c r="G108" i="1"/>
  <c r="G109" i="1"/>
  <c r="G110" i="1"/>
  <c r="G111" i="1"/>
  <c r="G112" i="1"/>
  <c r="G101" i="1"/>
  <c r="D41" i="4" l="1"/>
  <c r="N32" i="4" s="1"/>
  <c r="D40" i="4"/>
  <c r="N31" i="4" s="1"/>
  <c r="D42" i="4"/>
  <c r="N34" i="4" s="1"/>
  <c r="G7" i="4"/>
  <c r="N15" i="4"/>
  <c r="U15" i="4" s="1"/>
  <c r="D21" i="4"/>
  <c r="N19" i="4" s="1"/>
  <c r="G22" i="4"/>
  <c r="G31" i="4"/>
  <c r="D16" i="4"/>
  <c r="N18" i="4" s="1"/>
  <c r="G12" i="4"/>
  <c r="G81" i="1"/>
  <c r="G80" i="1"/>
  <c r="G79" i="1"/>
  <c r="G78" i="1"/>
  <c r="G77" i="1"/>
  <c r="G76" i="1"/>
  <c r="G75" i="1"/>
  <c r="D39" i="4" l="1"/>
  <c r="N30" i="4" s="1"/>
  <c r="D38" i="4"/>
  <c r="N24" i="4" s="1"/>
  <c r="D10" i="4"/>
  <c r="N16" i="4" s="1"/>
  <c r="G70" i="1"/>
  <c r="G72" i="1"/>
  <c r="G73" i="1"/>
  <c r="G47" i="1"/>
  <c r="G48" i="1"/>
  <c r="G49" i="1"/>
  <c r="G50" i="1"/>
  <c r="G51" i="1"/>
  <c r="G52" i="1"/>
  <c r="G53" i="1"/>
  <c r="G54" i="1"/>
  <c r="G55" i="1"/>
  <c r="G56" i="1"/>
  <c r="G57" i="1"/>
  <c r="G46" i="1"/>
  <c r="D36" i="4" l="1"/>
  <c r="D37" i="4"/>
  <c r="N23" i="4" s="1"/>
  <c r="F36" i="4" l="1"/>
  <c r="N22" i="4"/>
  <c r="G36" i="4" l="1"/>
  <c r="N21" i="4"/>
  <c r="Q16" i="4" s="1"/>
  <c r="U16" i="4" l="1"/>
  <c r="Q36" i="4" s="1"/>
  <c r="Q43" i="4" s="1"/>
</calcChain>
</file>

<file path=xl/sharedStrings.xml><?xml version="1.0" encoding="utf-8"?>
<sst xmlns="http://schemas.openxmlformats.org/spreadsheetml/2006/main" count="515" uniqueCount="488">
  <si>
    <t>Дотоодын хуулийн этгээд</t>
  </si>
  <si>
    <t>Цахимаар</t>
  </si>
  <si>
    <t>Асуулга</t>
  </si>
  <si>
    <t>Хариулт</t>
  </si>
  <si>
    <t>Уг дүрэм, журмыг ямар давтамжтайгаар шинэчилдэг вэ?</t>
  </si>
  <si>
    <t>Танай байгууллага МУТС-тэй тэмцэх зорилготой дүрэм, журамтай юу?</t>
  </si>
  <si>
    <t>I. Корпорацийн засаглал болон ТУЗ-ийн үүрэг</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</si>
  <si>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</si>
  <si>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Танай байгууллага МУТС-тэй тэмцэх хөтөлбөр хэрэгжүүлдэг үү?</t>
  </si>
  <si>
    <t>Танай байгууллагын төлөөлөн удирдах зөвлөл гишүүдээсээ МУТС-тэй тэмцэх асуудал хариуцсан хүн томилсон уу?</t>
  </si>
  <si>
    <t>Танай байгууллага МУТСТ хөтөлбөрийн тайланг төлөөлөн удирдах зөвлөлдөө танилцуулдаг уу?</t>
  </si>
  <si>
    <t>МУТСТ хөтөлбөрт төлөөлөн удирдах зөвлөл хэрхэн оролцон ажилладаг вэ? ТУЗ-с авч ажилладаг арга хэмжээний талаар ерөнхий мэдээлэл өгнө үү.</t>
  </si>
  <si>
    <t>Төлөөлөн удирдах зөвлөл МУТС-тэй тэмцэх асуудлаар дотоод аудиттай хамтран ажилладаг уу?</t>
  </si>
  <si>
    <t>Танай байгууллага ёс зүйн дүрэм боловсруулж ажилладаг уу? Уг дүрэмд МУТСТ-тэй холбоотой асуудал тусгагдсан уу?</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</si>
  <si>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</si>
  <si>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Төлөөлөн удирдах зөвлөл, удирдлагууд нь уг системийн үйл ажиллагаа, үр дүнтэй танилцдаг уу?</t>
  </si>
  <si>
    <t xml:space="preserve">МУТС-тэй тэмцэх өөрийн дүрэм, журамтай </t>
  </si>
  <si>
    <t xml:space="preserve">МУТС-тэй тэмцэх дүрэм, журам батлах шатандаа явж байгаа </t>
  </si>
  <si>
    <t>МУТС-тэй тэмцэх дүрэм, журам баталж байгаагүй</t>
  </si>
  <si>
    <t>МУТСТ тухай хуулийг дагаж мөрддөг</t>
  </si>
  <si>
    <t>МУТС-тэй холбоотой асуудлыг дүрэмгүй боловч шийдвэрлэдэг</t>
  </si>
  <si>
    <t>Жил бүр шинэчилдэг</t>
  </si>
  <si>
    <t>Улирал бүр шинэчилдэг</t>
  </si>
  <si>
    <t>Огт шинэчилдэггүй</t>
  </si>
  <si>
    <t>Хуульд өөрчлөлт орсон, шинэчлэх шаардлага үүссэн бол</t>
  </si>
  <si>
    <t>Журамд тусгагдаагүй ү/а-г зохицуулах шаардлага үүссэн</t>
  </si>
  <si>
    <t xml:space="preserve">МУТС-тэй тэмцэх хөтөлбөр хэрэгжүүлдэг </t>
  </si>
  <si>
    <t xml:space="preserve">МУТС-тэй тэмцэх хөтөлбөр хэрэгжүүлэхээр ажиллаж байгаа </t>
  </si>
  <si>
    <t xml:space="preserve">МУТС-тэй тэмцэх хөтөлбөр өмнө нь хэрэгжүүлж байсан </t>
  </si>
  <si>
    <t xml:space="preserve">МУТС-тэй тэмцэх хөтөлбөр хэрэгжүүлж байгаагүй </t>
  </si>
  <si>
    <t xml:space="preserve">МУТС-тэй тэмцэх хөтөлбөр хэрэгжүүлэх шаардлагагүй гэж үздэг учир хэрэгжүүлдэггүй </t>
  </si>
  <si>
    <t>Шаардлагуудыг оруулсан, нэгж байдаггүй, хяналт тавьдаг</t>
  </si>
  <si>
    <t xml:space="preserve">Шаардлагуудыг оруулсан, нэгж байдаггүй, хяналт тавигддаггүй </t>
  </si>
  <si>
    <t xml:space="preserve">Шаардлагуудыг оруулсан, нэгжээс хяналт тавин ажилладаг </t>
  </si>
  <si>
    <t>Шаардлагуудыг оруулаагүй, нэгжээс хяналт тавин ажилладаг</t>
  </si>
  <si>
    <t xml:space="preserve">Шаардлагуудыг оруулаагүй, нэгж байдаггүй, хяналт тавигддаггүй </t>
  </si>
  <si>
    <t xml:space="preserve">МУТС-тэй тэмцэх асуудал хариуцсан нэгж томилсон </t>
  </si>
  <si>
    <t>МУТС-тэй тэмцэх асуудал хариуцсан хүн томилсон</t>
  </si>
  <si>
    <t>Дотоод аудит хариуцдаг</t>
  </si>
  <si>
    <t xml:space="preserve">Шаардлагатай тохиолдолд л хүн томилон ажиллуулдаг </t>
  </si>
  <si>
    <t>Нэгж, эсхүл хүн томилоогүй</t>
  </si>
  <si>
    <t xml:space="preserve">ТУЗ-д огт танилцуулдаггүй </t>
  </si>
  <si>
    <r>
      <t xml:space="preserve">ТУЗ-с шаардлагатай гэж үзсэн тохиолдолд л танилцуулдаг </t>
    </r>
    <r>
      <rPr>
        <b/>
        <sz val="12"/>
        <color theme="1"/>
        <rFont val="Times New Roman"/>
        <family val="1"/>
      </rPr>
      <t/>
    </r>
  </si>
  <si>
    <t>Хөтөлбөрийн бүхий л үе шатанд ТУЗ оролцдог</t>
  </si>
  <si>
    <t>Нэгж, албан тушаалтан байдаг, ТУЗ-с хяналт тавьдаг</t>
  </si>
  <si>
    <t>Мэдээллийн системд (МС) байгууллагын хэрэглэгчдийн мэдээллийн сан нэгддэг үү?</t>
  </si>
  <si>
    <t>Уг дүрэм, журмыг ямар хугацааны давтамжтайгаар шинэчилдэг вэ? Хамгийн сүүлд хэзээ шинэчилсэн бэ?</t>
  </si>
  <si>
    <t>Уг дүрэм, журмыг шинэчлэхдээ удирдлага болон ажилтнуудад танилцуулдаг уу? Ямар байдлаар танилцуулдаг вэ?</t>
  </si>
  <si>
    <t xml:space="preserve">Дээрх дүрэм, журмыг салбаруудаараа адил хэрэгжүүлдэг үү? </t>
  </si>
  <si>
    <t xml:space="preserve">Харилцагчийг таних дүрэм, журмыг боловсруулахдаа МУТСТ тухай хуульд нийцүүлсэн үү? </t>
  </si>
  <si>
    <t xml:space="preserve">Танай байгууллага ямар төрлийн харилцагчидтай хамтран ажиллахаас татгалздаг вэ? </t>
  </si>
  <si>
    <t>II. Дүрэм, журам: Хэрэглэгчийг таних</t>
  </si>
  <si>
    <t>Дүрэм, журмыг батлах шатандаа явж байгаа.</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</si>
  <si>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</si>
  <si>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Тогтмол.</t>
  </si>
  <si>
    <t>Ихэвчлэн.</t>
  </si>
  <si>
    <t>Шинэчлэх шаардлагатай үед.</t>
  </si>
  <si>
    <t>Шинэчилдэггүй.</t>
  </si>
  <si>
    <t>Байгууллагад өөрсдийн баримталдаг журамтай.</t>
  </si>
  <si>
    <t>Дүрэм журам байхгүй, МУТСТ тухай хуулийг дагаж мөрддөг.</t>
  </si>
  <si>
    <t>Дүрэм журам байхгүй, албан тушаалтан шийдвэрлэдэг.</t>
  </si>
  <si>
    <t>Байхгүй.</t>
  </si>
  <si>
    <t>Мэйлээр бүх ажилчидруу явуулдаг.</t>
  </si>
  <si>
    <t>Бүх ажилчдын хурал зохион байгуулж танилцуулдаг.</t>
  </si>
  <si>
    <t>Зөвхөн шинэчилсэн хүн мэддэг, бусад ажилчид шаардлагатай үед хардаг.</t>
  </si>
  <si>
    <t>Шинэчилдэггүй</t>
  </si>
  <si>
    <t>Бүх салбар болон төв оффисдоо ижилхэн хэрэгжүүлдэг.</t>
  </si>
  <si>
    <t>Хүн их үйлчлүүлдэг салбартаа хэрэгжүүлдэг.</t>
  </si>
  <si>
    <t>Зөвхөн төвд байршилтай салбартаа л хэрэгжүүлдэг.</t>
  </si>
  <si>
    <t>Зарим салбартаа хэрэгжүүлдэг.</t>
  </si>
  <si>
    <t>Салбарууддаа ерөөсөө хэрэгжүүлдэггүй.</t>
  </si>
  <si>
    <t xml:space="preserve">(8-9) этгээдийг тусгасан </t>
  </si>
  <si>
    <t xml:space="preserve">(6-7) этгээдийг тусгасан </t>
  </si>
  <si>
    <t>(3-5) этгээдийг тусгасан</t>
  </si>
  <si>
    <t>(1-2) этгээдийг тусгасан</t>
  </si>
  <si>
    <t>Ямар ч этгээдийг тусгаагүй.</t>
  </si>
  <si>
    <t>Харилцагчийг таних дүрэм, журмыг хэрэгжүүлдэггүй.</t>
  </si>
  <si>
    <t>Нийцүүлж бэлдээгүй.</t>
  </si>
  <si>
    <t>Зарим заалтыг нь тусгасан.</t>
  </si>
  <si>
    <t>Ихэнх заалтыг нь тусгасан.</t>
  </si>
  <si>
    <t>МУТСТ тухай хуультай нийцүүлсэн.</t>
  </si>
  <si>
    <t xml:space="preserve">Эдгээрийн аль ч шаардлагыг тусгаагүй </t>
  </si>
  <si>
    <r>
      <rPr>
        <sz val="7"/>
        <color theme="1"/>
        <rFont val="Times New Roman"/>
        <family val="1"/>
      </rPr>
      <t xml:space="preserve"> </t>
    </r>
    <r>
      <rPr>
        <sz val="11"/>
        <color theme="1"/>
        <rFont val="Calibri"/>
        <family val="2"/>
        <scheme val="minor"/>
      </rPr>
      <t xml:space="preserve">1 шаардлагыг тусгасан </t>
    </r>
  </si>
  <si>
    <t>(2-3) шаардлагыг тусгасан</t>
  </si>
  <si>
    <t>(5-4) шаардлагыг тусгасан</t>
  </si>
  <si>
    <t xml:space="preserve">(6) шаардлагыг бүгдийг нь тусгасан </t>
  </si>
  <si>
    <t xml:space="preserve">(3) мэдээллийг бүгдийг нь авдаг </t>
  </si>
  <si>
    <r>
      <rPr>
        <sz val="11"/>
        <color theme="1"/>
        <rFont val="Times New Roman"/>
        <family val="1"/>
      </rPr>
      <t xml:space="preserve">(1) </t>
    </r>
    <r>
      <rPr>
        <sz val="11"/>
        <color theme="1"/>
        <rFont val="Calibri"/>
        <family val="2"/>
        <scheme val="minor"/>
      </rPr>
      <t>мэдээллийг нь авдаг</t>
    </r>
  </si>
  <si>
    <t xml:space="preserve">(2) мэдээллийг нь л авдаг </t>
  </si>
  <si>
    <t>Эдгээрийс өөр мэдээлэл авдаг</t>
  </si>
  <si>
    <t xml:space="preserve">Ямар ч мэдээл авдаггүй </t>
  </si>
  <si>
    <t xml:space="preserve">(5) шаардлагыг бүгдийг нь тусгасан </t>
  </si>
  <si>
    <t xml:space="preserve">(4) шаардлагыг тусгасан </t>
  </si>
  <si>
    <t xml:space="preserve">(3-2) шаардлагыг тусгасан </t>
  </si>
  <si>
    <t>(1) л шаардлагыг тусгасан</t>
  </si>
  <si>
    <t xml:space="preserve">Эдгээрийн аль ч шаардлагыг тусгаагүй буюу ямар ч шаардлага тавьдаггүй </t>
  </si>
  <si>
    <t xml:space="preserve">МУТСТ тухай хуульд заасан эрсдэл өндөртэй харилцагч </t>
  </si>
  <si>
    <t xml:space="preserve">Өөрсдийн үзэмжээр эрсдэл өндөртэй гэж үзсэн харилцагч </t>
  </si>
  <si>
    <t xml:space="preserve">Эрсдэл өндөртэй гэж үнэлэгдсэн </t>
  </si>
  <si>
    <t xml:space="preserve">Мөнгөний гарал үүсэл нь тодорхойгүй өндөр дүнтэй гүйлгээ хийхээр ирсэн </t>
  </si>
  <si>
    <r>
      <t>Харилцагч бүрт адил үйлчилдэг. Эрсдэлээр нь ангилдаггүй</t>
    </r>
    <r>
      <rPr>
        <sz val="11"/>
        <color theme="1"/>
        <rFont val="Calibri"/>
        <family val="2"/>
        <scheme val="minor"/>
      </rPr>
      <t>.</t>
    </r>
  </si>
  <si>
    <r>
      <t xml:space="preserve">(2-3) мэдээллийг авдаг </t>
    </r>
    <r>
      <rPr>
        <sz val="11"/>
        <color theme="1"/>
        <rFont val="Calibri"/>
        <family val="2"/>
        <scheme val="minor"/>
      </rPr>
      <t>.</t>
    </r>
  </si>
  <si>
    <t>(4-5) мэдээллийг авдаг.</t>
  </si>
  <si>
    <t>(7-6) мэдээллийг заавал авдаг.</t>
  </si>
  <si>
    <t xml:space="preserve">Эдгээрийн аль ч мэдээллийг авдаггүй. </t>
  </si>
  <si>
    <r>
      <rPr>
        <sz val="11"/>
        <color theme="1"/>
        <rFont val="Calibri"/>
        <family val="2"/>
        <scheme val="minor"/>
      </rPr>
      <t xml:space="preserve">1 мэдээллийг л авдаг </t>
    </r>
    <r>
      <rPr>
        <sz val="11"/>
        <color theme="1"/>
        <rFont val="Calibri"/>
        <family val="2"/>
        <scheme val="minor"/>
      </rPr>
      <t>.</t>
    </r>
  </si>
  <si>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</si>
  <si>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</si>
  <si>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</si>
  <si>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Танай байгууллага МУТС эрсдэлийн ангиллын системтэй юу? Хэрэв тийм бол уг системийн талаар мэдээлэл өгнө үү.</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</si>
  <si>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</si>
  <si>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Төлөөлөн удирдах зөвлөл болон дээд удирдлагад МУТС үйл ажиллагааны эрсдэлийн талаар мэдээлдэг үү? Хэрхэн мэдээлдэг вэ?</t>
  </si>
  <si>
    <t>Нэгжтэй,  МУТС эрсдэлийн асуудлуудыг багахан хэмжээнд оруулдаг.</t>
  </si>
  <si>
    <t>Нэгжтэй,  МУТС эрсдэлийн асуудлуудыг нарийвчилан оруулдаг.</t>
  </si>
  <si>
    <t>Нэгжгүй,  МУТС эрсдэлийн асуудлуудыг оруулдаг.</t>
  </si>
  <si>
    <t>Нэгжтэй,  МУТС эрсдэлийн асуудлуудыг оруулдаггүй.</t>
  </si>
  <si>
    <t>Нэгжгүй,  МУТС эрсдэлийн асуудлуудыг оруулдаггүй.</t>
  </si>
  <si>
    <t>Олон улсын аргачлалын дагуу тогтмол /сар бүр/ хийдэг.</t>
  </si>
  <si>
    <t>Тогтсон аргачлалгүйгээр улирал бүр хийдэг.</t>
  </si>
  <si>
    <t xml:space="preserve">Тогтсон аргачлалгүй, тогмол бус хугацаанд хийдэг. </t>
  </si>
  <si>
    <t>Хийдэггүй/хийж байгаагүй.</t>
  </si>
  <si>
    <t xml:space="preserve"> Тогтмол /сар бүр/ танилцуулдаг.</t>
  </si>
  <si>
    <t>Тогтмол /улирал бүр/ танилцуулдаг.</t>
  </si>
  <si>
    <t xml:space="preserve">Тогтмол /жилд 1 удаа/ танилцуулдаг. </t>
  </si>
  <si>
    <t>Шаардлагатай гэж үзсэн тохиолдолд л танилцуулдаг.</t>
  </si>
  <si>
    <t>Огт танилцуулдаггүй.</t>
  </si>
  <si>
    <r>
      <t>Хөтөлбөрийн бүхий л үе шатанд оролцон ажилладаг</t>
    </r>
    <r>
      <rPr>
        <sz val="12"/>
        <color theme="1"/>
        <rFont val="Times New Roman"/>
        <family val="1"/>
      </rPr>
      <t>.</t>
    </r>
  </si>
  <si>
    <t>Нэгж хариуцдаг, ТУЗ-с хяналт тавьдаг.</t>
  </si>
  <si>
    <r>
      <rPr>
        <sz val="12"/>
        <color theme="1"/>
        <rFont val="Times New Roman"/>
        <family val="1"/>
      </rPr>
      <t>Хяналт тавих шатанд л ТУЗ оролцон ажилладаг</t>
    </r>
    <r>
      <rPr>
        <sz val="12"/>
        <color theme="1"/>
        <rFont val="Times New Roman"/>
        <family val="1"/>
      </rPr>
      <t>.</t>
    </r>
  </si>
  <si>
    <t>Нэгж хариуцдаг, ТУЗ-с арга хэмжээ авдаггүй.</t>
  </si>
  <si>
    <r>
      <rPr>
        <sz val="12"/>
        <color theme="1"/>
        <rFont val="Times New Roman"/>
        <family val="1"/>
      </rPr>
      <t>ТУЗ-с арга хэмжээ авч ажилладаггүй</t>
    </r>
    <r>
      <rPr>
        <sz val="12"/>
        <color theme="1"/>
        <rFont val="Times New Roman"/>
        <family val="1"/>
      </rPr>
      <t>.</t>
    </r>
  </si>
  <si>
    <t>Бүхий л асуудлаар дотоод аудиттай хамтран ажилладаг.</t>
  </si>
  <si>
    <t>ТУЗ оролцох шаардлагатай гэж үзсэн тохиолдолд.</t>
  </si>
  <si>
    <r>
      <rPr>
        <sz val="12"/>
        <color theme="1"/>
        <rFont val="Times New Roman"/>
        <family val="1"/>
      </rPr>
      <t>Нэгжтэй, ТУЗ-тэй энэ талаар хамтран ажиллах шаардлагагүй</t>
    </r>
    <r>
      <rPr>
        <sz val="12"/>
        <color theme="1"/>
        <rFont val="Times New Roman"/>
        <family val="1"/>
      </rPr>
      <t>.</t>
    </r>
  </si>
  <si>
    <r>
      <rPr>
        <sz val="12"/>
        <color theme="1"/>
        <rFont val="Times New Roman"/>
        <family val="1"/>
      </rPr>
      <t>Дотоод аудит хяналт тавьдаг, ТУЗ хамтран ажилладаггүй</t>
    </r>
    <r>
      <rPr>
        <sz val="12"/>
        <color theme="1"/>
        <rFont val="Times New Roman"/>
        <family val="1"/>
      </rPr>
      <t>.</t>
    </r>
  </si>
  <si>
    <t>Хамтран ажилладаггүй.</t>
  </si>
  <si>
    <r>
      <rPr>
        <sz val="7"/>
        <color theme="1"/>
        <rFont val="Times New Roman"/>
        <family val="1"/>
      </rPr>
      <t xml:space="preserve"> </t>
    </r>
    <r>
      <rPr>
        <sz val="12"/>
        <color theme="1"/>
        <rFont val="Times New Roman"/>
        <family val="1"/>
      </rPr>
      <t>Ёс зүйн дүрэмтэй, тусган ажилладаг.</t>
    </r>
  </si>
  <si>
    <r>
      <rPr>
        <sz val="7"/>
        <color theme="1"/>
        <rFont val="Times New Roman"/>
        <family val="1"/>
      </rPr>
      <t xml:space="preserve"> </t>
    </r>
    <r>
      <rPr>
        <sz val="12"/>
        <color theme="1"/>
        <rFont val="Times New Roman"/>
        <family val="1"/>
      </rPr>
      <t>Ёс зүйн дүрэмтэй, тусгахаар бэлтгэсэн.</t>
    </r>
  </si>
  <si>
    <r>
      <rPr>
        <sz val="7"/>
        <color theme="1"/>
        <rFont val="Times New Roman"/>
        <family val="1"/>
      </rPr>
      <t xml:space="preserve"> </t>
    </r>
    <r>
      <rPr>
        <sz val="12"/>
        <color theme="1"/>
        <rFont val="Times New Roman"/>
        <family val="1"/>
      </rPr>
      <t>Ёс зүйн дүрэмтэй, тусгаагүй.</t>
    </r>
  </si>
  <si>
    <t>Ёс зүйн дүрэмтэй, тусгах шаардлаггүй гэж үзсэн.</t>
  </si>
  <si>
    <t>Ёс зүйн дүрэм боловсруулаагүй.</t>
  </si>
  <si>
    <t>Системтэй, сэжигтэй гүйлгээг илрүүлдэг.</t>
  </si>
  <si>
    <t>Системгүй боловч сэжигтэй гүйлгээг илрүүлдэг.</t>
  </si>
  <si>
    <t>Системтэй боловч сэжигтэй гүйлгээг илрүүлдэггүй, нэмэхээр ажиллаж байгаа.</t>
  </si>
  <si>
    <t>Системтэй боловч сэжигтэй гүйлгээг илрүүлэх үзүүлэлтгүй.</t>
  </si>
  <si>
    <r>
      <t>Системгүй, сэжигтэй гүйлгээг илрүүлэх үзүүлэлтгүй</t>
    </r>
    <r>
      <rPr>
        <sz val="12"/>
        <color theme="1"/>
        <rFont val="Times New Roman"/>
        <family val="1"/>
      </rPr>
      <t>.</t>
    </r>
  </si>
  <si>
    <t>Хэрэглэгчдийн мэдээллийн сан нь мэдээллийн системд нэгддэг.</t>
  </si>
  <si>
    <t>Хэрэглэгчдийн мэдээллийн сантай боловч мэдээллийн системд нэгддэггүй.</t>
  </si>
  <si>
    <t>Хэрэглэгчийн мэдээллүүдийг авдаг боловч нэгдсэн мэдээллийн сан үүсгээгүй учир мэдээллийн системд нэгддэггүй.</t>
  </si>
  <si>
    <t>Хэрэглэгчдээс зөвхөн ерөнхий мэдээлэл авдаг, мэдээллийн сан үүсгээгүй учир мэдээллийн системд нэгддэггүй.</t>
  </si>
  <si>
    <t>Хэрэглэгчийн мэдээллийг авдаггүй учир мэдээллийн сан үүсгээгүй.</t>
  </si>
  <si>
    <t>Тогтмол /сар бүр/ танилцдаг.</t>
  </si>
  <si>
    <t>Тогтмол /улирал бүр/ танилцдаг.</t>
  </si>
  <si>
    <t>Тогтмол /жилд 1 удаа/ танилцдаг.</t>
  </si>
  <si>
    <r>
      <rPr>
        <sz val="12"/>
        <color theme="1"/>
        <rFont val="Times New Roman"/>
        <family val="1"/>
      </rPr>
      <t>Огт танилцдаггүй</t>
    </r>
    <r>
      <rPr>
        <sz val="12"/>
        <color theme="1"/>
        <rFont val="Times New Roman"/>
        <family val="1"/>
      </rPr>
      <t>.</t>
    </r>
  </si>
  <si>
    <t>Шаардлагатай гэж үзсэн тохиолдолд.</t>
  </si>
  <si>
    <t>МУТС эрсдэлийн системтэй, олон улсын ангилалтай.</t>
  </si>
  <si>
    <t>МУТС эрсдэлийн системтэй, ангилж тооцдог.</t>
  </si>
  <si>
    <t>МУТС эрсдэлийн системтэй ч ангилал байхгүй.</t>
  </si>
  <si>
    <t>МУТС эрсдэлийн системгүй ч гар аргаар тооцдог.</t>
  </si>
  <si>
    <r>
      <rPr>
        <sz val="11"/>
        <color theme="1"/>
        <rFont val="Calibri"/>
        <family val="2"/>
        <scheme val="minor"/>
      </rPr>
      <t>Байхгүй</t>
    </r>
    <r>
      <rPr>
        <sz val="11"/>
        <color theme="1"/>
        <rFont val="Calibri"/>
        <family val="2"/>
        <scheme val="minor"/>
      </rPr>
      <t>.</t>
    </r>
  </si>
  <si>
    <t>Өндөр эрсдэлтэй  бүтээгдэхүүн болон Өндөр эрсдэлтэй хэрэглэгчдийг ангилдаг уу? Хэрхэн ангилдаг вэ?</t>
  </si>
  <si>
    <t>Ангилсан, олон улсын аргачлалаар.</t>
  </si>
  <si>
    <t>Ангилсан, өөрсдийн аргачлалаар.</t>
  </si>
  <si>
    <t>Зөвхөн хэрэглэгчдийг нас, хүйс, боловсрол зэргээр ангилдаг.</t>
  </si>
  <si>
    <t>Бүтээгдэхүүнээ ангилсан, харилцагчдийг ангилаагүй.</t>
  </si>
  <si>
    <r>
      <rPr>
        <sz val="11"/>
        <color theme="1"/>
        <rFont val="Calibri"/>
        <family val="2"/>
        <scheme val="minor"/>
      </rPr>
      <t>Тийм ангилал байхгүй</t>
    </r>
    <r>
      <rPr>
        <sz val="11"/>
        <color theme="1"/>
        <rFont val="Calibri"/>
        <family val="2"/>
        <scheme val="minor"/>
      </rPr>
      <t>.</t>
    </r>
  </si>
  <si>
    <t>Тийм. Эрсдэлийг маш нарийвчлан харгалзан үздэг.</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</si>
  <si>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</si>
  <si>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r>
      <rPr>
        <sz val="11"/>
        <color theme="1"/>
        <rFont val="Calibri"/>
        <family val="2"/>
        <scheme val="minor"/>
      </rPr>
      <t>Нарийвчлан тооцдоггүй ч эрсдэлийг үнэлдэг</t>
    </r>
    <r>
      <rPr>
        <sz val="11"/>
        <color theme="1"/>
        <rFont val="Calibri"/>
        <family val="2"/>
        <scheme val="minor"/>
      </rPr>
      <t>.</t>
    </r>
  </si>
  <si>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</si>
  <si>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r>
      <rPr>
        <sz val="12"/>
        <color theme="1"/>
        <rFont val="Times New Roman"/>
        <family val="1"/>
      </rPr>
      <t>Үгүй</t>
    </r>
    <r>
      <rPr>
        <sz val="12"/>
        <color theme="1"/>
        <rFont val="Times New Roman"/>
        <family val="1"/>
      </rPr>
      <t>.</t>
    </r>
  </si>
  <si>
    <t>Бодлого, дүрэм, журам байдаг. Өөрсдийн тогтоосон аргачлалаар эрсдэлийн үнэлгээг хийдэг.</t>
  </si>
  <si>
    <t>Эрсдэлийн үнэлгээ хийдэг боловч үүнтэй холбоотой бодлого, дүрэм, журам байхгүй.</t>
  </si>
  <si>
    <t>Эрсдэлийг тооцдоггүй ч бодлого, дүрэм, журам байдаг.</t>
  </si>
  <si>
    <t>Тийм зүйл байхгүй.</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</si>
  <si>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</si>
  <si>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</si>
  <si>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МУТС-тэй холбоотойгоор хагас жилд 1 удаа мэдээлэл хүргүүлдэг.</t>
  </si>
  <si>
    <t>МУТС-тэй холбоотойгоор жилд 1 удаа мэдээлэл хүргүүлдэг.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</si>
  <si>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</si>
  <si>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</si>
  <si>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</si>
  <si>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t>Дотоод аудитын нэгж хэдэн хүнтэй вэ? Дотоод аудит МУТСТ-тэй холбоотой үйл ажиллагаанд хэр их цаг зарцуулж ажилладаг вэ?</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</si>
  <si>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</si>
  <si>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t>Дотоод аудитын хэлтэс, нэгж байгаа, хяналт тавьдаг.</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</si>
  <si>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</si>
  <si>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</si>
  <si>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</si>
  <si>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Дотоод аудитын хэлтэс, нэгж байхгүй</t>
    </r>
    <r>
      <rPr>
        <sz val="12"/>
        <color theme="1"/>
        <rFont val="Times New Roman"/>
        <family val="1"/>
      </rPr>
      <t>.</t>
    </r>
  </si>
  <si>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</si>
  <si>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</si>
  <si>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</si>
  <si>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Жилд 1 удаа</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</si>
  <si>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</si>
  <si>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</si>
  <si>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</si>
  <si>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</si>
  <si>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</si>
  <si>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</si>
  <si>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байгаа. МУТС-тэй холбоотой асуудал хангалттай хэмжээнд багтсан.</t>
  </si>
  <si>
    <t>Дотоод аудит байгаа. МУТС-тэй холбоотой асуудал шаардлагатай хэмжээнд багтсан.</t>
  </si>
  <si>
    <t>Дотоод аудит байгаа. МУТС-тэй холбоотой асуудал бага хэмжээнд багтсан.</t>
  </si>
  <si>
    <t>Дотоод аудит байгаа хэдий ч  МУТС-тэй холбоотой асуудал багтаагүй.</t>
  </si>
  <si>
    <t>Дотоод аудит байхгүй. Эсвэл МУТС-тэй холбоотой асуудал багтаагүй.</t>
  </si>
  <si>
    <t>Тийм. МУТС үйл ажиллагааны эрсдэлгүй гэсэн дүгнэлт гарсан.</t>
  </si>
  <si>
    <t>Тийм. МУТС үйл ажиллагааны эрсдэл үүсэж болзошгүй гэсэн дүгнэлт гарсан.</t>
  </si>
  <si>
    <t>Тийм. МУТС үйл ажиллагааны эрсдэлтэй гэсэн дүгнэлт гарсан.</t>
  </si>
  <si>
    <t>Үгүй. Гэхдээ гадаад аудит оруулахаар төлөвлөж байгаа. Эсвэл Тийм. МУТС үйл ажиллагааны өндөр эрсдэлтэй гэсэн дүгнэлт гарсан.</t>
  </si>
  <si>
    <t>Үгүй.</t>
  </si>
  <si>
    <t>МУТСТ үйл ажиллагаанд гадаад аудитаар хяналт хийлгэж байсан уу? Хэрэв тийм бол уг хяналт, шалгалтын үр дүнгийн талаар мэдээлэл өгнө үү.</t>
  </si>
  <si>
    <t>IV. Дотоод хяналт ба дотоод, гадаад аудит</t>
  </si>
  <si>
    <t>Тайлан гаргадаггүй.</t>
  </si>
  <si>
    <t>Тайланг зөвхөн шаардсан үед гаргадаг.</t>
  </si>
  <si>
    <t>Тайланг тогтсон хугацаанд гаргадаг хэдий ч тайланг мэдээлж, танилцуулдаггүй.</t>
  </si>
  <si>
    <t>Тайлагнах нь тодорхой хэдий ч тогтсон хугацаа байхгүй.</t>
  </si>
  <si>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</si>
  <si>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</si>
  <si>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</si>
  <si>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</si>
  <si>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r>
      <rPr>
        <sz val="8"/>
        <color theme="1"/>
        <rFont val="Times New Roman"/>
        <family val="1"/>
      </rPr>
      <t>Тайлангийн үр дүнг бичээгүй буюу тайлан гаргадаггүй</t>
    </r>
    <r>
      <rPr>
        <sz val="8"/>
        <color theme="1"/>
        <rFont val="Times New Roman"/>
        <family val="1"/>
      </rPr>
      <t>.</t>
    </r>
  </si>
  <si>
    <t>3 үүргийг зөв тодорхойлсон, хэрэгжүүлдэг үйл ажиллагааг зохих түвшинд дурдсан.</t>
  </si>
  <si>
    <r>
      <t>2 үүргийг зөв тодорхойлон, эдгээр үүргийн дагуу хэрэгжүүлдэг үйл ажиллагааг зохих түвшинд дурдсан</t>
    </r>
    <r>
      <rPr>
        <sz val="8"/>
        <color theme="1"/>
        <rFont val="Times New Roman"/>
        <family val="1"/>
      </rPr>
      <t>.</t>
    </r>
  </si>
  <si>
    <t>Аль нэг чиг үүргийг зөв тодорхойлсон.</t>
  </si>
  <si>
    <r>
      <t>Эдгээр үүргүүдийг тодорхойлж чадаагүй</t>
    </r>
    <r>
      <rPr>
        <sz val="8"/>
        <color theme="1"/>
        <rFont val="Times New Roman"/>
        <family val="1"/>
      </rPr>
      <t>.</t>
    </r>
  </si>
  <si>
    <t>VI. Сургалт, хүний нөөц</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</si>
  <si>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</si>
  <si>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Сургалтын хөтөлбөртөө МУТС-тэй чиглэлээр сургалтыг оруулсан</t>
    </r>
    <r>
      <rPr>
        <sz val="12"/>
        <color theme="1"/>
        <rFont val="Times New Roman"/>
        <family val="1"/>
      </rPr>
      <t>.</t>
    </r>
  </si>
  <si>
    <t>МУТСТ чиглэлээр сургалтын хөтөлбөргүй хэдий ч, сургалт зохион байгуулдаг.</t>
  </si>
  <si>
    <t>Сургалтын хөтөлбөртэй хэдий ч МУТСТ чиглэлээр сургалт зохион байгуулдаггүй.</t>
  </si>
  <si>
    <t>Сургалтын хөтөлбөргүй, сургалт явуулдаггүй.</t>
  </si>
  <si>
    <t xml:space="preserve">Ажилтнуудад зориулсан МУТС сургалтын хөтөлбөр байдаг уу?  </t>
  </si>
  <si>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</si>
  <si>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</si>
  <si>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</si>
  <si>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t>Давтамж бага, сүүлийн 1 жилийн хугацаанд зохион байгуулсан.</t>
  </si>
  <si>
    <t>Давтамж бага, сүүлийн 1 жилээс дээш хугацаанд зохион байгуулаагүй.</t>
  </si>
  <si>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</si>
  <si>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</si>
  <si>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</si>
  <si>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Сургалт зохион байгуулдаг хэдий ч үйл ажиллагааны чиглэл, шинэ ажилчдад зориулсан сургалт байдаггүй.</t>
  </si>
  <si>
    <t>ТУЗ, удирдлагуудад зориулан тогтмол сургалт явуулдаг, сургалтын мэдээллийг өгсөн.</t>
  </si>
  <si>
    <t>ТУЗ, удирдлагуудад зориулан сургалт зохион байгуулж байсан.</t>
  </si>
  <si>
    <t>ТУЗ-д сургалт зохион байгуулж байгаагүй ч удирдлагууд тогтмол сургалтад хамрагддаг.</t>
  </si>
  <si>
    <t>ТУЗ-д сургалт зохион байгуулж байгаагүй ч, удирдлагуудад сургалт зохион байгуулж байсан.</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</si>
  <si>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</si>
  <si>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 хэр хугацааны давтамжтай явагддаг вэ? Хамгийн сүүлд хэзээ сургалт зохион байгуулсан бэ?</t>
  </si>
  <si>
    <t>МУТСТ үйл ажиллагааны сургалт ажилчдын хариуцсан үйл ажиллагааны төрлөөр өөр өөр байдаг уу? Шинэ ажилчдыг сургалтад хэрхэн хамруулдаг вэ?</t>
  </si>
  <si>
    <t>Төлөөлөн удирдах зөвлөл болон байгууллагын удирдлагууд МУТСТ үйл ажиллагааны сургалтад хамрагдсан уу? Сургалтын талаар товч мэдээлэл өгнө үү.</t>
  </si>
  <si>
    <t>Өнгөрсөн жилийн МУТСТ үйл ажиллагааны сургалтын төсөв хэд байсан бэ? Энэ жилийн төсөв хэд вэ?</t>
  </si>
  <si>
    <r>
      <rPr>
        <sz val="12"/>
        <color theme="1"/>
        <rFont val="Times New Roman"/>
        <family val="1"/>
      </rPr>
      <t>МУТСТ-тэй холбоотой сургалтын төсвийг хангалттай  гаргадаг</t>
    </r>
    <r>
      <rPr>
        <sz val="12"/>
        <color theme="1"/>
        <rFont val="Times New Roman"/>
        <family val="1"/>
      </rPr>
      <t>.</t>
    </r>
  </si>
  <si>
    <t>МУТСТ чиглэлээр гаргасан төсвийг хангалттай хэмжээнд батлаагүй.</t>
  </si>
  <si>
    <t>МУТСТ үйл ажиллагааны төсвөөс эсхүл, сургалтын төсвөөс санхүүжүүлдэг.</t>
  </si>
  <si>
    <r>
      <rPr>
        <sz val="12"/>
        <color theme="1"/>
        <rFont val="Times New Roman"/>
        <family val="1"/>
      </rPr>
      <t>Сургалтыг зохион байгуулах тухай бүр санхүүжилтийг шийддэг</t>
    </r>
    <r>
      <rPr>
        <sz val="12"/>
        <color theme="1"/>
        <rFont val="Times New Roman"/>
        <family val="1"/>
      </rPr>
      <t>.</t>
    </r>
  </si>
  <si>
    <t>Сургалтад төсөв хуваарилаагүй, санхүүжилтийг шийдэж чаддаггүй.</t>
  </si>
  <si>
    <t>Бүрэн автоматчилагдсан сэжигтэй үйл ажиллагааг илрүүлэх дотоод системтэй.</t>
  </si>
  <si>
    <t>Сэжигтэй үйл ажиллагааг илрүүлдэг гар ажиллагаа орсон системтэй.</t>
  </si>
  <si>
    <t>Сэжигтэй үйл ажиллагаа илрүүлэх системтэй болохоор судалж /туршиж/ байгаа.</t>
  </si>
  <si>
    <t>Сэжигтэй үйл ажиллагааг илрүүлэх систем хэрэгжүүлэх шаардлагагүй гэж үздэг. Энэ талаарх асуудлыг дотооддоо шийдвэрлэдэг.</t>
  </si>
  <si>
    <t>Сэжигтэй үйл ажиллагааг илрүүлэх талаар ямар ч үйл ажиллагаа явуулдаггүй.</t>
  </si>
  <si>
    <t>Бүх салбар, охин компанид сэжигтэй гүйлгээг хянах тайлагнах бүрэн автоматчилагдсан систем ажилладаг.</t>
  </si>
  <si>
    <t>Бүх салбар, охин компанид сэжигтэй гүйлгээг хянах нэгж ажилладаг.</t>
  </si>
  <si>
    <r>
      <t>Зөвхөн өндөр дүнтэй гүйлгээ их явагддаг салбар, охин компанид хянах, тайлагнах системтэй</t>
    </r>
    <r>
      <rPr>
        <sz val="11"/>
        <color theme="1"/>
        <rFont val="Times New Roman"/>
        <family val="1"/>
      </rPr>
      <t>.</t>
    </r>
  </si>
  <si>
    <r>
      <t>Зөвхөн төв оффист сэжигтэй гүйлгээг хянах, тайлагнах систем ажиллуулдаг</t>
    </r>
    <r>
      <rPr>
        <sz val="11"/>
        <color theme="1"/>
        <rFont val="Times New Roman"/>
        <family val="1"/>
      </rPr>
      <t>.</t>
    </r>
  </si>
  <si>
    <t>Салбар, охин компаниуд дээр сэжигтэй үйл ажиллагааг хянах, тайлагнах систем ажиллуулдаггүй.</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</si>
  <si>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</si>
  <si>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</si>
  <si>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</si>
  <si>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</si>
  <si>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</si>
  <si>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</si>
  <si>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t>Улс төрийн хамааралтай этгээд, гадаадын иргэн, хуулийн этгээд зэрэг тодорхой харилцагчдын хувьд ялгаатай.</t>
  </si>
  <si>
    <t>Өндөр дүнтэй гүйлгээ хийж буй харилцагчдын хувьд хянах, шалгах механизмтай.</t>
  </si>
  <si>
    <t>Бүх харилцагчдын хувьд ижил байдаг.</t>
  </si>
  <si>
    <t>Харилцагчдыг хянан шалгах, тайлагнах механизм байдаггүй.</t>
  </si>
  <si>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</si>
  <si>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t>Ашгийн бус байгууллага, улс төрийн хамааралтай этгээд, гадаадын иргэн, хуулийн этгээд зэрэг харилцагчдын дансны мэдээлэл, гүйлгээг хянадаг.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</si>
  <si>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</si>
  <si>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Харилцагчдын дансны мэдээлэл, гүйлгээг хянадаггүй</t>
    </r>
    <r>
      <rPr>
        <sz val="12"/>
        <color theme="1"/>
        <rFont val="Times New Roman"/>
        <family val="1"/>
      </rPr>
      <t>.</t>
    </r>
  </si>
  <si>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</si>
  <si>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</si>
  <si>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</si>
  <si>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</si>
  <si>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</si>
  <si>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</si>
  <si>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Танай байгууллага сэжигтэй үйл ажиллагааг илрүүлж, мэдээлэх дотоод системтэй юу? Хэрэв тийм бол гар ажиллагаатай юу, автоматжуулсан уу?</t>
  </si>
  <si>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</si>
  <si>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</si>
  <si>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Харилцагчдыг хянан шалгах, тайлагнах механизмууд бүх хэрэглэгчдийн хувьд ижил байдаг уу?</t>
  </si>
  <si>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</si>
  <si>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</si>
  <si>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</si>
  <si>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</si>
  <si>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</si>
  <si>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</si>
  <si>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</si>
  <si>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Ажилтан бүрд сэжигтэй гүйлгээг мэдээлэх үүргийг байгууллагын дүрэм, журамд тусгасан ба холбогдох ажилтан /ТУЗ байж болно/ үргэлж хяналт тавьдаг.</t>
  </si>
  <si>
    <t>Ажилтан бүрд сэжигтэй гүйлгээг мэдээлэх үүргийг байгууллагын дүрэм, журамд тусгасан байдаг.</t>
  </si>
  <si>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</si>
  <si>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t>Ажилтан бүрээс асуудаг ч хяналтыг цаг тухай бүрд нь тавьж чаддаггүй.</t>
  </si>
  <si>
    <t>Ямар ч хяналт тавьдаггүй. Ямар ч үүрэг оноогоогүй.</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</si>
  <si>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</si>
  <si>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Хууль болон байгууллагын дотоод дүрэм, журмын дагуу шийтгэл ногдуулдаг.</t>
  </si>
  <si>
    <t>Байгууллагын дотоод дүрэм, журмын дагуу шийтгэл ногдуулдаг.</t>
  </si>
  <si>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</si>
  <si>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Дүрэм, журамдаа тусгахаар ажиллаж байгаа</t>
    </r>
    <r>
      <rPr>
        <sz val="12"/>
        <color theme="1"/>
        <rFont val="Times New Roman"/>
        <family val="1"/>
      </rPr>
      <t>.</t>
    </r>
  </si>
  <si>
    <t>Ямар ч шийтгэл ногдуулдаггүй.</t>
  </si>
  <si>
    <r>
      <t>Баримт бичгийг бүртгэж, ажилтан бүр тусдаа хадгалдаг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</si>
  <si>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</si>
  <si>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</si>
  <si>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r>
      <rPr>
        <sz val="12"/>
        <color theme="1"/>
        <rFont val="Times New Roman"/>
        <family val="1"/>
      </rPr>
      <t>Баримт бичгийг хадгалж, бүртгэдэггүй</t>
    </r>
    <r>
      <rPr>
        <sz val="12"/>
        <color theme="1"/>
        <rFont val="Times New Roman"/>
        <family val="1"/>
      </rPr>
      <t>.</t>
    </r>
  </si>
  <si>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</si>
  <si>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</si>
  <si>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Ажлын байрандаа ажилтан бүрийн ширээнд хадгалагддаг.</t>
  </si>
  <si>
    <t>Ажлын байрнаас өөр газар эмх цэгцгүй хадгалдаг.</t>
  </si>
  <si>
    <t>Баримт бичгийг хадгалдаггүй.</t>
  </si>
  <si>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</si>
  <si>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</si>
  <si>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</si>
  <si>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</si>
  <si>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</si>
  <si>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rPr>
        <sz val="12"/>
        <color theme="1"/>
        <rFont val="Times New Roman"/>
        <family val="1"/>
      </rPr>
      <t>Хүсэлтийг шийдвэрлэхэд ажлын 3 өдөр шаарддаг</t>
    </r>
    <r>
      <rPr>
        <sz val="12"/>
        <color theme="1"/>
        <rFont val="Times New Roman"/>
        <family val="1"/>
      </rPr>
      <t xml:space="preserve">. </t>
    </r>
  </si>
  <si>
    <r>
      <rPr>
        <sz val="12"/>
        <color theme="1"/>
        <rFont val="Times New Roman"/>
        <family val="1"/>
      </rPr>
      <t>Хүсэлтийг шийдвэрлэхэд ажлын 5 өдөр шаарддаг</t>
    </r>
    <r>
      <rPr>
        <sz val="12"/>
        <color theme="1"/>
        <rFont val="Times New Roman"/>
        <family val="1"/>
      </rPr>
      <t>.</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</si>
  <si>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</si>
  <si>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</si>
  <si>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БҮТЦИЙН ЭРСДЭЛ</t>
  </si>
  <si>
    <t>Байгууллагын хэмжээ /нийт хөрөнгө/</t>
  </si>
  <si>
    <t>Үйл ажиллагаа эрхэлсэн жил</t>
  </si>
  <si>
    <t>БИЗНЕСИЙН ЭРСДЭЛ</t>
  </si>
  <si>
    <t>ХЭРЭГЛЭГЧИЙН ЭРСДЭЛ</t>
  </si>
  <si>
    <t xml:space="preserve">Дотоодын иргэн </t>
  </si>
  <si>
    <t>ГҮЙЛГЭЭНИЙ ЭРСДЭЛ</t>
  </si>
  <si>
    <t>Хөдөө, орон нутгийн салбар</t>
  </si>
  <si>
    <t>АГУУЛГА</t>
  </si>
  <si>
    <t>№</t>
  </si>
  <si>
    <t>БҮТЭЭГДЭХҮҮН, ҮЙЛЧИЛГЭЭНИЙ ЭРСДЭЛ</t>
  </si>
  <si>
    <t>ХҮРГЭХ СУВГИЙН ЭРСДЭЛ</t>
  </si>
  <si>
    <t>II. ЧАНАРЫН ҮНЭЛГЭЭ</t>
  </si>
  <si>
    <t>I. ТООН АСУУЛГА</t>
  </si>
  <si>
    <r>
      <t>ДҮН /</t>
    </r>
    <r>
      <rPr>
        <sz val="11"/>
        <color rgb="FF000000"/>
        <rFont val="Times New Roman"/>
        <family val="1"/>
      </rPr>
      <t>төгрөгөөр/</t>
    </r>
  </si>
  <si>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</si>
  <si>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</si>
  <si>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ЭРСДЭЛИЙН ҮНЭЛГЭЭНИЙ АСУУЛГАД ХАРИУЛАХ ЗААВАРЧИЛГАА</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</si>
  <si>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</si>
  <si>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</si>
  <si>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Дүн</t>
  </si>
  <si>
    <t>Жин</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</si>
  <si>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</si>
  <si>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</si>
  <si>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</si>
  <si>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</si>
  <si>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</si>
  <si>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</si>
  <si>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Тайлагнал ба тэмдэглэл</t>
  </si>
  <si>
    <t>ЧАНАРЫН АСУУЛГА</t>
  </si>
  <si>
    <t>Үнэлгээ</t>
  </si>
  <si>
    <t>Risk Scale</t>
  </si>
  <si>
    <t>Scale</t>
  </si>
  <si>
    <t>From</t>
  </si>
  <si>
    <t>To</t>
  </si>
  <si>
    <t>Very low</t>
  </si>
  <si>
    <t>Low</t>
  </si>
  <si>
    <t>Medium</t>
  </si>
  <si>
    <t>High</t>
  </si>
  <si>
    <t>Very high</t>
  </si>
  <si>
    <t>Дүн I</t>
  </si>
  <si>
    <t>Жин II</t>
  </si>
  <si>
    <t>Жин III</t>
  </si>
  <si>
    <t>НИЙТ ОНОО</t>
  </si>
  <si>
    <t>ЭРСДЭЛИЙН ТҮВШИН</t>
  </si>
  <si>
    <t>БҮТЭЭГДЭХҮҮН, ҮЙЛЧИЛГЭЭНИЙ ЭРСДЭЛ /үйлчилгээний гүйлгээний дүн/</t>
  </si>
  <si>
    <t>ХҮРГЭХ СУВГИЙН ЭРСДЭЛ /гүйлгээний дүн/</t>
  </si>
  <si>
    <r>
      <t>ДААТГАЛЫН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 /</t>
    </r>
    <r>
      <rPr>
        <sz val="12"/>
        <color theme="1"/>
        <rFont val="Times New Roman"/>
        <family val="1"/>
      </rPr>
      <t>Хавсралт 2/</t>
    </r>
  </si>
  <si>
    <r>
      <t xml:space="preserve">Эзэмшлийн төрөл                                                                                            </t>
    </r>
    <r>
      <rPr>
        <b/>
        <sz val="10"/>
        <color theme="1"/>
        <rFont val="Times New Roman"/>
        <family val="1"/>
      </rPr>
      <t>1) Хөрөнгийн бирж-д хувьцаагаа нээлттэй арилжаалсан                                                                         2) Хувь хүний эзэмшил                                                                                                    3) Хуулийн этгээдийн эзэмшил                                                                           4) Гадаадын хөрөнгө оруулалттай                                                                                    5) Улс төрийн хамаарал бүхий этгээдийн эзэмшил</t>
    </r>
  </si>
  <si>
    <t>50-аас дээш жил</t>
  </si>
  <si>
    <t>40 жил - 50 жил</t>
  </si>
  <si>
    <t>10 жил - 40 жил</t>
  </si>
  <si>
    <t>5 жил - 10 жил</t>
  </si>
  <si>
    <t>5 жил хүртэлх</t>
  </si>
  <si>
    <t>ГАЗАР ЗҮЙН БАЙРШЛЫН ЭРСДЭЛ</t>
  </si>
  <si>
    <t>Улаанбаатар</t>
  </si>
  <si>
    <t>Хөдөө, орон нутаг</t>
  </si>
  <si>
    <t>Гэнэтийн ослын даатгал</t>
  </si>
  <si>
    <t>Хөрөнгийн даатгал</t>
  </si>
  <si>
    <t>Жолоочийн хариуцлагын даатгал</t>
  </si>
  <si>
    <t>Даатгалын төлөөлөгч</t>
  </si>
  <si>
    <t>Даатгалын зуучлагч</t>
  </si>
  <si>
    <t>Салбар</t>
  </si>
  <si>
    <t>ЗААВАРЧИЛГАА:</t>
  </si>
  <si>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</si>
  <si>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Байгууллагын хэмжээ</t>
    </r>
    <r>
      <rPr>
        <sz val="11"/>
        <color theme="1"/>
        <rFont val="Times New Roman"/>
        <family val="1"/>
      </rPr>
      <t xml:space="preserve">: Даатгалын компаниудын хэмжээг илэрхийлэх хувьсагчаар нийт хураамжийг орлогыг сонгон авсан бөгөөд тухайн байгууллагын цуглуулсан хураамжийн орлогын хэмжээ их, үйл ажиллагааны цар хүрээ том байх тусам эрсдэлд өртөх магадлал өснө гэсэн таамаглалд суурилан эрсдэлийг тооцно. </t>
    </r>
  </si>
  <si>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</si>
  <si>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даатгагч болон даатгалын мэргэжлийн оролцогчдын харилцагчдын төрлөөр үнэлнэ.</t>
    </r>
  </si>
  <si>
    <r>
      <rPr>
        <b/>
        <sz val="11"/>
        <color theme="1"/>
        <rFont val="Times New Roman"/>
        <family val="1"/>
      </rPr>
      <t xml:space="preserve">Газар зүйн байршлын эрсдэл: </t>
    </r>
    <r>
      <rPr>
        <sz val="11"/>
        <color theme="1"/>
        <rFont val="Times New Roman"/>
        <family val="1"/>
      </rPr>
      <t>Газар зүйн байршлын эрсдэлийг тооцохдоо даатгагч болон даатгалын мэргэжлийн оролцогчдын үзүүлсэн үйлчилгээ буюу цуглуулсан хураамжийн орлого нь газар зүйн байршлаар хэрхэн тархаж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</si>
  <si>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даатгагч болон даатгалын мэргэжлийн оролцогчдын хураамжийн орлогод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</si>
  <si>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даатгал болон даатгалын мэргэжлийн оролцогчдын үйлчилгээг хүргэж буй сувгаар нь төлөөлөгчөөр, зуучлагчаар, салбар болон төв оффисоор хэмээн ангилж эрсдэлийг тооцно. </t>
    </r>
  </si>
  <si>
    <t>ЕРӨНХИЙ АСУУЛГА</t>
  </si>
  <si>
    <t>ХАРИУЛТ</t>
  </si>
  <si>
    <t>Байгууллагын нэр</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</si>
  <si>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</si>
  <si>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</si>
  <si>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</si>
  <si>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</si>
  <si>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5а.</t>
  </si>
  <si>
    <t>Хэрэв тийм бол өмнөх комплаенсын ажилтны нэрийг нөхнө үү?</t>
  </si>
  <si>
    <t>Танай байгууллагад гэмт хэрэгт холбогдуулан шалгагдаж байсан, эсхүл ял шийтгэл эдэлж байсан албан хаагч байдаг эсэх?</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</si>
  <si>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</si>
  <si>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</si>
  <si>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Байхгүй</t>
  </si>
  <si>
    <t>Өмнө нь байсан</t>
  </si>
  <si>
    <t>Мэдэхгүй</t>
  </si>
  <si>
    <t>Байгаа</t>
  </si>
  <si>
    <t>Байдаггүй</t>
  </si>
  <si>
    <t>Байдаг</t>
  </si>
  <si>
    <t>Бүртгүүлсэн</t>
  </si>
  <si>
    <t>Бүртгүүлээгүй</t>
  </si>
  <si>
    <t xml:space="preserve">Тийм </t>
  </si>
  <si>
    <t>Үгүй</t>
  </si>
  <si>
    <t>Дотоодын иргэн (Харилцагчдын тоог оруулна уу)</t>
  </si>
  <si>
    <t>Дотоодын хуулийн этгээд (Харилцагчдын тоог оруулна уу)</t>
  </si>
  <si>
    <t xml:space="preserve">ХЭРЭГЛЭГЧИЙН ЭРСДЭЛ </t>
  </si>
  <si>
    <r>
      <t xml:space="preserve">Эзэмшлийн төрөл                                                                                                                  </t>
    </r>
    <r>
      <rPr>
        <b/>
        <sz val="10"/>
        <color theme="1"/>
        <rFont val="Times New Roman"/>
        <family val="1"/>
      </rPr>
      <t>1) Хөрөнгийн бирж-д хувьцаагаа нээлттэй арилжаалсан                                                                         2) Хувь хүний эзэмшил                                                                                                    3) Хуулийн этгээдийн эзэмшил                                                                                   4) Гадаадын хөрөнгө оруулалттай                                                                                    5) Улс төрийн хамаарал бүхий этгээдийн эзэмшил</t>
    </r>
  </si>
  <si>
    <t xml:space="preserve">Эрүүл мэндийн даатгалын орлого </t>
  </si>
  <si>
    <t>Тэтгэврийн даатгалын орлого</t>
  </si>
  <si>
    <t>Хуримтлалын даатгалын орлого</t>
  </si>
  <si>
    <t>Амь насны даатгалын хураамжийн орлого</t>
  </si>
  <si>
    <t>Мэргэжлийн хариуцлагын даатгал</t>
  </si>
  <si>
    <t>Сургалт зохион байгуулдаггүй болно.</t>
  </si>
  <si>
    <t>Байгууллага дотроо баримт бичгийг бүртгэж хадгалан, нэгдсэн мэдээллийн сан үүсгэдэг болно.</t>
  </si>
  <si>
    <t>Архиваас шүүн харах шаардлага гардаг. /хугацаа их шаардана/</t>
  </si>
  <si>
    <t>Өөрсдийн аргачлалын дагуу тогтмол/жилд 6 удаа/ хийдэг.</t>
  </si>
  <si>
    <r>
      <t xml:space="preserve">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  </t>
    </r>
    <r>
      <rPr>
        <sz val="11"/>
        <color rgb="FFFF0000"/>
        <rFont val="Times New Roman"/>
        <family val="1"/>
      </rPr>
      <t>/Энэхүү асуултад байхгүй гэж хариулсан бол 2-4 асуултуудад хариулах шаардлагагүй/</t>
    </r>
  </si>
  <si>
    <t>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t>
  </si>
  <si>
    <t>VII. Тайлагнал</t>
  </si>
  <si>
    <r>
      <rPr>
        <b/>
        <i/>
        <sz val="11"/>
        <color rgb="FFFF0000"/>
        <rFont val="Times New Roman"/>
        <family val="1"/>
      </rPr>
      <t>ЗААВАЛ БӨГЛӨХ</t>
    </r>
    <r>
      <rPr>
        <i/>
        <sz val="11"/>
        <color theme="1"/>
        <rFont val="Times New Roman"/>
        <family val="1"/>
      </rPr>
      <t xml:space="preserve">: VI. Бусад (Энэхүү бүлэг нь эрдэлийн үнэлгээний оноонд </t>
    </r>
    <r>
      <rPr>
        <b/>
        <i/>
        <sz val="11"/>
        <color theme="1"/>
        <rFont val="Times New Roman"/>
        <family val="1"/>
      </rPr>
      <t>нөлөөлөхгүй</t>
    </r>
    <r>
      <rPr>
        <i/>
        <sz val="11"/>
        <color theme="1"/>
        <rFont val="Times New Roman"/>
        <family val="1"/>
      </rPr>
      <t>)</t>
    </r>
  </si>
  <si>
    <r>
      <rPr>
        <b/>
        <sz val="11"/>
        <color theme="1"/>
        <rFont val="Times New Roman"/>
        <family val="1"/>
      </rPr>
      <t>Ашгийн бус байгууллага гэж дараах этгээдийг ойлгож болно</t>
    </r>
    <r>
      <rPr>
        <sz val="11"/>
        <color theme="1"/>
        <rFont val="Times New Roman"/>
        <family val="1"/>
      </rPr>
      <t>: Өөрсдийн ашиг сонирхол, үзэл бодлын үүднээс сайн дурын үндсэн дээр байгуулагдан үйл ажиллагаагаа төрөөс хараат бус, өөрийгөө удирдах зарчмаар явуулдаг ашгийн төлөө бус байгууллага болон Иргэний хуулийн 36.2-т заасан чиг үүрэг бүхий сан (үүнд буяны, шашны, соёлын, боловсролын, нийгмийн, нийгэмлэгийн зорилгоор эсвэл бусад төрлийн “сайн үйлс” -ийн үйл ажиллагаа эрхлэх зорилгоор үйл ажиллагаа явуулдаг этгээд орно. Тухайлбал сүм, хийд гэх мэт)</t>
    </r>
  </si>
  <si>
    <t>Танай байгууллагын үүсгэн байгуулагч, хувьцаа эзэмшигчийн бүрэлдэхүүнд ашгийн бус байгууллага байдаг эсэх</t>
  </si>
  <si>
    <r>
      <t>Танай байгууллагын удирдах албан тушаалтан, үүсгэн байгуулагч эсхүл хувьцаа эзэмшигч нь ашгийн бус байгууллагын гишүүнчлэлтэй эсэх 
/</t>
    </r>
    <r>
      <rPr>
        <sz val="11"/>
        <color rgb="FFFF0000"/>
        <rFont val="Times New Roman"/>
        <family val="1"/>
      </rPr>
      <t>Хэрэв энэ асуултад үгүй гэж хариулсан бол 3 дугаар асуулгыг бөглөх шаардлагагүй</t>
    </r>
    <r>
      <rPr>
        <sz val="11"/>
        <color theme="1"/>
        <rFont val="Times New Roman"/>
        <family val="1"/>
      </rPr>
      <t xml:space="preserve"> /</t>
    </r>
  </si>
  <si>
    <t>Ашгийн бус байгууллагын гишүүнлчэлийн талаар мэдээлэл, тайлбар дэлгэрэнгүй оруулна уу</t>
  </si>
  <si>
    <r>
      <t>Танай байгууллагаас ашгийн бус байгууллага санхүүгийн үйлчилгээ авдаг уу? /</t>
    </r>
    <r>
      <rPr>
        <sz val="11"/>
        <color rgb="FFFF0000"/>
        <rFont val="Times New Roman"/>
        <family val="1"/>
      </rPr>
      <t xml:space="preserve">Хэрэв энэ асуултад үгүй гэж хариулсан бол 5-8 дугаар асуулгыг бөглөх шаардлагагүй </t>
    </r>
    <r>
      <rPr>
        <sz val="11"/>
        <color theme="1"/>
        <rFont val="Times New Roman"/>
        <family val="1"/>
      </rPr>
      <t>/</t>
    </r>
  </si>
  <si>
    <t>Ашгийн бус байгууллага нь ямар төрлийн санхүүгийн үйлчилгээ авсан/авдаг вэ? 
/Ж.ш зээлийн үйлчилгээ, мөнгөн гуйвуулгын үйлчилгээ, даатгалын үйлчилгээ, үнэт цаас худалдан авах гэх мэт/</t>
  </si>
  <si>
    <t>Харилцагчийг таньж мэдэх хүрээнд ашгийн бус байгууллагад тусгайлсан хяналт тавьдаг эсэх?
/Хэрэв тусгайлсан хяналт тавьдаг бол энэ талаар дэлгэрэнгүй бичнэ үү/</t>
  </si>
  <si>
    <t>Харилцагчаас үүсэх эрсдэлийн хүрээнд ашгийн бус байгууллагын эрсдэлийн түвшинг хэрхэн тодорхойлдог вэ?
/бага, дунджаас доош, дундаж, дунджаас дээш, өндөр гэх мэт/</t>
  </si>
  <si>
    <t xml:space="preserve">Тайланг үнэн зөв гаргасан: </t>
  </si>
  <si>
    <t>Танай байгууллагын ТУЗ, удирдлагууд, албан хаагчдын боловсрол, ажлын туршлагыг 1-5 онооны хооронд дүгнэнэ үү? /1=сайн/</t>
  </si>
  <si>
    <t>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t>
  </si>
  <si>
    <t>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t>
  </si>
  <si>
    <t>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</si>
  <si>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</si>
  <si>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</si>
  <si>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Зарлалын самбарт наачихдаг.</t>
  </si>
  <si>
    <t>Зөвхөн удирдлагад танилцуулдаг.</t>
  </si>
  <si>
    <t>Хааяа.</t>
  </si>
  <si>
    <t>Даатгалын төлөөлөгчөөр дамжуулан олсон хураамжийн орлого /өссөн дүнгээр/</t>
  </si>
  <si>
    <t>Салбараар дамжуулан олсон хураамжийн орлого /өссөн дүнгээр/</t>
  </si>
  <si>
    <t>Даатгалын зуучлагчаар дамжуулан олсон хураамжийн орлого /өссөн дүнгээр/</t>
  </si>
  <si>
    <t>Төв оффисоор дамжуулан олсон хураамжийн орлого /өссөн дүнгээр/</t>
  </si>
  <si>
    <t>Амь насны даатгалын хураамжийн орлого /өссөн дүнгээр/</t>
  </si>
  <si>
    <t>Хуримтлалын даатгалын орлого /өссөн дүнгээр/</t>
  </si>
  <si>
    <t>Тэтгэврийн даатгалын орлого /өссөн дүнгээр/</t>
  </si>
  <si>
    <t>Эрүүл мэндийн даатгалын орлого /өссөн дүнгээр/</t>
  </si>
  <si>
    <t>Мэргэжлийн хариуцлагын даатгал /өссөн дүнгээр/</t>
  </si>
  <si>
    <t>Жолоочийн хариуцлагын даатгал хураамжийн орлого /өссөн дүнгээр/</t>
  </si>
  <si>
    <t>Хөрөнгийн даатгал хураамжийн орлого /өссөн дүнгээр/</t>
  </si>
  <si>
    <t>Гэнэтийн ослын даатгалын хураамжийн орлого /өссөн дүнгээр/</t>
  </si>
  <si>
    <t>Хөдөө, орон нутаг үзүүлсэн үйлчилгээ буюу цуглуулсан хураамжийн орлого /өссөн дүнгээр/</t>
  </si>
  <si>
    <t>Улаанбаатарт үзүүлсэн үйлчилгээ буюу цуглуулсан хураамжийн орлого /өссөн дүнгээр/</t>
  </si>
  <si>
    <t>Комплаенс ажилтан томилсон МУТСТ мэдээлэл, чиг үүргийг тодорхойлсон.</t>
  </si>
  <si>
    <t>Комплаенс ажилтан томилсон холбогдох мэдээлэл, чиг үүргийг тодорхойлсон.</t>
  </si>
  <si>
    <t>V. Комплаенс</t>
  </si>
  <si>
    <t>Тухайн байгууллага Комплаенс ажилтантай, МУТСТ чиглэлээр ажилладаг .</t>
  </si>
  <si>
    <t>Тайлангийн үр дүнг бичсэн, үр дүнд МУТСТ-тэй холбоотой хэрэгжүүлсэн үйл ажиллагаа, хэрэгжилт, үр дүнг багтаасан, хэрэгжүүлсэн үйл ажиллагаа Комплаенс ажилтны чиг үүрэгт бүрэн нийцсэн, үр ашигтай хэрэгжсэн.</t>
  </si>
  <si>
    <t>3 үүргийг тодорхойлсон, Комплаенс ажилтны мөрдөж ажилладаг бусад чиг үүргүүдийг тодорхойлсон.</t>
  </si>
  <si>
    <t>Комплаенс ажилтны чиг үүргийг тодорхойлсон, төлөвлөгөөг боловсруулан ажилладаг.</t>
  </si>
  <si>
    <t xml:space="preserve">Комплаенс ажилтантай хэдий ч МУТСТ чиглэлээр гүйцэтгэх үүргийг нарийн тодорхойлоогүй </t>
  </si>
  <si>
    <t>Комплаенс ажилтны чиг үүргийг тодорхойлсон,  төлөвлөгөөгүй хэдий ч тодорхой хугацааг Комплаенс ажилтны үүрэгт зарцуулдаг.</t>
  </si>
  <si>
    <t>Комплаенс ажилтангүй хэдий ч МУТСТ чиглэлээр ажиллах Комплаенс ажилтны чиг үүргийг хариуцсан ажилтан байгаа</t>
  </si>
  <si>
    <t>Комплаенс ажилтны чиг үүргийг тодорхойлсон,  төлөвлөгөөгүй, МУТСТ-тэй холбоотой Комплаенс ажилтны үүргийг гүйцэтгэх чиглэл авсан хэдий ч үйл ажиллагаа идэвхтэй явуулдаггүй.</t>
  </si>
  <si>
    <t xml:space="preserve">Комплаенс ажилтныг томилоогүй </t>
  </si>
  <si>
    <t>Комплаенс ажилтны хариуцдаг бусад чиг үүргийг тодорхойлоогүй, МУТСТ чиг үүргийн хүрээнд идэвхтэй үйл ажиллагаа явуулдаггүй.</t>
  </si>
  <si>
    <t>Танай байгууллага МУТСТ-тэй холбоотой комплаенс ажилтан томилсон уу? Хэрэв тийм бол нэр, албан тушаал, мэргэжлийн ур чадвар, чиг үүргийг тодорхойлно уу. /комплаенс ажилтныг томилоогүй тохиолдолд уг бүлгийн асуулгуудыг асуух шаардлагагүй/</t>
  </si>
  <si>
    <t>МУТСТ үйл ажиллагааны комплаенсын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</si>
  <si>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t>МУТСТ үйл ажиллагааны комплаенсын асуудал хариуцсан ажилтан тайлангаа хэнд, хэр хугацааны давтамжтай мэдээлдэг вэ?</t>
  </si>
  <si>
    <t>МУТС-ийн комплаенсын асуудал хариуцсан ажилтны бэлтгэсэн сүүлийн тайлангийн үр дүнг товч бичнэ үү.</t>
  </si>
  <si>
    <t>МУТС-ийн комплаенсын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</si>
  <si>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ОООО/СС/ӨӨ</t>
  </si>
  <si>
    <r>
      <t xml:space="preserve">2023 онд хэдэн ашгийн бус байгууллага танай байгууллагаар үйлчлүүлсэн бэ? </t>
    </r>
    <r>
      <rPr>
        <sz val="11"/>
        <color rgb="FFFF0000"/>
        <rFont val="Times New Roman"/>
        <family val="1"/>
      </rPr>
      <t>/тоон утга оруулна уу/</t>
    </r>
  </si>
  <si>
    <r>
      <t>2023 онд ашгийн бус байгууллагад үзүүлсэн үйлчилгээний нийт үнийн дүнг оруулна уу?</t>
    </r>
    <r>
      <rPr>
        <sz val="11"/>
        <color rgb="FFFF0000"/>
        <rFont val="Times New Roman"/>
        <family val="1"/>
      </rPr>
      <t xml:space="preserve"> /тоон утга оруулна уу/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</si>
</sst>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0" x14ac:knownFonts="1">
    <font>
      <sz val="11"/>
      <color theme="1"/>
      <name val="Calibri"/>
      <family val="2"/>
      <scheme val="minor"/>
    </font>
    <font>
      <b/>
      <sz val="12"/>
      <color theme="1"/>
      <name val="Times New Roman"/>
      <family val="1"/>
    </font>
    <font>
      <sz val="12"/>
      <color theme="1"/>
      <name val="Times New Roman"/>
      <family val="1"/>
    </font>
    <font>
      <b/>
      <sz val="11"/>
      <color rgb="FF000000"/>
      <name val="Times New Roman"/>
      <family val="1"/>
    </font>
    <font>
      <sz val="11"/>
      <color rgb="FF000000"/>
      <name val="Times New Roman"/>
      <family val="1"/>
    </font>
    <font>
      <sz val="11"/>
      <color theme="1"/>
      <name val="Times New Roman"/>
      <family val="1"/>
    </font>
    <font>
      <sz val="7"/>
      <color theme="1"/>
      <name val="Times New Roman"/>
      <family val="1"/>
    </font>
    <font>
      <i/>
      <sz val="11"/>
      <color theme="1"/>
      <name val="Times New Roman"/>
      <family val="1"/>
    </font>
    <font>
      <sz val="11"/>
      <color rgb="FFFF0000"/>
      <name val="Times New Roman"/>
      <family val="1"/>
    </font>
    <font>
      <sz val="11"/>
      <name val="Times New Roman"/>
      <family val="1"/>
    </font>
    <font>
      <sz val="11"/>
      <color theme="1"/>
      <name val="Wingdings"/>
      <charset val="2"/>
    </font>
    <font>
      <sz val="8"/>
      <color theme="1"/>
      <name val="Times New Roman"/>
      <family val="1"/>
    </font>
    <font>
      <sz val="11"/>
      <color theme="1"/>
      <name val="Calibri"/>
      <family val="2"/>
      <scheme val="minor"/>
    </font>
    <font>
      <sz val="10"/>
      <color theme="1"/>
      <name val="Times New Roman"/>
      <family val="1"/>
    </font>
    <font>
      <b/>
      <sz val="10"/>
      <color theme="1"/>
      <name val="Times New Roman"/>
      <family val="1"/>
    </font>
    <font>
      <i/>
      <sz val="11"/>
      <color rgb="FF000000"/>
      <name val="Times New Roman"/>
      <family val="1"/>
    </font>
    <font>
      <b/>
      <i/>
      <sz val="11"/>
      <color theme="1"/>
      <name val="Times New Roman"/>
      <family val="1"/>
    </font>
    <font>
      <sz val="10"/>
      <color rgb="FF000000"/>
      <name val="Times New Roman"/>
      <family val="1"/>
    </font>
    <font>
      <b/>
      <sz val="11"/>
      <color rgb="FFFF0000"/>
      <name val="Times New Roman"/>
      <family val="1"/>
    </font>
    <font>
      <b/>
      <sz val="11"/>
      <color theme="1"/>
      <name val="Times New Roman"/>
      <family val="1"/>
    </font>
    <font>
      <b/>
      <sz val="11"/>
      <name val="Calibri"/>
      <family val="2"/>
      <scheme val="minor"/>
    </font>
    <font>
      <sz val="11"/>
      <name val="Calibri"/>
      <family val="2"/>
      <scheme val="minor"/>
    </font>
    <font>
      <i/>
      <sz val="10"/>
      <color theme="1"/>
      <name val="Times New Roman"/>
      <family val="1"/>
    </font>
    <font>
      <i/>
      <sz val="9"/>
      <color theme="1"/>
      <name val="Times New Roman"/>
      <family val="1"/>
    </font>
    <font>
      <sz val="9"/>
      <color theme="1"/>
      <name val="Times New Roman"/>
      <family val="1"/>
    </font>
    <font>
      <b/>
      <i/>
      <sz val="11"/>
      <color rgb="FFFF0000"/>
      <name val="Times New Roman"/>
      <family val="1"/>
    </font>
    <font>
      <sz val="11"/>
      <color rgb="FFFF0000"/>
      <name val="Calibri"/>
      <family val="2"/>
      <scheme val="minor"/>
    </font>
    <font>
      <b/>
      <sz val="12"/>
      <color rgb="FFFF0000"/>
      <name val="Times New Roman"/>
      <family val="1"/>
    </font>
    <font>
      <sz val="12"/>
      <color rgb="FFFF0000"/>
      <name val="Times New Roman"/>
      <family val="1"/>
    </font>
    <font>
      <sz val="11"/>
      <color theme="6" tint="0.79998168889431442"/>
      <name val="Times New Roman"/>
      <family val="1"/>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43" fontId="12" fillId="0" borderId="0" applyFont="0" applyFill="0" applyBorder="0" applyAlignment="0" applyProtection="0"/>
  </cellStyleXfs>
  <cellXfs count="187">
    <xf numFmtId="0" fontId="0" fillId="0" borderId="0" xfId="0"/>
    <xf numFmtId="0" fontId="5" fillId="0" borderId="0" xfId="0" applyFont="1"/>
    <xf numFmtId="0" fontId="5" fillId="0" borderId="1" xfId="0" applyFont="1" applyBorder="1" applyAlignment="1">
      <alignment horizontal="center" vertical="center"/>
    </xf>
    <xf numFmtId="0" fontId="5" fillId="0" borderId="1" xfId="0" applyFont="1" applyBorder="1"/>
    <xf numFmtId="0" fontId="15" fillId="0" borderId="1" xfId="0" applyFont="1" applyBorder="1" applyAlignment="1">
      <alignment horizontal="center" vertical="center" wrapText="1"/>
    </xf>
    <xf numFmtId="0" fontId="5" fillId="5" borderId="0" xfId="0" applyFont="1" applyFill="1"/>
    <xf numFmtId="0" fontId="19" fillId="0" borderId="1" xfId="0" applyFont="1" applyBorder="1"/>
    <xf numFmtId="9" fontId="5" fillId="0" borderId="1" xfId="0" applyNumberFormat="1" applyFont="1" applyBorder="1" applyAlignment="1">
      <alignment horizontal="center" vertical="center"/>
    </xf>
    <xf numFmtId="43" fontId="21" fillId="11" borderId="1" xfId="1" applyFont="1" applyFill="1" applyBorder="1" applyAlignment="1">
      <alignment horizontal="center" vertical="center" wrapText="1"/>
    </xf>
    <xf numFmtId="0" fontId="19" fillId="0" borderId="1" xfId="0" applyFont="1" applyBorder="1" applyAlignment="1">
      <alignment horizontal="center" vertical="center"/>
    </xf>
    <xf numFmtId="0" fontId="19" fillId="3" borderId="1" xfId="0" applyFont="1" applyFill="1" applyBorder="1" applyAlignment="1">
      <alignment horizontal="center" vertical="center"/>
    </xf>
    <xf numFmtId="9" fontId="19" fillId="3" borderId="1" xfId="0" applyNumberFormat="1" applyFont="1" applyFill="1" applyBorder="1" applyAlignment="1">
      <alignment horizontal="center" vertical="center"/>
    </xf>
    <xf numFmtId="0" fontId="5" fillId="3" borderId="0" xfId="0" applyFont="1" applyFill="1"/>
    <xf numFmtId="0" fontId="19" fillId="2" borderId="1" xfId="0" applyFont="1" applyFill="1" applyBorder="1" applyAlignment="1">
      <alignment horizontal="center" vertical="center"/>
    </xf>
    <xf numFmtId="9" fontId="19" fillId="2" borderId="1" xfId="0" applyNumberFormat="1" applyFont="1" applyFill="1" applyBorder="1" applyAlignment="1">
      <alignment horizontal="center" vertical="center"/>
    </xf>
    <xf numFmtId="0" fontId="19" fillId="2" borderId="1" xfId="0" applyFont="1" applyFill="1" applyBorder="1" applyAlignment="1">
      <alignment horizontal="center"/>
    </xf>
    <xf numFmtId="9" fontId="5" fillId="7" borderId="1" xfId="0" applyNumberFormat="1" applyFont="1" applyFill="1" applyBorder="1" applyAlignment="1">
      <alignment horizontal="center" vertical="center"/>
    </xf>
    <xf numFmtId="10" fontId="5" fillId="7" borderId="1" xfId="0" applyNumberFormat="1" applyFont="1" applyFill="1" applyBorder="1" applyAlignment="1">
      <alignment horizontal="center" vertical="center"/>
    </xf>
    <xf numFmtId="0" fontId="19" fillId="3" borderId="4" xfId="0" applyFont="1" applyFill="1" applyBorder="1" applyAlignment="1">
      <alignment horizontal="center" vertical="center"/>
    </xf>
    <xf numFmtId="9" fontId="19" fillId="3" borderId="4"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20" fillId="11" borderId="1" xfId="0" applyFont="1" applyFill="1" applyBorder="1" applyAlignment="1">
      <alignment horizontal="center" vertical="center" wrapText="1"/>
    </xf>
    <xf numFmtId="0" fontId="20" fillId="11" borderId="1" xfId="0" applyFont="1" applyFill="1" applyBorder="1" applyAlignment="1">
      <alignment horizontal="center" vertical="center"/>
    </xf>
    <xf numFmtId="9" fontId="5" fillId="10" borderId="1" xfId="0" applyNumberFormat="1" applyFont="1" applyFill="1" applyBorder="1"/>
    <xf numFmtId="9" fontId="5" fillId="8" borderId="1" xfId="0" applyNumberFormat="1" applyFont="1" applyFill="1" applyBorder="1"/>
    <xf numFmtId="9" fontId="5" fillId="0" borderId="1" xfId="0" applyNumberFormat="1" applyFont="1" applyBorder="1"/>
    <xf numFmtId="9" fontId="5" fillId="6" borderId="1" xfId="0" applyNumberFormat="1" applyFont="1" applyFill="1" applyBorder="1" applyAlignment="1">
      <alignment horizontal="center" vertical="center"/>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5" fillId="13" borderId="0" xfId="0" applyFont="1" applyFill="1"/>
    <xf numFmtId="0" fontId="5" fillId="13" borderId="0" xfId="0" applyFont="1" applyFill="1" applyAlignment="1">
      <alignment vertical="top" wrapText="1"/>
    </xf>
    <xf numFmtId="0" fontId="5" fillId="13" borderId="0" xfId="0" applyFont="1" applyFill="1" applyAlignment="1">
      <alignment horizontal="left" vertical="center" wrapText="1"/>
    </xf>
    <xf numFmtId="0" fontId="5" fillId="13" borderId="0" xfId="0" applyFont="1" applyFill="1" applyAlignment="1">
      <alignment horizontal="center" vertical="center"/>
    </xf>
    <xf numFmtId="0" fontId="11" fillId="13" borderId="0" xfId="0" applyFont="1" applyFill="1"/>
    <xf numFmtId="0" fontId="1" fillId="13" borderId="0" xfId="0" applyFont="1" applyFill="1" applyAlignment="1">
      <alignment vertical="center" wrapText="1"/>
    </xf>
    <xf numFmtId="0" fontId="15"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5" fillId="13" borderId="1" xfId="0" applyFont="1" applyFill="1" applyBorder="1" applyAlignment="1">
      <alignment horizontal="center" vertical="center"/>
    </xf>
    <xf numFmtId="0" fontId="8" fillId="13" borderId="0" xfId="0" applyFont="1" applyFill="1" applyAlignment="1">
      <alignment horizontal="center" vertical="center"/>
    </xf>
    <xf numFmtId="0" fontId="13" fillId="13" borderId="0" xfId="0" applyFont="1" applyFill="1"/>
    <xf numFmtId="0" fontId="5" fillId="13" borderId="1" xfId="0" applyFont="1" applyFill="1" applyBorder="1" applyAlignment="1">
      <alignment horizontal="left" vertical="center" wrapText="1"/>
    </xf>
    <xf numFmtId="0" fontId="5" fillId="13" borderId="1" xfId="0" applyFont="1" applyFill="1" applyBorder="1"/>
    <xf numFmtId="0" fontId="5" fillId="13" borderId="1" xfId="0" applyFont="1" applyFill="1" applyBorder="1" applyAlignment="1">
      <alignment horizontal="left" vertical="top" wrapText="1"/>
    </xf>
    <xf numFmtId="0" fontId="3" fillId="13" borderId="0" xfId="0" applyFont="1" applyFill="1" applyAlignment="1">
      <alignment vertical="center" wrapText="1"/>
    </xf>
    <xf numFmtId="0" fontId="7" fillId="13" borderId="0" xfId="0" applyFont="1" applyFill="1" applyAlignment="1">
      <alignment horizontal="center" vertical="center"/>
    </xf>
    <xf numFmtId="0" fontId="2" fillId="13" borderId="0" xfId="0" applyFont="1" applyFill="1" applyAlignment="1">
      <alignment horizontal="justify" vertical="center"/>
    </xf>
    <xf numFmtId="0" fontId="5" fillId="13" borderId="4" xfId="0" applyFont="1" applyFill="1" applyBorder="1" applyAlignment="1">
      <alignment horizontal="center" vertical="center"/>
    </xf>
    <xf numFmtId="0" fontId="5" fillId="13" borderId="0" xfId="0" applyFont="1" applyFill="1" applyAlignment="1">
      <alignment horizontal="justify" vertical="center"/>
    </xf>
    <xf numFmtId="0" fontId="0" fillId="13" borderId="0" xfId="0" applyFill="1"/>
    <xf numFmtId="0" fontId="0" fillId="13" borderId="0" xfId="0" applyFill="1" applyAlignment="1">
      <alignment horizontal="justify" vertical="center"/>
    </xf>
    <xf numFmtId="0" fontId="8" fillId="13" borderId="1" xfId="0" applyFont="1" applyFill="1" applyBorder="1" applyAlignment="1">
      <alignment horizontal="center" vertical="center"/>
    </xf>
    <xf numFmtId="0" fontId="10" fillId="13" borderId="0" xfId="0" applyFont="1" applyFill="1" applyAlignment="1">
      <alignment horizontal="justify" vertical="center"/>
    </xf>
    <xf numFmtId="0" fontId="2" fillId="13" borderId="0" xfId="0" applyFont="1" applyFill="1" applyAlignment="1">
      <alignment horizontal="left" vertical="center"/>
    </xf>
    <xf numFmtId="0" fontId="11" fillId="13" borderId="0" xfId="0" applyFont="1" applyFill="1" applyAlignment="1">
      <alignment horizontal="justify" vertical="center"/>
    </xf>
    <xf numFmtId="0" fontId="1" fillId="13" borderId="0" xfId="0" applyFont="1" applyFill="1" applyAlignment="1">
      <alignment horizontal="center" vertical="center" wrapText="1"/>
    </xf>
    <xf numFmtId="0" fontId="1" fillId="13" borderId="1" xfId="0" applyFont="1" applyFill="1" applyBorder="1" applyAlignment="1">
      <alignment horizontal="center" vertical="center" wrapText="1"/>
    </xf>
    <xf numFmtId="0" fontId="9" fillId="13" borderId="0" xfId="0" applyFont="1" applyFill="1"/>
    <xf numFmtId="0" fontId="13" fillId="13" borderId="2" xfId="0" applyFont="1" applyFill="1" applyBorder="1" applyAlignment="1">
      <alignment horizontal="left" vertical="center" wrapText="1"/>
    </xf>
    <xf numFmtId="0" fontId="13" fillId="13" borderId="3" xfId="0" applyFont="1" applyFill="1" applyBorder="1" applyAlignment="1">
      <alignment horizontal="left" vertical="center" wrapText="1"/>
    </xf>
    <xf numFmtId="0" fontId="0" fillId="0" borderId="0" xfId="0" applyAlignment="1">
      <alignment vertical="center"/>
    </xf>
    <xf numFmtId="0" fontId="8" fillId="13" borderId="0" xfId="0" applyFont="1" applyFill="1"/>
    <xf numFmtId="0" fontId="27" fillId="13" borderId="0" xfId="0" applyFont="1" applyFill="1" applyAlignment="1">
      <alignment vertical="center" wrapText="1"/>
    </xf>
    <xf numFmtId="0" fontId="27" fillId="13" borderId="0" xfId="0" applyFont="1" applyFill="1" applyAlignment="1">
      <alignment horizontal="center" vertical="center" wrapText="1"/>
    </xf>
    <xf numFmtId="0" fontId="8" fillId="13" borderId="0" xfId="0" applyFont="1" applyFill="1" applyAlignment="1">
      <alignment horizontal="justify" vertical="center"/>
    </xf>
    <xf numFmtId="0" fontId="8" fillId="13" borderId="0" xfId="0" applyFont="1" applyFill="1" applyAlignment="1">
      <alignment vertical="center"/>
    </xf>
    <xf numFmtId="0" fontId="8" fillId="13" borderId="0" xfId="0" applyFont="1" applyFill="1" applyAlignment="1">
      <alignment horizontal="left" vertical="center"/>
    </xf>
    <xf numFmtId="0" fontId="28" fillId="13" borderId="0" xfId="0" applyFont="1" applyFill="1" applyAlignment="1">
      <alignment horizontal="justify" vertical="center"/>
    </xf>
    <xf numFmtId="0" fontId="26" fillId="13" borderId="0" xfId="0" applyFont="1" applyFill="1" applyAlignment="1">
      <alignment horizontal="left" vertical="center"/>
    </xf>
    <xf numFmtId="0" fontId="26" fillId="13" borderId="0" xfId="0" applyFont="1" applyFill="1" applyAlignment="1">
      <alignment horizontal="center" vertical="center"/>
    </xf>
    <xf numFmtId="0" fontId="28" fillId="13" borderId="0" xfId="0" applyFont="1" applyFill="1"/>
    <xf numFmtId="4" fontId="5" fillId="13" borderId="1" xfId="0" applyNumberFormat="1" applyFont="1" applyFill="1" applyBorder="1" applyAlignment="1">
      <alignment horizontal="center" vertical="center" wrapText="1"/>
    </xf>
    <xf numFmtId="3" fontId="5" fillId="13" borderId="1" xfId="0" applyNumberFormat="1" applyFont="1" applyFill="1" applyBorder="1" applyAlignment="1">
      <alignment horizontal="center" vertical="center" wrapText="1"/>
    </xf>
    <xf numFmtId="0" fontId="19" fillId="13" borderId="0" xfId="0" applyFont="1" applyFill="1" applyAlignment="1">
      <alignment horizontal="center" vertical="center" wrapText="1"/>
    </xf>
    <xf numFmtId="0" fontId="29" fillId="13" borderId="0" xfId="0" applyFont="1" applyFill="1"/>
    <xf numFmtId="0" fontId="5" fillId="5" borderId="0" xfId="0" applyFont="1" applyFill="1" applyAlignment="1">
      <alignment horizontal="left" vertical="center" wrapText="1"/>
    </xf>
    <xf numFmtId="0" fontId="18" fillId="5" borderId="0" xfId="0" applyFont="1" applyFill="1" applyAlignment="1">
      <alignment horizontal="left" vertical="center"/>
    </xf>
    <xf numFmtId="0" fontId="18" fillId="5" borderId="0" xfId="0" applyFont="1" applyFill="1" applyAlignment="1">
      <alignment horizontal="center" vertical="center"/>
    </xf>
    <xf numFmtId="0" fontId="5" fillId="5" borderId="0" xfId="0" applyFont="1" applyFill="1" applyAlignment="1">
      <alignment horizontal="left" vertical="center"/>
    </xf>
    <xf numFmtId="4" fontId="5" fillId="13" borderId="2" xfId="0" applyNumberFormat="1" applyFont="1" applyFill="1" applyBorder="1" applyAlignment="1">
      <alignment horizontal="center" vertical="center" wrapText="1"/>
    </xf>
    <xf numFmtId="4" fontId="5" fillId="13" borderId="3" xfId="0" applyNumberFormat="1" applyFont="1" applyFill="1" applyBorder="1" applyAlignment="1">
      <alignment horizontal="center" vertical="center" wrapText="1"/>
    </xf>
    <xf numFmtId="0" fontId="5" fillId="13" borderId="1" xfId="0" applyFont="1" applyFill="1" applyBorder="1" applyAlignment="1">
      <alignment horizontal="left" vertical="center" wrapText="1"/>
    </xf>
    <xf numFmtId="3" fontId="5" fillId="13" borderId="2" xfId="0" applyNumberFormat="1" applyFont="1" applyFill="1" applyBorder="1" applyAlignment="1">
      <alignment horizontal="center" vertical="center" wrapText="1"/>
    </xf>
    <xf numFmtId="3" fontId="5" fillId="13" borderId="3" xfId="0" applyNumberFormat="1" applyFont="1" applyFill="1" applyBorder="1" applyAlignment="1">
      <alignment horizontal="center" vertical="center" wrapText="1"/>
    </xf>
    <xf numFmtId="0" fontId="7" fillId="3" borderId="2" xfId="0" applyFont="1" applyFill="1" applyBorder="1" applyAlignment="1">
      <alignment horizontal="center"/>
    </xf>
    <xf numFmtId="0" fontId="7" fillId="3" borderId="5" xfId="0" applyFont="1" applyFill="1" applyBorder="1" applyAlignment="1">
      <alignment horizontal="center"/>
    </xf>
    <xf numFmtId="0" fontId="7" fillId="3" borderId="3" xfId="0" applyFont="1" applyFill="1" applyBorder="1" applyAlignment="1">
      <alignment horizontal="center"/>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2"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3" borderId="2" xfId="0" applyFont="1" applyFill="1" applyBorder="1" applyAlignment="1">
      <alignment horizontal="center" wrapText="1"/>
    </xf>
    <xf numFmtId="0" fontId="5"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1" xfId="0" applyFont="1" applyFill="1" applyBorder="1" applyAlignment="1">
      <alignment horizontal="center"/>
    </xf>
    <xf numFmtId="0" fontId="7"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5"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13" fillId="13" borderId="2" xfId="0" applyFont="1" applyFill="1" applyBorder="1" applyAlignment="1">
      <alignment horizontal="left" vertical="center" wrapText="1"/>
    </xf>
    <xf numFmtId="0" fontId="13" fillId="13" borderId="3" xfId="0" applyFont="1" applyFill="1" applyBorder="1" applyAlignment="1">
      <alignment horizontal="left" vertical="center" wrapText="1"/>
    </xf>
    <xf numFmtId="0" fontId="5" fillId="13" borderId="4" xfId="0" applyFont="1" applyFill="1" applyBorder="1" applyAlignment="1">
      <alignment horizontal="left" vertical="center"/>
    </xf>
    <xf numFmtId="0" fontId="13" fillId="13" borderId="1" xfId="0" applyFont="1" applyFill="1" applyBorder="1" applyAlignment="1">
      <alignment horizontal="left" vertical="center" wrapText="1"/>
    </xf>
    <xf numFmtId="0" fontId="5" fillId="13" borderId="1" xfId="0" applyFont="1" applyFill="1" applyBorder="1" applyAlignment="1">
      <alignment horizontal="center" vertical="center"/>
    </xf>
    <xf numFmtId="0" fontId="7" fillId="13" borderId="1" xfId="0" applyFont="1" applyFill="1" applyBorder="1" applyAlignment="1">
      <alignment horizontal="left"/>
    </xf>
    <xf numFmtId="0" fontId="7" fillId="3" borderId="1" xfId="0" applyFont="1" applyFill="1" applyBorder="1" applyAlignment="1">
      <alignment horizontal="center" vertical="center"/>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5" fillId="3" borderId="1" xfId="0" applyFont="1" applyFill="1" applyBorder="1" applyAlignment="1">
      <alignment horizontal="center" vertical="center"/>
    </xf>
    <xf numFmtId="0" fontId="1" fillId="13" borderId="0" xfId="0" applyFont="1" applyFill="1" applyAlignment="1">
      <alignment horizontal="center" vertical="center" wrapText="1"/>
    </xf>
    <xf numFmtId="0" fontId="16" fillId="13" borderId="6" xfId="0" applyFont="1" applyFill="1" applyBorder="1" applyAlignment="1">
      <alignment horizontal="center"/>
    </xf>
    <xf numFmtId="0" fontId="5" fillId="13" borderId="6" xfId="0" applyFont="1" applyFill="1" applyBorder="1" applyAlignment="1">
      <alignment horizontal="center"/>
    </xf>
    <xf numFmtId="0" fontId="5" fillId="13" borderId="1" xfId="0" applyFont="1" applyFill="1" applyBorder="1" applyAlignment="1">
      <alignment horizontal="center"/>
    </xf>
    <xf numFmtId="0" fontId="7" fillId="13" borderId="1" xfId="0" applyFont="1" applyFill="1" applyBorder="1" applyAlignment="1">
      <alignment horizontal="left" vertical="center"/>
    </xf>
    <xf numFmtId="0" fontId="17" fillId="13" borderId="2" xfId="0" applyFont="1" applyFill="1" applyBorder="1" applyAlignment="1">
      <alignment horizontal="left" vertical="center" wrapText="1"/>
    </xf>
    <xf numFmtId="0" fontId="17" fillId="13" borderId="3" xfId="0" applyFont="1" applyFill="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16" fillId="3" borderId="1" xfId="0" applyFont="1" applyFill="1" applyBorder="1" applyAlignment="1">
      <alignment horizontal="center" vertical="center"/>
    </xf>
    <xf numFmtId="0" fontId="2"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9" fillId="12" borderId="1" xfId="0" applyFont="1" applyFill="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4" xfId="0" applyFont="1" applyBorder="1" applyAlignment="1">
      <alignment horizontal="center" vertical="center"/>
    </xf>
    <xf numFmtId="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9" fontId="5" fillId="6" borderId="8"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5" fillId="6" borderId="4" xfId="0" applyFont="1" applyFill="1" applyBorder="1" applyAlignment="1">
      <alignment horizontal="center" vertical="center"/>
    </xf>
    <xf numFmtId="0" fontId="5" fillId="0" borderId="1" xfId="0" applyFont="1" applyBorder="1" applyAlignment="1">
      <alignment horizontal="center"/>
    </xf>
    <xf numFmtId="0" fontId="22" fillId="0" borderId="10" xfId="0" applyFont="1" applyBorder="1" applyAlignment="1">
      <alignment horizontal="right" vertical="center"/>
    </xf>
    <xf numFmtId="0" fontId="22" fillId="0" borderId="13" xfId="0" applyFont="1" applyBorder="1" applyAlignment="1">
      <alignment horizontal="right" vertical="center"/>
    </xf>
    <xf numFmtId="0" fontId="22" fillId="0" borderId="14" xfId="0" applyFont="1" applyBorder="1" applyAlignment="1">
      <alignment horizontal="right" vertical="center"/>
    </xf>
    <xf numFmtId="0" fontId="22" fillId="0" borderId="11" xfId="0" applyFont="1" applyBorder="1" applyAlignment="1">
      <alignment horizontal="right" vertical="center"/>
    </xf>
    <xf numFmtId="0" fontId="22" fillId="0" borderId="6" xfId="0" applyFont="1" applyBorder="1" applyAlignment="1">
      <alignment horizontal="right" vertical="center"/>
    </xf>
    <xf numFmtId="0" fontId="22" fillId="0" borderId="12" xfId="0" applyFont="1" applyBorder="1" applyAlignment="1">
      <alignment horizontal="right" vertical="center"/>
    </xf>
    <xf numFmtId="9" fontId="5" fillId="10" borderId="8" xfId="0" applyNumberFormat="1" applyFont="1" applyFill="1" applyBorder="1"/>
    <xf numFmtId="9" fontId="5" fillId="10" borderId="9" xfId="0" applyNumberFormat="1" applyFont="1" applyFill="1" applyBorder="1"/>
    <xf numFmtId="9" fontId="5" fillId="10" borderId="4" xfId="0" applyNumberFormat="1" applyFont="1" applyFill="1" applyBorder="1"/>
    <xf numFmtId="0" fontId="5" fillId="0" borderId="8" xfId="0" applyFont="1" applyBorder="1" applyAlignment="1">
      <alignment horizontal="center"/>
    </xf>
    <xf numFmtId="0" fontId="5" fillId="0" borderId="9"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2" fillId="0" borderId="1" xfId="0" applyFont="1" applyBorder="1" applyAlignment="1">
      <alignment horizontal="right" vertical="center"/>
    </xf>
    <xf numFmtId="0" fontId="23" fillId="0" borderId="1" xfId="0" applyFont="1" applyBorder="1" applyAlignment="1">
      <alignment horizontal="right"/>
    </xf>
    <xf numFmtId="0" fontId="19" fillId="0" borderId="1" xfId="0" applyFont="1" applyBorder="1" applyAlignment="1">
      <alignment horizontal="left"/>
    </xf>
    <xf numFmtId="0" fontId="22" fillId="0" borderId="1" xfId="0" applyFont="1" applyBorder="1" applyAlignment="1">
      <alignment horizontal="right"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19" fillId="0" borderId="1" xfId="0" applyFont="1" applyBorder="1" applyAlignment="1">
      <alignment horizontal="left" vertical="center"/>
    </xf>
    <xf numFmtId="0" fontId="24" fillId="0" borderId="1" xfId="0" applyFont="1" applyBorder="1" applyAlignment="1">
      <alignment horizontal="right"/>
    </xf>
    <xf numFmtId="0" fontId="23" fillId="0" borderId="1" xfId="0" applyFont="1" applyBorder="1" applyAlignment="1">
      <alignment horizontal="right" vertical="center" wrapText="1"/>
    </xf>
    <xf numFmtId="0" fontId="5" fillId="0" borderId="1" xfId="0" applyFont="1" applyBorder="1" applyAlignment="1">
      <alignment horizontal="center" vertical="center"/>
    </xf>
    <xf numFmtId="9" fontId="19" fillId="9" borderId="1" xfId="0" applyNumberFormat="1" applyFont="1" applyFill="1" applyBorder="1" applyAlignment="1">
      <alignment horizontal="center" vertical="center"/>
    </xf>
    <xf numFmtId="0" fontId="19" fillId="9" borderId="1" xfId="0" applyFont="1" applyFill="1" applyBorder="1" applyAlignment="1">
      <alignment horizontal="center" vertical="center"/>
    </xf>
    <xf numFmtId="9" fontId="19" fillId="8" borderId="1" xfId="0" applyNumberFormat="1" applyFont="1" applyFill="1" applyBorder="1" applyAlignment="1">
      <alignment horizontal="center" vertical="center"/>
    </xf>
    <xf numFmtId="0" fontId="19" fillId="8" borderId="1" xfId="0" applyFont="1" applyFill="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20" fillId="11" borderId="1"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22" fillId="0" borderId="7" xfId="0" applyFont="1" applyBorder="1" applyAlignment="1">
      <alignment horizontal="right" vertical="center"/>
    </xf>
    <xf numFmtId="0" fontId="22" fillId="0" borderId="0" xfId="0" applyFont="1" applyAlignment="1">
      <alignment horizontal="right" vertical="center"/>
    </xf>
    <xf numFmtId="0" fontId="22" fillId="0" borderId="15" xfId="0" applyFont="1" applyBorder="1" applyAlignment="1">
      <alignment horizontal="right" vertical="center"/>
    </xf>
    <xf numFmtId="0" fontId="13" fillId="4" borderId="1" xfId="0" applyFont="1" applyFill="1" applyBorder="1" applyAlignment="1">
      <alignment horizontal="left" vertical="center"/>
    </xf>
    <xf numFmtId="0" fontId="5" fillId="3" borderId="2"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13" fillId="4" borderId="1"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7" fillId="2" borderId="1" xfId="0" applyFont="1" applyFill="1" applyBorder="1" applyAlignment="1">
      <alignment horizontal="left"/>
    </xf>
    <xf numFmtId="0" fontId="3" fillId="0" borderId="1" xfId="0" applyFont="1" applyBorder="1" applyAlignment="1">
      <alignment horizontal="center" vertical="center" wrapText="1"/>
    </xf>
    <xf numFmtId="0" fontId="5" fillId="3" borderId="11" xfId="0" applyFont="1" applyFill="1" applyBorder="1" applyAlignment="1">
      <alignment horizontal="center"/>
    </xf>
    <xf numFmtId="0" fontId="5" fillId="3" borderId="6" xfId="0" applyFont="1" applyFill="1" applyBorder="1" applyAlignment="1">
      <alignment horizontal="center"/>
    </xf>
    <xf numFmtId="0" fontId="5" fillId="3" borderId="12" xfId="0" applyFont="1" applyFill="1" applyBorder="1" applyAlignment="1">
      <alignment horizontal="center"/>
    </xf>
    <xf numFmtId="0" fontId="7" fillId="2" borderId="1" xfId="0" applyFont="1" applyFill="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workbookViewId="0">
      <selection activeCell="BX16" sqref="BX16"/>
    </sheetView>
  </sheetViews>
  <sheetFormatPr defaultColWidth="9.140625" defaultRowHeight="15" x14ac:dyDescent="0.25"/>
  <cols>
    <col min="1" max="1" width="5.85546875" style="1" customWidth="1"/>
    <col min="2" max="256" width="9.140625" style="1"/>
    <col min="257" max="257" width="5.85546875" style="1" customWidth="1"/>
    <col min="258" max="512" width="9.140625" style="1"/>
    <col min="513" max="513" width="5.85546875" style="1" customWidth="1"/>
    <col min="514" max="768" width="9.140625" style="1"/>
    <col min="769" max="769" width="5.85546875" style="1" customWidth="1"/>
    <col min="770" max="1024" width="9.140625" style="1"/>
    <col min="1025" max="1025" width="5.85546875" style="1" customWidth="1"/>
    <col min="1026" max="1280" width="9.140625" style="1"/>
    <col min="1281" max="1281" width="5.85546875" style="1" customWidth="1"/>
    <col min="1282" max="1536" width="9.140625" style="1"/>
    <col min="1537" max="1537" width="5.85546875" style="1" customWidth="1"/>
    <col min="1538" max="1792" width="9.140625" style="1"/>
    <col min="1793" max="1793" width="5.85546875" style="1" customWidth="1"/>
    <col min="1794" max="2048" width="9.140625" style="1"/>
    <col min="2049" max="2049" width="5.85546875" style="1" customWidth="1"/>
    <col min="2050" max="2304" width="9.140625" style="1"/>
    <col min="2305" max="2305" width="5.85546875" style="1" customWidth="1"/>
    <col min="2306" max="2560" width="9.140625" style="1"/>
    <col min="2561" max="2561" width="5.85546875" style="1" customWidth="1"/>
    <col min="2562" max="2816" width="9.140625" style="1"/>
    <col min="2817" max="2817" width="5.85546875" style="1" customWidth="1"/>
    <col min="2818" max="3072" width="9.140625" style="1"/>
    <col min="3073" max="3073" width="5.85546875" style="1" customWidth="1"/>
    <col min="3074" max="3328" width="9.140625" style="1"/>
    <col min="3329" max="3329" width="5.85546875" style="1" customWidth="1"/>
    <col min="3330" max="3584" width="9.140625" style="1"/>
    <col min="3585" max="3585" width="5.85546875" style="1" customWidth="1"/>
    <col min="3586" max="3840" width="9.140625" style="1"/>
    <col min="3841" max="3841" width="5.85546875" style="1" customWidth="1"/>
    <col min="3842" max="4096" width="9.140625" style="1"/>
    <col min="4097" max="4097" width="5.85546875" style="1" customWidth="1"/>
    <col min="4098" max="4352" width="9.140625" style="1"/>
    <col min="4353" max="4353" width="5.85546875" style="1" customWidth="1"/>
    <col min="4354" max="4608" width="9.140625" style="1"/>
    <col min="4609" max="4609" width="5.85546875" style="1" customWidth="1"/>
    <col min="4610" max="4864" width="9.140625" style="1"/>
    <col min="4865" max="4865" width="5.85546875" style="1" customWidth="1"/>
    <col min="4866" max="5120" width="9.140625" style="1"/>
    <col min="5121" max="5121" width="5.85546875" style="1" customWidth="1"/>
    <col min="5122" max="5376" width="9.140625" style="1"/>
    <col min="5377" max="5377" width="5.85546875" style="1" customWidth="1"/>
    <col min="5378" max="5632" width="9.140625" style="1"/>
    <col min="5633" max="5633" width="5.85546875" style="1" customWidth="1"/>
    <col min="5634" max="5888" width="9.140625" style="1"/>
    <col min="5889" max="5889" width="5.85546875" style="1" customWidth="1"/>
    <col min="5890" max="6144" width="9.140625" style="1"/>
    <col min="6145" max="6145" width="5.85546875" style="1" customWidth="1"/>
    <col min="6146" max="6400" width="9.140625" style="1"/>
    <col min="6401" max="6401" width="5.85546875" style="1" customWidth="1"/>
    <col min="6402" max="6656" width="9.140625" style="1"/>
    <col min="6657" max="6657" width="5.85546875" style="1" customWidth="1"/>
    <col min="6658" max="6912" width="9.140625" style="1"/>
    <col min="6913" max="6913" width="5.85546875" style="1" customWidth="1"/>
    <col min="6914" max="7168" width="9.140625" style="1"/>
    <col min="7169" max="7169" width="5.85546875" style="1" customWidth="1"/>
    <col min="7170" max="7424" width="9.140625" style="1"/>
    <col min="7425" max="7425" width="5.85546875" style="1" customWidth="1"/>
    <col min="7426" max="7680" width="9.140625" style="1"/>
    <col min="7681" max="7681" width="5.85546875" style="1" customWidth="1"/>
    <col min="7682" max="7936" width="9.140625" style="1"/>
    <col min="7937" max="7937" width="5.85546875" style="1" customWidth="1"/>
    <col min="7938" max="8192" width="9.140625" style="1"/>
    <col min="8193" max="8193" width="5.85546875" style="1" customWidth="1"/>
    <col min="8194" max="8448" width="9.140625" style="1"/>
    <col min="8449" max="8449" width="5.85546875" style="1" customWidth="1"/>
    <col min="8450" max="8704" width="9.140625" style="1"/>
    <col min="8705" max="8705" width="5.85546875" style="1" customWidth="1"/>
    <col min="8706" max="8960" width="9.140625" style="1"/>
    <col min="8961" max="8961" width="5.85546875" style="1" customWidth="1"/>
    <col min="8962" max="9216" width="9.140625" style="1"/>
    <col min="9217" max="9217" width="5.85546875" style="1" customWidth="1"/>
    <col min="9218" max="9472" width="9.140625" style="1"/>
    <col min="9473" max="9473" width="5.85546875" style="1" customWidth="1"/>
    <col min="9474" max="9728" width="9.140625" style="1"/>
    <col min="9729" max="9729" width="5.85546875" style="1" customWidth="1"/>
    <col min="9730" max="9984" width="9.140625" style="1"/>
    <col min="9985" max="9985" width="5.85546875" style="1" customWidth="1"/>
    <col min="9986" max="10240" width="9.140625" style="1"/>
    <col min="10241" max="10241" width="5.85546875" style="1" customWidth="1"/>
    <col min="10242" max="10496" width="9.140625" style="1"/>
    <col min="10497" max="10497" width="5.85546875" style="1" customWidth="1"/>
    <col min="10498" max="10752" width="9.140625" style="1"/>
    <col min="10753" max="10753" width="5.85546875" style="1" customWidth="1"/>
    <col min="10754" max="11008" width="9.140625" style="1"/>
    <col min="11009" max="11009" width="5.85546875" style="1" customWidth="1"/>
    <col min="11010" max="11264" width="9.140625" style="1"/>
    <col min="11265" max="11265" width="5.85546875" style="1" customWidth="1"/>
    <col min="11266" max="11520" width="9.140625" style="1"/>
    <col min="11521" max="11521" width="5.85546875" style="1" customWidth="1"/>
    <col min="11522" max="11776" width="9.140625" style="1"/>
    <col min="11777" max="11777" width="5.85546875" style="1" customWidth="1"/>
    <col min="11778" max="12032" width="9.140625" style="1"/>
    <col min="12033" max="12033" width="5.85546875" style="1" customWidth="1"/>
    <col min="12034" max="12288" width="9.140625" style="1"/>
    <col min="12289" max="12289" width="5.85546875" style="1" customWidth="1"/>
    <col min="12290" max="12544" width="9.140625" style="1"/>
    <col min="12545" max="12545" width="5.85546875" style="1" customWidth="1"/>
    <col min="12546" max="12800" width="9.140625" style="1"/>
    <col min="12801" max="12801" width="5.85546875" style="1" customWidth="1"/>
    <col min="12802" max="13056" width="9.140625" style="1"/>
    <col min="13057" max="13057" width="5.85546875" style="1" customWidth="1"/>
    <col min="13058" max="13312" width="9.140625" style="1"/>
    <col min="13313" max="13313" width="5.85546875" style="1" customWidth="1"/>
    <col min="13314" max="13568" width="9.140625" style="1"/>
    <col min="13569" max="13569" width="5.85546875" style="1" customWidth="1"/>
    <col min="13570" max="13824" width="9.140625" style="1"/>
    <col min="13825" max="13825" width="5.85546875" style="1" customWidth="1"/>
    <col min="13826" max="14080" width="9.140625" style="1"/>
    <col min="14081" max="14081" width="5.85546875" style="1" customWidth="1"/>
    <col min="14082" max="14336" width="9.140625" style="1"/>
    <col min="14337" max="14337" width="5.85546875" style="1" customWidth="1"/>
    <col min="14338" max="14592" width="9.140625" style="1"/>
    <col min="14593" max="14593" width="5.85546875" style="1" customWidth="1"/>
    <col min="14594" max="14848" width="9.140625" style="1"/>
    <col min="14849" max="14849" width="5.85546875" style="1" customWidth="1"/>
    <col min="14850" max="15104" width="9.140625" style="1"/>
    <col min="15105" max="15105" width="5.85546875" style="1" customWidth="1"/>
    <col min="15106" max="15360" width="9.140625" style="1"/>
    <col min="15361" max="15361" width="5.85546875" style="1" customWidth="1"/>
    <col min="15362" max="15616" width="9.140625" style="1"/>
    <col min="15617" max="15617" width="5.85546875" style="1" customWidth="1"/>
    <col min="15618" max="15872" width="9.140625" style="1"/>
    <col min="15873" max="15873" width="5.85546875" style="1" customWidth="1"/>
    <col min="15874" max="16128" width="9.140625" style="1"/>
    <col min="16129" max="16129" width="5.85546875" style="1" customWidth="1"/>
    <col min="16130" max="16384" width="9.140625" style="1"/>
  </cols>
  <sheetData>
    <row r="1" spans="1:12" x14ac:dyDescent="0.25">
      <c r="A1" s="5"/>
      <c r="B1" s="77" t="s">
        <v>342</v>
      </c>
      <c r="C1" s="77"/>
      <c r="D1" s="77"/>
      <c r="E1" s="77"/>
      <c r="F1" s="77"/>
      <c r="G1" s="77"/>
      <c r="H1" s="77"/>
      <c r="I1" s="77"/>
      <c r="J1" s="77"/>
      <c r="K1" s="77"/>
      <c r="L1" s="77"/>
    </row>
    <row r="2" spans="1:12" x14ac:dyDescent="0.25">
      <c r="A2" s="5"/>
      <c r="B2" s="78" t="s">
        <v>340</v>
      </c>
      <c r="C2" s="78"/>
      <c r="D2" s="78"/>
      <c r="E2" s="78"/>
      <c r="F2" s="78"/>
      <c r="G2" s="78"/>
      <c r="H2" s="78"/>
      <c r="I2" s="78"/>
      <c r="J2" s="78"/>
      <c r="K2" s="78"/>
      <c r="L2" s="78"/>
    </row>
    <row r="3" spans="1:12" ht="126" customHeight="1" x14ac:dyDescent="0.25">
      <c r="A3" s="75" t="s">
        <v>341</v>
      </c>
      <c r="B3" s="75"/>
      <c r="C3" s="75"/>
      <c r="D3" s="75"/>
      <c r="E3" s="75"/>
      <c r="F3" s="75"/>
      <c r="G3" s="75"/>
      <c r="H3" s="75"/>
      <c r="I3" s="75"/>
      <c r="J3" s="75"/>
      <c r="K3" s="75"/>
      <c r="L3" s="75"/>
    </row>
    <row r="4" spans="1:12" ht="30" customHeight="1" x14ac:dyDescent="0.25">
      <c r="A4" s="5"/>
      <c r="B4" s="75" t="s">
        <v>343</v>
      </c>
      <c r="C4" s="75"/>
      <c r="D4" s="75"/>
      <c r="E4" s="75"/>
      <c r="F4" s="75"/>
      <c r="G4" s="75"/>
      <c r="H4" s="75"/>
      <c r="I4" s="75"/>
      <c r="J4" s="75"/>
      <c r="K4" s="75"/>
      <c r="L4" s="75"/>
    </row>
    <row r="5" spans="1:12" ht="14.45" customHeight="1" x14ac:dyDescent="0.25">
      <c r="A5" s="5"/>
      <c r="B5" s="75" t="s">
        <v>344</v>
      </c>
      <c r="C5" s="75"/>
      <c r="D5" s="75"/>
      <c r="E5" s="75"/>
      <c r="F5" s="75"/>
      <c r="G5" s="75"/>
      <c r="H5" s="75"/>
      <c r="I5" s="75"/>
      <c r="J5" s="75"/>
      <c r="K5" s="75"/>
      <c r="L5" s="75"/>
    </row>
    <row r="6" spans="1:12" ht="14.45" customHeight="1" x14ac:dyDescent="0.25">
      <c r="A6" s="5"/>
      <c r="B6" s="75"/>
      <c r="C6" s="75"/>
      <c r="D6" s="75"/>
      <c r="E6" s="75"/>
      <c r="F6" s="75"/>
      <c r="G6" s="75"/>
      <c r="H6" s="75"/>
      <c r="I6" s="75"/>
      <c r="J6" s="75"/>
      <c r="K6" s="75"/>
      <c r="L6" s="75"/>
    </row>
    <row r="7" spans="1:12" ht="14.45" customHeight="1" x14ac:dyDescent="0.25">
      <c r="A7" s="76" t="s">
        <v>388</v>
      </c>
      <c r="B7" s="76"/>
      <c r="C7" s="76"/>
      <c r="D7" s="76"/>
      <c r="E7" s="76"/>
      <c r="F7" s="76"/>
      <c r="G7" s="76"/>
      <c r="H7" s="76"/>
      <c r="I7" s="76"/>
      <c r="J7" s="76"/>
      <c r="K7" s="76"/>
      <c r="L7" s="76"/>
    </row>
    <row r="8" spans="1:12" ht="47.45" customHeight="1" x14ac:dyDescent="0.25">
      <c r="A8" s="75" t="s">
        <v>390</v>
      </c>
      <c r="B8" s="75"/>
      <c r="C8" s="75"/>
      <c r="D8" s="75"/>
      <c r="E8" s="75"/>
      <c r="F8" s="75"/>
      <c r="G8" s="75"/>
      <c r="H8" s="75"/>
      <c r="I8" s="75"/>
      <c r="J8" s="75"/>
      <c r="K8" s="75"/>
      <c r="L8" s="75"/>
    </row>
    <row r="9" spans="1:12" ht="30" customHeight="1" x14ac:dyDescent="0.25">
      <c r="A9" s="75" t="s">
        <v>391</v>
      </c>
      <c r="B9" s="75"/>
      <c r="C9" s="75"/>
      <c r="D9" s="75"/>
      <c r="E9" s="75"/>
      <c r="F9" s="75"/>
      <c r="G9" s="75"/>
      <c r="H9" s="75"/>
      <c r="I9" s="75"/>
      <c r="J9" s="75"/>
      <c r="K9" s="75"/>
      <c r="L9" s="75"/>
    </row>
    <row r="10" spans="1:12" ht="34.15" customHeight="1" x14ac:dyDescent="0.25">
      <c r="A10" s="75" t="s">
        <v>389</v>
      </c>
      <c r="B10" s="75"/>
      <c r="C10" s="75"/>
      <c r="D10" s="75"/>
      <c r="E10" s="75"/>
      <c r="F10" s="75"/>
      <c r="G10" s="75"/>
      <c r="H10" s="75"/>
      <c r="I10" s="75"/>
      <c r="J10" s="75"/>
      <c r="K10" s="75"/>
      <c r="L10" s="75"/>
    </row>
    <row r="11" spans="1:12" ht="40.9" customHeight="1" x14ac:dyDescent="0.25">
      <c r="A11" s="75" t="s">
        <v>392</v>
      </c>
      <c r="B11" s="75"/>
      <c r="C11" s="75"/>
      <c r="D11" s="75"/>
      <c r="E11" s="75"/>
      <c r="F11" s="75"/>
      <c r="G11" s="75"/>
      <c r="H11" s="75"/>
      <c r="I11" s="75"/>
      <c r="J11" s="75"/>
      <c r="K11" s="75"/>
      <c r="L11" s="75"/>
    </row>
    <row r="12" spans="1:12" ht="44.45" customHeight="1" x14ac:dyDescent="0.25">
      <c r="A12" s="75" t="s">
        <v>393</v>
      </c>
      <c r="B12" s="75"/>
      <c r="C12" s="75"/>
      <c r="D12" s="75"/>
      <c r="E12" s="75"/>
      <c r="F12" s="75"/>
      <c r="G12" s="75"/>
      <c r="H12" s="75"/>
      <c r="I12" s="75"/>
      <c r="J12" s="75"/>
      <c r="K12" s="75"/>
      <c r="L12" s="75"/>
    </row>
    <row r="13" spans="1:12" ht="30.6" customHeight="1" x14ac:dyDescent="0.25">
      <c r="A13" s="75" t="s">
        <v>394</v>
      </c>
      <c r="B13" s="75"/>
      <c r="C13" s="75"/>
      <c r="D13" s="75"/>
      <c r="E13" s="75"/>
      <c r="F13" s="75"/>
      <c r="G13" s="75"/>
      <c r="H13" s="75"/>
      <c r="I13" s="75"/>
      <c r="J13" s="75"/>
      <c r="K13" s="75"/>
      <c r="L13" s="75"/>
    </row>
    <row r="14" spans="1:12" ht="49.5" customHeight="1" x14ac:dyDescent="0.25">
      <c r="A14" s="75" t="s">
        <v>395</v>
      </c>
      <c r="B14" s="75"/>
      <c r="C14" s="75"/>
      <c r="D14" s="75"/>
      <c r="E14" s="75"/>
      <c r="F14" s="75"/>
      <c r="G14" s="75"/>
      <c r="H14" s="75"/>
      <c r="I14" s="75"/>
      <c r="J14" s="75"/>
      <c r="K14" s="75"/>
      <c r="L14" s="75"/>
    </row>
  </sheetData>
  <mergeCells count="14">
    <mergeCell ref="B6:L6"/>
    <mergeCell ref="B1:L1"/>
    <mergeCell ref="B2:L2"/>
    <mergeCell ref="A3:L3"/>
    <mergeCell ref="B4:L4"/>
    <mergeCell ref="B5:L5"/>
    <mergeCell ref="A12:L12"/>
    <mergeCell ref="A13:L13"/>
    <mergeCell ref="A14:L14"/>
    <mergeCell ref="A7:L7"/>
    <mergeCell ref="A8:L8"/>
    <mergeCell ref="A9:L9"/>
    <mergeCell ref="A10:L10"/>
    <mergeCell ref="A11:L1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G125"/>
  <sheetViews>
    <sheetView tabSelected="1" zoomScale="110" zoomScaleNormal="110" workbookViewId="0">
      <selection activeCell="G2" sqref="G2"/>
    </sheetView>
  </sheetViews>
  <sheetFormatPr defaultColWidth="0" defaultRowHeight="15" x14ac:dyDescent="0.25"/>
  <cols>
    <col min="1" max="1" width="4.42578125" style="30" customWidth="1"/>
    <col min="2" max="2" width="4" style="30" customWidth="1"/>
    <col min="3" max="3" width="30.85546875" style="30" customWidth="1"/>
    <col min="4" max="4" width="28.7109375" style="30" customWidth="1"/>
    <col min="5" max="5" width="28.28515625" style="32" customWidth="1"/>
    <col min="6" max="6" width="13" style="32" customWidth="1"/>
    <col min="7" max="7" width="10.42578125" style="30" customWidth="1"/>
    <col min="8" max="8" width="15.28515625" style="61" hidden="1" customWidth="1"/>
    <col min="9" max="9" width="18.140625" style="39" hidden="1" customWidth="1"/>
    <col min="10" max="10" width="24.140625" style="61" hidden="1" customWidth="1"/>
    <col min="11" max="11" width="31" style="61" hidden="1" customWidth="1"/>
    <col min="12" max="12" width="43.42578125" style="61" hidden="1" customWidth="1"/>
    <col min="13" max="13" width="50" style="39" hidden="1" customWidth="1"/>
    <col min="14" max="14" width="51.42578125" style="30" hidden="1" customWidth="1"/>
    <col min="15" max="15" width="53.7109375" style="30" hidden="1" customWidth="1"/>
    <col min="16" max="16" width="34.5703125" style="30" hidden="1" customWidth="1"/>
    <col min="17" max="17" width="15.28515625" style="30" hidden="1" customWidth="1"/>
    <col min="18" max="18" width="33.42578125" style="30" hidden="1" customWidth="1"/>
    <col min="19" max="19" width="43.28515625" style="30" hidden="1" customWidth="1"/>
    <col min="20" max="20" width="41.42578125" style="30" hidden="1" customWidth="1"/>
    <col min="21" max="21" width="65" style="30" hidden="1" customWidth="1"/>
    <col min="22" max="22" width="8.85546875" style="30" hidden="1" customWidth="1"/>
    <col min="23" max="23" width="36" style="30" hidden="1" customWidth="1"/>
    <col min="24" max="24" width="35.42578125" style="30" hidden="1" customWidth="1"/>
    <col min="25" max="26" width="40.7109375" style="30" hidden="1" customWidth="1"/>
    <col min="27" max="27" width="43.140625" style="30" hidden="1" customWidth="1"/>
    <col min="28" max="28" width="41.7109375" style="30" hidden="1" customWidth="1"/>
    <col min="29" max="29" width="37.7109375" style="30" hidden="1" customWidth="1"/>
    <col min="30" max="30" width="34.28515625" style="30" hidden="1" customWidth="1"/>
    <col min="31" max="31" width="46.7109375" style="30" hidden="1" customWidth="1"/>
    <col min="32" max="32" width="39.5703125" style="30" hidden="1" customWidth="1"/>
    <col min="33" max="33" width="33.140625" style="30" hidden="1" customWidth="1"/>
    <col min="34" max="34" width="36" style="30" hidden="1" customWidth="1"/>
    <col min="35" max="35" width="93.7109375" style="30" hidden="1" customWidth="1"/>
    <col min="36" max="36" width="36.28515625" style="30" hidden="1" customWidth="1"/>
    <col min="37" max="37" width="73.7109375" style="30" hidden="1" customWidth="1"/>
    <col min="38" max="38" width="72.7109375" style="30" hidden="1" customWidth="1"/>
    <col min="39" max="39" width="68.7109375" style="30" hidden="1" customWidth="1"/>
    <col min="40" max="40" width="37.7109375" style="30" hidden="1" customWidth="1"/>
    <col min="41" max="41" width="31.7109375" style="34" hidden="1" customWidth="1"/>
    <col min="42" max="42" width="31.5703125" style="34" hidden="1" customWidth="1"/>
    <col min="43" max="43" width="44.28515625" style="34" hidden="1" customWidth="1"/>
    <col min="44" max="44" width="30.140625" style="34" hidden="1" customWidth="1"/>
    <col min="45" max="45" width="45.28515625" style="30" hidden="1" customWidth="1"/>
    <col min="46" max="46" width="38.85546875" style="30" hidden="1" customWidth="1"/>
    <col min="47" max="47" width="55.28515625" style="30" hidden="1" customWidth="1"/>
    <col min="48" max="48" width="51.7109375" style="30" hidden="1" customWidth="1"/>
    <col min="49" max="49" width="43.42578125" style="30" hidden="1" customWidth="1"/>
    <col min="50" max="50" width="73.28515625" style="30" hidden="1" customWidth="1"/>
    <col min="51" max="51" width="68.28515625" style="30" hidden="1" customWidth="1"/>
    <col min="52" max="52" width="61.85546875" style="30" hidden="1" customWidth="1"/>
    <col min="53" max="53" width="46.42578125" style="30" hidden="1" customWidth="1"/>
    <col min="54" max="54" width="51.5703125" style="30" hidden="1" customWidth="1"/>
    <col min="55" max="55" width="67" style="30" hidden="1" customWidth="1"/>
    <col min="56" max="56" width="66.42578125" style="30" hidden="1" customWidth="1"/>
    <col min="57" max="57" width="41.5703125" style="30" hidden="1" customWidth="1"/>
    <col min="58" max="58" width="69.7109375" style="30" hidden="1" customWidth="1"/>
    <col min="59" max="59" width="32.28515625" style="30" hidden="1" customWidth="1"/>
    <col min="60" max="60" width="34.7109375" style="30" hidden="1" customWidth="1"/>
    <col min="61" max="61" width="49.42578125" style="30" hidden="1" customWidth="1"/>
    <col min="62" max="62" width="8.85546875" style="30" hidden="1" customWidth="1"/>
    <col min="63" max="63" width="27.28515625" style="30" hidden="1" customWidth="1"/>
    <col min="64" max="64" width="17.5703125" style="30" hidden="1" customWidth="1"/>
    <col min="65" max="65" width="16.140625" style="30" hidden="1" customWidth="1"/>
    <col min="66" max="104" width="8.85546875" style="30" hidden="1" customWidth="1"/>
    <col min="105" max="188" width="0" style="30" hidden="1" customWidth="1"/>
    <col min="189" max="189" width="7.42578125" style="30" customWidth="1"/>
    <col min="190" max="16384" width="7.42578125" style="30" hidden="1"/>
  </cols>
  <sheetData>
    <row r="2" spans="2:69" ht="20.45" customHeight="1" x14ac:dyDescent="0.25">
      <c r="C2" s="31"/>
      <c r="D2" s="31"/>
      <c r="E2" s="31"/>
      <c r="G2" s="74">
        <f>Үнэлгээ!Q36</f>
        <v>2.74</v>
      </c>
    </row>
    <row r="3" spans="2:69" ht="92.25" customHeight="1" x14ac:dyDescent="0.25">
      <c r="C3" s="112" t="s">
        <v>372</v>
      </c>
      <c r="D3" s="112"/>
      <c r="E3" s="112"/>
      <c r="F3" s="112"/>
      <c r="G3" s="35"/>
      <c r="H3" s="62"/>
      <c r="I3" s="63"/>
      <c r="J3" s="62"/>
      <c r="K3" s="62"/>
      <c r="L3" s="62"/>
    </row>
    <row r="4" spans="2:69" ht="27" customHeight="1" x14ac:dyDescent="0.25">
      <c r="B4" s="121" t="s">
        <v>396</v>
      </c>
      <c r="C4" s="108"/>
      <c r="D4" s="108"/>
      <c r="E4" s="108"/>
      <c r="F4" s="73" t="s">
        <v>485</v>
      </c>
      <c r="G4" s="65" t="str">
        <f>IF(F4="ОООО/СС/ӨӨ","Огноо бөглөх","")</f>
        <v>Огноо бөглөх</v>
      </c>
      <c r="H4" s="62"/>
      <c r="I4" s="63"/>
      <c r="J4" s="62"/>
      <c r="K4" s="62"/>
      <c r="L4" s="62"/>
    </row>
    <row r="5" spans="2:69" ht="21" customHeight="1" x14ac:dyDescent="0.25">
      <c r="B5" s="36" t="s">
        <v>334</v>
      </c>
      <c r="C5" s="101" t="s">
        <v>333</v>
      </c>
      <c r="D5" s="101"/>
      <c r="E5" s="37" t="s">
        <v>397</v>
      </c>
      <c r="F5" s="55"/>
      <c r="G5" s="35"/>
      <c r="H5" s="62"/>
      <c r="I5" s="63"/>
      <c r="J5" s="62"/>
      <c r="K5" s="62"/>
      <c r="L5" s="62"/>
      <c r="BQ5" s="30" t="s">
        <v>416</v>
      </c>
    </row>
    <row r="6" spans="2:69" ht="17.25" customHeight="1" x14ac:dyDescent="0.25">
      <c r="B6" s="38">
        <v>1</v>
      </c>
      <c r="C6" s="122" t="s">
        <v>398</v>
      </c>
      <c r="D6" s="123"/>
      <c r="E6" s="56"/>
      <c r="F6" s="39" t="str">
        <f>+IF(E6&gt;0,"","Утга нөхөх")</f>
        <v>Утга нөхөх</v>
      </c>
      <c r="G6" s="35"/>
      <c r="H6" s="62"/>
      <c r="I6" s="63"/>
      <c r="J6" s="62"/>
      <c r="K6" s="62"/>
      <c r="L6" s="62"/>
      <c r="BQ6" s="30" t="s">
        <v>417</v>
      </c>
    </row>
    <row r="7" spans="2:69" ht="17.25" customHeight="1" x14ac:dyDescent="0.25">
      <c r="B7" s="38">
        <v>2</v>
      </c>
      <c r="C7" s="122" t="s">
        <v>399</v>
      </c>
      <c r="D7" s="123"/>
      <c r="E7" s="56"/>
      <c r="F7" s="39" t="str">
        <f t="shared" ref="F7:F11" si="0">+IF(E7&gt;0,"","Утга нөхөх")</f>
        <v>Утга нөхөх</v>
      </c>
      <c r="G7" s="35"/>
      <c r="H7" s="62"/>
      <c r="I7" s="63"/>
      <c r="J7" s="62"/>
      <c r="K7" s="62"/>
      <c r="L7" s="62"/>
    </row>
    <row r="8" spans="2:69" ht="17.25" customHeight="1" x14ac:dyDescent="0.25">
      <c r="B8" s="38">
        <v>3</v>
      </c>
      <c r="C8" s="122" t="s">
        <v>400</v>
      </c>
      <c r="D8" s="124"/>
      <c r="E8" s="56"/>
      <c r="F8" s="39" t="str">
        <f t="shared" si="0"/>
        <v>Утга нөхөх</v>
      </c>
      <c r="G8" s="35"/>
      <c r="H8" s="62"/>
      <c r="I8" s="63"/>
      <c r="J8" s="62"/>
      <c r="K8" s="62"/>
      <c r="L8" s="62"/>
    </row>
    <row r="9" spans="2:69" ht="17.25" customHeight="1" x14ac:dyDescent="0.25">
      <c r="B9" s="38">
        <v>4</v>
      </c>
      <c r="C9" s="122" t="s">
        <v>401</v>
      </c>
      <c r="D9" s="124"/>
      <c r="E9" s="56"/>
      <c r="F9" s="39" t="str">
        <f t="shared" si="0"/>
        <v>Утга нөхөх</v>
      </c>
      <c r="G9" s="35"/>
      <c r="H9" s="62"/>
      <c r="I9" s="63"/>
      <c r="J9" s="62"/>
      <c r="K9" s="62"/>
      <c r="L9" s="62"/>
    </row>
    <row r="10" spans="2:69" ht="17.25" customHeight="1" x14ac:dyDescent="0.25">
      <c r="B10" s="38">
        <v>5</v>
      </c>
      <c r="C10" s="122" t="s">
        <v>402</v>
      </c>
      <c r="D10" s="124"/>
      <c r="E10" s="56"/>
      <c r="F10" s="39" t="str">
        <f t="shared" si="0"/>
        <v>Утга нөхөх</v>
      </c>
      <c r="G10" s="35"/>
      <c r="H10" s="62"/>
      <c r="I10" s="63"/>
      <c r="J10" s="62"/>
      <c r="K10" s="62"/>
      <c r="L10" s="62"/>
    </row>
    <row r="11" spans="2:69" ht="33.75" customHeight="1" x14ac:dyDescent="0.25">
      <c r="B11" s="38" t="s">
        <v>403</v>
      </c>
      <c r="C11" s="122" t="s">
        <v>404</v>
      </c>
      <c r="D11" s="124"/>
      <c r="E11" s="56"/>
      <c r="F11" s="39" t="str">
        <f t="shared" si="0"/>
        <v>Утга нөхөх</v>
      </c>
      <c r="G11" s="35"/>
      <c r="H11" s="62"/>
      <c r="I11" s="63"/>
      <c r="J11" s="62"/>
      <c r="K11" s="62"/>
      <c r="L11" s="62"/>
    </row>
    <row r="12" spans="2:69" x14ac:dyDescent="0.25">
      <c r="B12" s="113" t="s">
        <v>338</v>
      </c>
      <c r="C12" s="114"/>
      <c r="D12" s="114"/>
      <c r="E12" s="114"/>
    </row>
    <row r="13" spans="2:69" ht="18" customHeight="1" x14ac:dyDescent="0.25">
      <c r="B13" s="36" t="s">
        <v>334</v>
      </c>
      <c r="C13" s="101" t="s">
        <v>333</v>
      </c>
      <c r="D13" s="101"/>
      <c r="E13" s="37" t="s">
        <v>339</v>
      </c>
    </row>
    <row r="14" spans="2:69" ht="14.45" customHeight="1" x14ac:dyDescent="0.25">
      <c r="B14" s="94" t="s">
        <v>325</v>
      </c>
      <c r="C14" s="94"/>
      <c r="D14" s="94"/>
      <c r="E14" s="94"/>
    </row>
    <row r="15" spans="2:69" ht="32.450000000000003" customHeight="1" x14ac:dyDescent="0.25">
      <c r="B15" s="38">
        <v>1</v>
      </c>
      <c r="C15" s="102" t="s">
        <v>326</v>
      </c>
      <c r="D15" s="103"/>
      <c r="E15" s="71"/>
      <c r="F15" s="39" t="str">
        <f>+IF(E15&gt;0,"","Утга нөхөх")</f>
        <v>Утга нөхөх</v>
      </c>
      <c r="I15" s="39">
        <f>IF(AND(E15&gt;=1,E15&lt;=100000000),1, IF(AND(E15&gt;=100000001,E15&lt;=500000000),2, IF(AND(E15&gt;=500000001, E15&lt;=1000000000),3, IF(AND(E15&gt;=1000000001,E15&lt;=5000000000),4, IF(AND(E15&gt;5000000001),5,4)))))</f>
        <v>4</v>
      </c>
      <c r="BJ15" s="30">
        <v>1</v>
      </c>
      <c r="BK15" s="40" t="s">
        <v>374</v>
      </c>
    </row>
    <row r="16" spans="2:69" ht="84" customHeight="1" x14ac:dyDescent="0.25">
      <c r="B16" s="38">
        <v>2</v>
      </c>
      <c r="C16" s="102" t="s">
        <v>421</v>
      </c>
      <c r="D16" s="103"/>
      <c r="E16" s="41"/>
      <c r="F16" s="39" t="str">
        <f>+IF(E16&gt;0,"","Утга нөхөх")</f>
        <v>Утга нөхөх</v>
      </c>
      <c r="I16" s="39">
        <f>IF(E16=$BJ$15,1,IF(E16=$BJ$16,2,IF(E16=$BJ$17,3,IF(E16=$BJ$18,4,IF(E16=$BJ$19,5,4)))))</f>
        <v>4</v>
      </c>
      <c r="BJ16" s="30">
        <v>2</v>
      </c>
      <c r="BK16" s="40" t="s">
        <v>375</v>
      </c>
    </row>
    <row r="17" spans="2:63" x14ac:dyDescent="0.25">
      <c r="B17" s="38">
        <v>3</v>
      </c>
      <c r="C17" s="102" t="s">
        <v>327</v>
      </c>
      <c r="D17" s="103"/>
      <c r="E17" s="41"/>
      <c r="F17" s="39" t="str">
        <f>+IF(E17&gt;0,"","Утга нөхөх")</f>
        <v>Утга нөхөх</v>
      </c>
      <c r="I17" s="39">
        <f>IF(E17=$BK$15,1,IF(E17=$BK$16,2,IF(E17=$BK$17,3,IF(E17=$BK$18,4,IF(E17=$BK$19,5,4)))))</f>
        <v>4</v>
      </c>
      <c r="BJ17" s="30">
        <v>3</v>
      </c>
      <c r="BK17" s="40" t="s">
        <v>376</v>
      </c>
    </row>
    <row r="18" spans="2:63" ht="14.45" customHeight="1" x14ac:dyDescent="0.25">
      <c r="B18" s="115" t="s">
        <v>328</v>
      </c>
      <c r="C18" s="115"/>
      <c r="D18" s="115"/>
      <c r="E18" s="115"/>
      <c r="BJ18" s="30">
        <v>4</v>
      </c>
      <c r="BK18" s="40" t="s">
        <v>377</v>
      </c>
    </row>
    <row r="19" spans="2:63" x14ac:dyDescent="0.25">
      <c r="B19" s="107" t="s">
        <v>420</v>
      </c>
      <c r="C19" s="107"/>
      <c r="D19" s="107"/>
      <c r="E19" s="107"/>
      <c r="BJ19" s="30">
        <v>5</v>
      </c>
      <c r="BK19" s="40" t="s">
        <v>378</v>
      </c>
    </row>
    <row r="20" spans="2:63" x14ac:dyDescent="0.25">
      <c r="B20" s="42">
        <v>1</v>
      </c>
      <c r="C20" s="102" t="s">
        <v>418</v>
      </c>
      <c r="D20" s="103"/>
      <c r="E20" s="72"/>
      <c r="F20" s="39" t="str">
        <f>+IF(E20&gt;0,"","Утга нөхөх")</f>
        <v>Утга нөхөх</v>
      </c>
      <c r="I20" s="39">
        <f>IF(AND(E20&gt;=0, E20&lt;=1000),1, IF(AND(E20&gt;=1001,E20&lt;=10000),2, IF(AND(E20&gt;=10001, E20&lt;=50000),3, IF(AND(E20&gt;=50001,E20&lt;=100000),4, IF(AND(E20&gt;=100001),5)))))</f>
        <v>1</v>
      </c>
    </row>
    <row r="21" spans="2:63" ht="27" customHeight="1" x14ac:dyDescent="0.25">
      <c r="B21" s="42">
        <v>2</v>
      </c>
      <c r="C21" s="102" t="s">
        <v>419</v>
      </c>
      <c r="D21" s="103"/>
      <c r="E21" s="72"/>
      <c r="F21" s="39" t="str">
        <f>+IF(E21&gt;0,"","Утга нөхөх")</f>
        <v>Утга нөхөх</v>
      </c>
      <c r="I21" s="39">
        <f>IF(AND(E21&gt;=0, E21&lt;=1000),1, IF(AND(E21&gt;=1001,E21&lt;=10000),2, IF(AND(E21&gt;=10001, E21&lt;=50000),3, IF(AND(E21&gt;=50001,E21&lt;=100000),4, IF(AND(E21&gt;=100001),5)))))</f>
        <v>1</v>
      </c>
    </row>
    <row r="22" spans="2:63" x14ac:dyDescent="0.25">
      <c r="B22" s="107" t="s">
        <v>379</v>
      </c>
      <c r="C22" s="107"/>
      <c r="D22" s="107"/>
      <c r="E22" s="107"/>
      <c r="F22" s="39"/>
    </row>
    <row r="23" spans="2:63" ht="28.5" customHeight="1" x14ac:dyDescent="0.25">
      <c r="B23" s="42">
        <v>1</v>
      </c>
      <c r="C23" s="102" t="s">
        <v>466</v>
      </c>
      <c r="D23" s="103"/>
      <c r="E23" s="71"/>
      <c r="F23" s="39" t="str">
        <f t="shared" ref="F23:F24" si="1">+IF(E23&gt;0,"","Утга нөхөх")</f>
        <v>Утга нөхөх</v>
      </c>
      <c r="I23" s="39" t="b">
        <f>IF(AND(E23&gt;=1, E23&lt;=500000000),1, IF(AND(E23&gt;=500000001,E23&lt;=1000000000),2, IF(AND(E23&gt;=1000000001, E23&lt;=2000000000),3, IF(AND(E23&gt;=2000000001,E23&lt;=5000000000),4, IF(AND(E23&gt;=5000000001),5)))))</f>
        <v>0</v>
      </c>
    </row>
    <row r="24" spans="2:63" ht="26.25" customHeight="1" x14ac:dyDescent="0.25">
      <c r="B24" s="42">
        <v>2</v>
      </c>
      <c r="C24" s="102" t="s">
        <v>465</v>
      </c>
      <c r="D24" s="103"/>
      <c r="E24" s="71"/>
      <c r="F24" s="39" t="str">
        <f t="shared" si="1"/>
        <v>Утга нөхөх</v>
      </c>
      <c r="I24" s="39" t="b">
        <f>IF(AND(E24&gt;=1, E24&lt;=500000000),1, IF(AND(E24&gt;=500000001,E24&lt;=1000000000),2, IF(AND(E24&gt;=1000000001, E24&lt;=2000000000),3, IF(AND(E24&gt;=2000000001,E24&lt;=5000000000),4, IF(AND(E24&gt;5000000001),5)))))</f>
        <v>0</v>
      </c>
    </row>
    <row r="25" spans="2:63" ht="14.45" customHeight="1" x14ac:dyDescent="0.25">
      <c r="B25" s="107" t="s">
        <v>370</v>
      </c>
      <c r="C25" s="107"/>
      <c r="D25" s="107"/>
      <c r="E25" s="107"/>
    </row>
    <row r="26" spans="2:63" x14ac:dyDescent="0.25">
      <c r="B26" s="42">
        <v>1</v>
      </c>
      <c r="C26" s="102" t="s">
        <v>464</v>
      </c>
      <c r="D26" s="103"/>
      <c r="E26" s="71"/>
      <c r="F26" s="39" t="str">
        <f t="shared" ref="F26" si="2">+IF(E26&gt;0,"","Утга нөхөх")</f>
        <v>Утга нөхөх</v>
      </c>
      <c r="I26" s="39">
        <f>IF(AND(E26&gt;=0, E26&lt;=50000000),1, IF(AND(E26&gt;=50000001,E26&lt;=100000000),2, IF(AND(E26&gt;=100000001, E26&lt;=500000000),3, IF(AND(E26&gt;=500000001,E26&lt;=1000000000),4, IF(AND(E26&gt;=1000000001),5)))))</f>
        <v>1</v>
      </c>
    </row>
    <row r="27" spans="2:63" x14ac:dyDescent="0.25">
      <c r="B27" s="42">
        <v>2</v>
      </c>
      <c r="C27" s="102" t="s">
        <v>463</v>
      </c>
      <c r="D27" s="103"/>
      <c r="E27" s="71"/>
      <c r="F27" s="39" t="str">
        <f t="shared" ref="F27:F33" si="3">+IF(E27&gt;0,"","Утга нөхөх")</f>
        <v>Утга нөхөх</v>
      </c>
      <c r="I27" s="39">
        <f>IF(AND(E27&gt;=0, E27&lt;=100000000),1, IF(AND(E27&gt;=100000001,E27&lt;=500000000),2, IF(AND(E27&gt;=500000001, E27&lt;=1500000000),3, IF(AND(E27&gt;=1500000001,E27&lt;=3000000000),4, IF(AND(E27&gt;=3000000001),5)))))</f>
        <v>1</v>
      </c>
    </row>
    <row r="28" spans="2:63" x14ac:dyDescent="0.25">
      <c r="B28" s="42">
        <v>3</v>
      </c>
      <c r="C28" s="105" t="s">
        <v>462</v>
      </c>
      <c r="D28" s="105"/>
      <c r="E28" s="71"/>
      <c r="F28" s="39" t="str">
        <f t="shared" si="3"/>
        <v>Утга нөхөх</v>
      </c>
      <c r="I28" s="39">
        <f t="shared" ref="I28:I33" si="4">IF(AND(E28&gt;=0, E28&lt;=50000000),1, IF(AND(E28&gt;=50000001,E28&lt;100000000),2, IF(AND(E28&gt;=100000001, E28&lt;500000000),3, IF(AND(E28&gt;=500000001,E28&lt;1000000000),4, IF(AND(E28&gt;1000000001),5)))))</f>
        <v>1</v>
      </c>
    </row>
    <row r="29" spans="2:63" ht="17.25" customHeight="1" x14ac:dyDescent="0.25">
      <c r="B29" s="42">
        <v>4</v>
      </c>
      <c r="C29" s="102" t="s">
        <v>461</v>
      </c>
      <c r="D29" s="103"/>
      <c r="E29" s="71"/>
      <c r="F29" s="39" t="str">
        <f t="shared" si="3"/>
        <v>Утга нөхөх</v>
      </c>
      <c r="I29" s="39">
        <f t="shared" si="4"/>
        <v>1</v>
      </c>
    </row>
    <row r="30" spans="2:63" x14ac:dyDescent="0.25">
      <c r="B30" s="42">
        <v>5</v>
      </c>
      <c r="C30" s="102" t="s">
        <v>460</v>
      </c>
      <c r="D30" s="103"/>
      <c r="E30" s="71"/>
      <c r="F30" s="39" t="str">
        <f t="shared" si="3"/>
        <v>Утга нөхөх</v>
      </c>
      <c r="I30" s="39">
        <f t="shared" si="4"/>
        <v>1</v>
      </c>
    </row>
    <row r="31" spans="2:63" x14ac:dyDescent="0.25">
      <c r="B31" s="42">
        <v>6</v>
      </c>
      <c r="C31" s="102" t="s">
        <v>459</v>
      </c>
      <c r="D31" s="103"/>
      <c r="E31" s="71"/>
      <c r="F31" s="39" t="str">
        <f t="shared" si="3"/>
        <v>Утга нөхөх</v>
      </c>
      <c r="I31" s="39">
        <f t="shared" si="4"/>
        <v>1</v>
      </c>
    </row>
    <row r="32" spans="2:63" x14ac:dyDescent="0.25">
      <c r="B32" s="42">
        <v>7</v>
      </c>
      <c r="C32" s="102" t="s">
        <v>458</v>
      </c>
      <c r="D32" s="103"/>
      <c r="E32" s="71"/>
      <c r="F32" s="39" t="str">
        <f t="shared" si="3"/>
        <v>Утга нөхөх</v>
      </c>
      <c r="I32" s="39">
        <f t="shared" si="4"/>
        <v>1</v>
      </c>
    </row>
    <row r="33" spans="2:29" x14ac:dyDescent="0.25">
      <c r="B33" s="42">
        <v>8</v>
      </c>
      <c r="C33" s="102" t="s">
        <v>457</v>
      </c>
      <c r="D33" s="103"/>
      <c r="E33" s="71"/>
      <c r="F33" s="39" t="str">
        <f t="shared" si="3"/>
        <v>Утга нөхөх</v>
      </c>
      <c r="I33" s="39">
        <f t="shared" si="4"/>
        <v>1</v>
      </c>
    </row>
    <row r="34" spans="2:29" x14ac:dyDescent="0.25">
      <c r="B34" s="116" t="s">
        <v>371</v>
      </c>
      <c r="C34" s="116"/>
      <c r="D34" s="116"/>
      <c r="E34" s="116"/>
    </row>
    <row r="35" spans="2:29" ht="24.75" customHeight="1" x14ac:dyDescent="0.25">
      <c r="B35" s="42">
        <v>1</v>
      </c>
      <c r="C35" s="102" t="s">
        <v>453</v>
      </c>
      <c r="D35" s="103"/>
      <c r="E35" s="71"/>
      <c r="F35" s="39" t="str">
        <f t="shared" ref="F35:F40" si="5">+IF(E35&gt;0,"","Утга нөхөх")</f>
        <v>Утга нөхөх</v>
      </c>
      <c r="I35" s="39" t="b">
        <f>IF(AND(E35&gt;1, E35&lt;=500000000),1, IF(AND(E35&gt;=500000001,E35&lt;1000000000),2, IF(AND(E35&gt;=100000001, E35&lt;2000000000),3, IF(AND(E35&gt;=200000001,E35&lt;0),4, IF(AND(E35&gt;500000001),5)))))</f>
        <v>0</v>
      </c>
    </row>
    <row r="36" spans="2:29" ht="24.75" customHeight="1" x14ac:dyDescent="0.25">
      <c r="B36" s="42">
        <v>2</v>
      </c>
      <c r="C36" s="102" t="s">
        <v>455</v>
      </c>
      <c r="D36" s="103"/>
      <c r="E36" s="71"/>
      <c r="F36" s="39" t="str">
        <f t="shared" si="5"/>
        <v>Утга нөхөх</v>
      </c>
      <c r="I36" s="39" t="b">
        <f>IF(AND(E36&gt;1, E36&lt;=500000000),1, IF(AND(E36&gt;=500000001,E36&lt;1000000000),2, IF(AND(E36&gt;=100000001, E36&lt;2000000000),3, IF(AND(E36&gt;=200000001,E36&lt;0),4, IF(AND(E36&gt;500000001),5)))))</f>
        <v>0</v>
      </c>
    </row>
    <row r="37" spans="2:29" x14ac:dyDescent="0.25">
      <c r="B37" s="42">
        <v>3</v>
      </c>
      <c r="C37" s="102" t="s">
        <v>454</v>
      </c>
      <c r="D37" s="103"/>
      <c r="E37" s="71"/>
      <c r="F37" s="39" t="str">
        <f t="shared" si="5"/>
        <v>Утга нөхөх</v>
      </c>
      <c r="I37" s="39" t="b">
        <f>IF(AND(E37&gt;=1, E37&lt;=100000000),1, IF(AND(E37&gt;=100000000,E37&lt;=500000000),2, IF(AND(E37&gt;=500000001, E37&lt;=1000000000),3, IF(AND(E37&gt;=1000000001,E37&lt;=2500000000),4, IF(AND(E37&gt;=250000001),5)))))</f>
        <v>0</v>
      </c>
    </row>
    <row r="38" spans="2:29" x14ac:dyDescent="0.25">
      <c r="B38" s="42">
        <v>1</v>
      </c>
      <c r="C38" s="102" t="s">
        <v>456</v>
      </c>
      <c r="D38" s="103"/>
      <c r="E38" s="71"/>
      <c r="F38" s="39" t="str">
        <f t="shared" si="5"/>
        <v>Утга нөхөх</v>
      </c>
      <c r="I38" s="39" t="b">
        <f>IF(AND(E38&gt;1, E38&lt;=500000000),1, IF(AND(E38&gt;=500000001,E38&lt;=1000000000),2, IF(AND(E38&gt;=1000000001, E38&lt;=2000000000),3, IF(AND(E38&gt;=2000000001,E38&lt;5000000000),4, IF(AND(E38&gt;=5000000001),5)))))</f>
        <v>0</v>
      </c>
    </row>
    <row r="39" spans="2:29" ht="17.45" hidden="1" customHeight="1" x14ac:dyDescent="0.25">
      <c r="B39" s="42">
        <v>2</v>
      </c>
      <c r="C39" s="102" t="s">
        <v>332</v>
      </c>
      <c r="D39" s="103"/>
      <c r="E39" s="43"/>
      <c r="F39" s="39" t="str">
        <f t="shared" si="5"/>
        <v>Утга нөхөх</v>
      </c>
      <c r="I39" s="39" t="b">
        <f>IF(AND(E39&gt;1, E39&lt;=250000000),1, IF(AND(E39&gt;=25000001,E39&lt;500000000),2, IF(AND(E39&gt;=50000001, E39&lt;1000000000),3, IF(AND(E39&gt;=1000000001,E39&lt;1500000000),4, IF(AND(E39&gt;150000001),5)))))</f>
        <v>0</v>
      </c>
    </row>
    <row r="40" spans="2:29" ht="15.6" hidden="1" customHeight="1" x14ac:dyDescent="0.25">
      <c r="B40" s="42">
        <v>3</v>
      </c>
      <c r="C40" s="117" t="s">
        <v>1</v>
      </c>
      <c r="D40" s="118"/>
      <c r="E40" s="43"/>
      <c r="F40" s="39" t="str">
        <f t="shared" si="5"/>
        <v>Утга нөхөх</v>
      </c>
      <c r="I40" s="39" t="b">
        <f>IF(AND(E40&gt;1, E40&lt;=250000000),1, IF(AND(E40&gt;=25000001,E40&lt;500000000),2, IF(AND(E40&gt;=50000001, E40&lt;1000000000),3, IF(AND(E40&gt;=1000000001,E40&lt;1500000000),4, IF(AND(E40&gt;150000001),5)))))</f>
        <v>0</v>
      </c>
    </row>
    <row r="41" spans="2:29" ht="16.149999999999999" customHeight="1" x14ac:dyDescent="0.25">
      <c r="C41" s="44"/>
      <c r="D41" s="44"/>
      <c r="E41" s="31"/>
      <c r="F41" s="31"/>
    </row>
    <row r="42" spans="2:29" ht="15.6" customHeight="1" x14ac:dyDescent="0.25">
      <c r="C42" s="31"/>
      <c r="D42" s="31"/>
      <c r="E42" s="31"/>
      <c r="F42" s="31"/>
    </row>
    <row r="43" spans="2:29" x14ac:dyDescent="0.25">
      <c r="B43" s="113" t="s">
        <v>337</v>
      </c>
      <c r="C43" s="114"/>
      <c r="D43" s="114"/>
      <c r="E43" s="114"/>
      <c r="F43" s="114"/>
    </row>
    <row r="44" spans="2:29" ht="14.45" customHeight="1" x14ac:dyDescent="0.25">
      <c r="B44" s="106" t="s">
        <v>2</v>
      </c>
      <c r="C44" s="106"/>
      <c r="D44" s="106"/>
      <c r="E44" s="109" t="s">
        <v>3</v>
      </c>
      <c r="F44" s="110"/>
      <c r="G44" s="33"/>
    </row>
    <row r="45" spans="2:29" ht="14.45" customHeight="1" x14ac:dyDescent="0.25">
      <c r="B45" s="108" t="s">
        <v>6</v>
      </c>
      <c r="C45" s="108"/>
      <c r="D45" s="108"/>
      <c r="E45" s="108"/>
      <c r="F45" s="108"/>
      <c r="G45" s="45"/>
      <c r="H45" s="61" t="s">
        <v>16</v>
      </c>
    </row>
    <row r="46" spans="2:29" ht="57" customHeight="1" x14ac:dyDescent="0.25">
      <c r="B46" s="38">
        <v>1</v>
      </c>
      <c r="C46" s="81" t="s">
        <v>5</v>
      </c>
      <c r="D46" s="81"/>
      <c r="E46" s="81"/>
      <c r="F46" s="81"/>
      <c r="G46" s="39" t="str">
        <f>+IF(E46&gt;0,"","Утга нөхөх")</f>
        <v>Утга нөхөх</v>
      </c>
      <c r="H46" s="61" t="s">
        <v>17</v>
      </c>
      <c r="I46" s="39">
        <f>IF(E46=$H$45,1,IF(E46=$H$46,2,IF(E46=$H$47,3,IF(E46=$H$48,4,IF(E46=$H$49,5,4)))))</f>
        <v>4</v>
      </c>
      <c r="W46" s="46" t="s">
        <v>121</v>
      </c>
      <c r="X46" s="46" t="s">
        <v>126</v>
      </c>
      <c r="Y46" s="46" t="s">
        <v>131</v>
      </c>
      <c r="Z46" s="46" t="s">
        <v>136</v>
      </c>
      <c r="AA46" s="46" t="s">
        <v>141</v>
      </c>
      <c r="AB46" s="46" t="s">
        <v>146</v>
      </c>
      <c r="AC46" s="46" t="s">
        <v>151</v>
      </c>
    </row>
    <row r="47" spans="2:29" ht="31.5" x14ac:dyDescent="0.25">
      <c r="B47" s="47">
        <v>2</v>
      </c>
      <c r="C47" s="104" t="s">
        <v>4</v>
      </c>
      <c r="D47" s="104"/>
      <c r="E47" s="81"/>
      <c r="F47" s="81"/>
      <c r="G47" s="39" t="str">
        <f t="shared" ref="G47:G61" si="6">+IF(E47&gt;0,"","Утга нөхөх")</f>
        <v>Утга нөхөх</v>
      </c>
      <c r="H47" s="61" t="s">
        <v>19</v>
      </c>
      <c r="I47" s="39">
        <f>IF(E47=$H$50,1,IF(E47=$H$51,2,IF(E47=$H$52,3,IF(E47=$H$53,4,IF(E47=$H$54,5,4)))))</f>
        <v>4</v>
      </c>
      <c r="J47" s="64"/>
      <c r="W47" s="46" t="s">
        <v>122</v>
      </c>
      <c r="X47" s="46" t="s">
        <v>127</v>
      </c>
      <c r="Y47" s="46" t="s">
        <v>132</v>
      </c>
      <c r="Z47" s="46" t="s">
        <v>137</v>
      </c>
      <c r="AA47" s="46" t="s">
        <v>142</v>
      </c>
      <c r="AB47" s="46" t="s">
        <v>147</v>
      </c>
      <c r="AC47" s="46" t="s">
        <v>152</v>
      </c>
    </row>
    <row r="48" spans="2:29" ht="27" customHeight="1" x14ac:dyDescent="0.25">
      <c r="B48" s="38">
        <v>3</v>
      </c>
      <c r="C48" s="81" t="s">
        <v>8</v>
      </c>
      <c r="D48" s="81"/>
      <c r="E48" s="81"/>
      <c r="F48" s="81"/>
      <c r="G48" s="39" t="str">
        <f t="shared" si="6"/>
        <v>Утга нөхөх</v>
      </c>
      <c r="H48" s="65" t="s">
        <v>20</v>
      </c>
      <c r="I48" s="39">
        <f>IF(E48=$H$55,1,IF(E48=$H$56,2,IF(E48=$H$57,3,IF(E48=$H$58,4,IF(E48=$H$59,5,4)))))</f>
        <v>4</v>
      </c>
      <c r="J48" s="64"/>
      <c r="W48" s="46" t="s">
        <v>123</v>
      </c>
      <c r="X48" s="46" t="s">
        <v>128</v>
      </c>
      <c r="Y48" s="46" t="s">
        <v>133</v>
      </c>
      <c r="Z48" s="46" t="s">
        <v>138</v>
      </c>
      <c r="AA48" s="46" t="s">
        <v>143</v>
      </c>
      <c r="AB48" s="46" t="s">
        <v>148</v>
      </c>
      <c r="AC48" s="46" t="s">
        <v>153</v>
      </c>
    </row>
    <row r="49" spans="2:67" ht="63" customHeight="1" x14ac:dyDescent="0.25">
      <c r="B49" s="38">
        <v>4</v>
      </c>
      <c r="C49" s="81" t="s">
        <v>7</v>
      </c>
      <c r="D49" s="81"/>
      <c r="E49" s="81"/>
      <c r="F49" s="81"/>
      <c r="G49" s="39" t="str">
        <f t="shared" si="6"/>
        <v>Утга нөхөх</v>
      </c>
      <c r="H49" s="61" t="s">
        <v>18</v>
      </c>
      <c r="I49" s="39">
        <f>IF(E49=$H$64,1,IF(E49=$H$65,2,IF(E49=$H$66,3,IF(E49=$H$67,4,IF(E49=$H$68,5,4)))))</f>
        <v>4</v>
      </c>
      <c r="J49" s="64"/>
      <c r="W49" s="46" t="s">
        <v>124</v>
      </c>
      <c r="X49" s="46" t="s">
        <v>129</v>
      </c>
      <c r="Y49" s="46" t="s">
        <v>134</v>
      </c>
      <c r="Z49" s="46" t="s">
        <v>139</v>
      </c>
      <c r="AA49" s="46" t="s">
        <v>144</v>
      </c>
      <c r="AB49" s="46" t="s">
        <v>149</v>
      </c>
      <c r="AC49" s="46" t="s">
        <v>155</v>
      </c>
    </row>
    <row r="50" spans="2:67" ht="33.6" customHeight="1" x14ac:dyDescent="0.25">
      <c r="B50" s="38">
        <v>5</v>
      </c>
      <c r="C50" s="81" t="s">
        <v>9</v>
      </c>
      <c r="D50" s="81"/>
      <c r="E50" s="81"/>
      <c r="F50" s="81"/>
      <c r="G50" s="39" t="str">
        <f t="shared" si="6"/>
        <v>Утга нөхөх</v>
      </c>
      <c r="H50" s="61" t="s">
        <v>24</v>
      </c>
      <c r="I50" s="39">
        <f>IF(E50=$H$69,1,IF(E50=$H$70,2,IF(E50=$H$71,3,IF(E50=$H$72,4,IF(E50=$H$73,5,4)))))</f>
        <v>4</v>
      </c>
      <c r="J50" s="64"/>
      <c r="W50" s="46" t="s">
        <v>125</v>
      </c>
      <c r="X50" s="46" t="s">
        <v>130</v>
      </c>
      <c r="Y50" s="46" t="s">
        <v>135</v>
      </c>
      <c r="Z50" s="46" t="s">
        <v>140</v>
      </c>
      <c r="AA50" s="46" t="s">
        <v>145</v>
      </c>
      <c r="AB50" s="46" t="s">
        <v>150</v>
      </c>
      <c r="AC50" s="46" t="s">
        <v>154</v>
      </c>
    </row>
    <row r="51" spans="2:67" ht="32.450000000000003" customHeight="1" x14ac:dyDescent="0.25">
      <c r="B51" s="38">
        <v>6</v>
      </c>
      <c r="C51" s="81" t="s">
        <v>10</v>
      </c>
      <c r="D51" s="81"/>
      <c r="E51" s="81"/>
      <c r="F51" s="81"/>
      <c r="G51" s="39" t="str">
        <f t="shared" si="6"/>
        <v>Утга нөхөх</v>
      </c>
      <c r="H51" s="61" t="s">
        <v>25</v>
      </c>
      <c r="I51" s="39">
        <f>IF(E51=$W$46,1,IF(E51=$W$47,2,IF(E51=$W$48,3,IF(E51=$W$49,4,IF(E51=$W$50,5,4)))))</f>
        <v>4</v>
      </c>
      <c r="J51" s="64"/>
      <c r="T51" s="49"/>
    </row>
    <row r="52" spans="2:67" ht="45.6" customHeight="1" x14ac:dyDescent="0.25">
      <c r="B52" s="38">
        <v>7</v>
      </c>
      <c r="C52" s="81" t="s">
        <v>11</v>
      </c>
      <c r="D52" s="81"/>
      <c r="E52" s="81"/>
      <c r="F52" s="81"/>
      <c r="G52" s="39" t="str">
        <f t="shared" si="6"/>
        <v>Утга нөхөх</v>
      </c>
      <c r="H52" s="61" t="s">
        <v>21</v>
      </c>
      <c r="I52" s="39">
        <f>IF(E52=$X$46,1,IF(E52=$X$47,2,IF(E52=$X$48,3,IF(E52=$X$49,4,IF(E52=$X$50,5,4)))))</f>
        <v>4</v>
      </c>
      <c r="J52" s="64"/>
    </row>
    <row r="53" spans="2:67" ht="34.9" customHeight="1" x14ac:dyDescent="0.25">
      <c r="B53" s="38">
        <v>8</v>
      </c>
      <c r="C53" s="81" t="s">
        <v>12</v>
      </c>
      <c r="D53" s="81"/>
      <c r="E53" s="81"/>
      <c r="F53" s="81"/>
      <c r="G53" s="39" t="str">
        <f t="shared" si="6"/>
        <v>Утга нөхөх</v>
      </c>
      <c r="H53" s="61" t="s">
        <v>22</v>
      </c>
      <c r="I53" s="39">
        <f>IF(E53=$Y$46,1,IF(E53=$Y$47,2,IF(E53=$Y$48,3,IF(E53=$Y$49,4,IF(E53=$Y50,5,4)))))</f>
        <v>4</v>
      </c>
      <c r="J53" s="64"/>
    </row>
    <row r="54" spans="2:67" ht="30.6" customHeight="1" x14ac:dyDescent="0.25">
      <c r="B54" s="38">
        <v>9</v>
      </c>
      <c r="C54" s="81" t="s">
        <v>13</v>
      </c>
      <c r="D54" s="81"/>
      <c r="E54" s="81"/>
      <c r="F54" s="81"/>
      <c r="G54" s="39" t="str">
        <f t="shared" si="6"/>
        <v>Утга нөхөх</v>
      </c>
      <c r="H54" s="61" t="s">
        <v>23</v>
      </c>
      <c r="I54" s="39">
        <f>IF(E54=$Z$46,1,IF(E54=$Z$47,2,IF(E54=$Z$48,3,IF(E54=$Z$49,4,IF(E54=$Z$50,5,4)))))</f>
        <v>4</v>
      </c>
      <c r="J54" s="64"/>
    </row>
    <row r="55" spans="2:67" ht="74.45" customHeight="1" x14ac:dyDescent="0.25">
      <c r="B55" s="38">
        <v>10</v>
      </c>
      <c r="C55" s="81" t="s">
        <v>14</v>
      </c>
      <c r="D55" s="81"/>
      <c r="E55" s="81"/>
      <c r="F55" s="81"/>
      <c r="G55" s="39" t="str">
        <f t="shared" si="6"/>
        <v>Утга нөхөх</v>
      </c>
      <c r="H55" s="64" t="s">
        <v>26</v>
      </c>
      <c r="I55" s="39">
        <f>IF(E55=$AA$46,1,IF(E55=$AA$47,2,IF(E55=$AA$48,3,IF(E55=$AA$49,4,IF(E55=$AA$50,5,4)))))</f>
        <v>4</v>
      </c>
      <c r="J55" s="64"/>
    </row>
    <row r="56" spans="2:67" ht="33.6" customHeight="1" x14ac:dyDescent="0.25">
      <c r="B56" s="38">
        <v>11</v>
      </c>
      <c r="C56" s="81" t="s">
        <v>45</v>
      </c>
      <c r="D56" s="81"/>
      <c r="E56" s="81"/>
      <c r="F56" s="81"/>
      <c r="G56" s="39" t="str">
        <f t="shared" si="6"/>
        <v>Утга нөхөх</v>
      </c>
      <c r="H56" s="64" t="s">
        <v>27</v>
      </c>
      <c r="I56" s="39">
        <f>IF(E56=$AB$46,1,IF(E56=$AB$47,2,IF(E56=$AB$48,3,IF(E56=$AB$49,4,IF(E56=$AB$50,5,4)))))</f>
        <v>4</v>
      </c>
      <c r="J56" s="64"/>
    </row>
    <row r="57" spans="2:67" ht="34.9" customHeight="1" x14ac:dyDescent="0.25">
      <c r="B57" s="38">
        <v>12</v>
      </c>
      <c r="C57" s="81" t="s">
        <v>15</v>
      </c>
      <c r="D57" s="81"/>
      <c r="E57" s="81"/>
      <c r="F57" s="81"/>
      <c r="G57" s="39" t="str">
        <f t="shared" si="6"/>
        <v>Утга нөхөх</v>
      </c>
      <c r="H57" s="64" t="s">
        <v>28</v>
      </c>
      <c r="I57" s="39">
        <f>IF(E57=$AC$46,1,IF(E57=$AC$47,2,IF(E57=$AC$48,3,IF(E57=$AC$49,4,IF(E57=$AC$50,5,4)))))</f>
        <v>4</v>
      </c>
      <c r="J57" s="64"/>
      <c r="BL57" s="57">
        <v>1</v>
      </c>
    </row>
    <row r="58" spans="2:67" ht="39" customHeight="1" x14ac:dyDescent="0.25">
      <c r="B58" s="38">
        <v>13</v>
      </c>
      <c r="C58" s="89" t="s">
        <v>444</v>
      </c>
      <c r="D58" s="90"/>
      <c r="E58" s="87"/>
      <c r="F58" s="88"/>
      <c r="G58" s="39" t="str">
        <f t="shared" si="6"/>
        <v>Утга нөхөх</v>
      </c>
      <c r="H58" s="64" t="s">
        <v>29</v>
      </c>
      <c r="I58" s="39">
        <f>IF(E58=$BL$57,1,IF(E58=$BL$58,2,IF(E58=$BL$59,3,IF(E58=$BL$60,4,IF(E58=$BL$61,5,4)))))</f>
        <v>4</v>
      </c>
      <c r="J58" s="64"/>
      <c r="BL58" s="30">
        <v>2</v>
      </c>
      <c r="BM58" s="30" t="s">
        <v>408</v>
      </c>
    </row>
    <row r="59" spans="2:67" ht="33.75" customHeight="1" x14ac:dyDescent="0.25">
      <c r="B59" s="38">
        <v>14</v>
      </c>
      <c r="C59" s="89" t="s">
        <v>405</v>
      </c>
      <c r="D59" s="90"/>
      <c r="E59" s="87"/>
      <c r="F59" s="88"/>
      <c r="G59" s="39" t="str">
        <f t="shared" si="6"/>
        <v>Утга нөхөх</v>
      </c>
      <c r="H59" s="64" t="s">
        <v>30</v>
      </c>
      <c r="I59" s="39">
        <f>IF(E59=$BM$58,1,IF(E59=$BM$59,2,IF(E59=$BM$60,3,IF(E59=$BM$61,5,4))))</f>
        <v>4</v>
      </c>
      <c r="J59" s="64"/>
      <c r="BL59" s="30">
        <v>3</v>
      </c>
      <c r="BM59" s="30" t="s">
        <v>409</v>
      </c>
      <c r="BN59" s="30" t="s">
        <v>412</v>
      </c>
    </row>
    <row r="60" spans="2:67" ht="35.25" customHeight="1" x14ac:dyDescent="0.25">
      <c r="B60" s="38">
        <v>15</v>
      </c>
      <c r="C60" s="89" t="s">
        <v>406</v>
      </c>
      <c r="D60" s="90"/>
      <c r="E60" s="87"/>
      <c r="F60" s="88"/>
      <c r="G60" s="39" t="str">
        <f t="shared" si="6"/>
        <v>Утга нөхөх</v>
      </c>
      <c r="H60" s="64"/>
      <c r="I60" s="39">
        <f>IF(E60=$BN$59,1,IF(E60=$BN$60,5,4))</f>
        <v>4</v>
      </c>
      <c r="J60" s="64"/>
      <c r="BL60" s="30">
        <v>4</v>
      </c>
      <c r="BM60" s="30" t="s">
        <v>410</v>
      </c>
      <c r="BN60" s="30" t="s">
        <v>413</v>
      </c>
      <c r="BO60" s="30" t="s">
        <v>414</v>
      </c>
    </row>
    <row r="61" spans="2:67" ht="47.25" customHeight="1" x14ac:dyDescent="0.25">
      <c r="B61" s="38">
        <v>16</v>
      </c>
      <c r="C61" s="89" t="s">
        <v>407</v>
      </c>
      <c r="D61" s="90"/>
      <c r="E61" s="87"/>
      <c r="F61" s="88"/>
      <c r="G61" s="39" t="str">
        <f t="shared" si="6"/>
        <v>Утга нөхөх</v>
      </c>
      <c r="H61" s="64"/>
      <c r="I61" s="39">
        <f>IF(E61=$BO$60,1,IF(E61=$BO$61,5,4))</f>
        <v>4</v>
      </c>
      <c r="J61" s="64"/>
      <c r="BL61" s="30">
        <v>5</v>
      </c>
      <c r="BM61" s="30" t="s">
        <v>411</v>
      </c>
      <c r="BO61" s="30" t="s">
        <v>415</v>
      </c>
    </row>
    <row r="62" spans="2:67" ht="24.75" customHeight="1" x14ac:dyDescent="0.25">
      <c r="B62" s="108" t="s">
        <v>51</v>
      </c>
      <c r="C62" s="111"/>
      <c r="D62" s="111"/>
      <c r="E62" s="111"/>
      <c r="F62" s="111"/>
      <c r="G62" s="39"/>
      <c r="H62" s="64"/>
    </row>
    <row r="63" spans="2:67" ht="50.45" customHeight="1" x14ac:dyDescent="0.25">
      <c r="B63" s="38">
        <v>1</v>
      </c>
      <c r="C63" s="81" t="s">
        <v>53</v>
      </c>
      <c r="D63" s="81"/>
      <c r="E63" s="81"/>
      <c r="F63" s="81"/>
      <c r="G63" s="39" t="str">
        <f>+IF(E63&gt;0,"","Утга нөхөх")</f>
        <v>Утга нөхөх</v>
      </c>
      <c r="H63" s="64"/>
      <c r="I63" s="39">
        <f>IF(E63=$J$63,1,IF(E63=$J$64,2,IF(E63=$J$65,3,IF(E63=$J$66,4,IF(E63=$J$67,5,4)))))</f>
        <v>4</v>
      </c>
      <c r="J63" s="64" t="s">
        <v>58</v>
      </c>
      <c r="L63" s="64" t="s">
        <v>63</v>
      </c>
      <c r="M63" s="66" t="s">
        <v>71</v>
      </c>
      <c r="O63" s="50" t="s">
        <v>80</v>
      </c>
      <c r="P63" s="50" t="s">
        <v>85</v>
      </c>
      <c r="Q63" s="50" t="s">
        <v>86</v>
      </c>
      <c r="R63" s="50" t="s">
        <v>91</v>
      </c>
      <c r="S63" s="50" t="s">
        <v>98</v>
      </c>
      <c r="T63" s="50" t="s">
        <v>103</v>
      </c>
    </row>
    <row r="64" spans="2:67" ht="39" customHeight="1" x14ac:dyDescent="0.25">
      <c r="B64" s="51">
        <v>2</v>
      </c>
      <c r="C64" s="81" t="s">
        <v>46</v>
      </c>
      <c r="D64" s="81"/>
      <c r="E64" s="81"/>
      <c r="F64" s="81"/>
      <c r="G64" s="39"/>
      <c r="H64" s="64" t="s">
        <v>33</v>
      </c>
      <c r="I64" s="39" t="b">
        <f>IF(E64=$K$64,1,IF(E64=$K$65,2,IF(E64=$K$66,3,IF(E64=$K$67,4,IF(E64=$K$68,5)))))</f>
        <v>0</v>
      </c>
      <c r="J64" s="64" t="s">
        <v>52</v>
      </c>
      <c r="K64" s="67" t="s">
        <v>54</v>
      </c>
      <c r="L64" s="64" t="s">
        <v>62</v>
      </c>
      <c r="M64" s="66" t="s">
        <v>72</v>
      </c>
      <c r="O64" s="50" t="s">
        <v>79</v>
      </c>
      <c r="P64" s="50" t="s">
        <v>84</v>
      </c>
      <c r="Q64" s="50" t="s">
        <v>88</v>
      </c>
      <c r="R64" s="50" t="s">
        <v>92</v>
      </c>
      <c r="S64" s="50" t="s">
        <v>96</v>
      </c>
      <c r="T64" s="50" t="s">
        <v>102</v>
      </c>
    </row>
    <row r="65" spans="2:34" ht="41.45" customHeight="1" x14ac:dyDescent="0.25">
      <c r="B65" s="51">
        <v>3</v>
      </c>
      <c r="C65" s="81" t="s">
        <v>47</v>
      </c>
      <c r="D65" s="81"/>
      <c r="E65" s="81"/>
      <c r="F65" s="81"/>
      <c r="G65" s="39"/>
      <c r="H65" s="64" t="s">
        <v>31</v>
      </c>
      <c r="I65" s="39" t="b">
        <f>IF(E65=$L$63,1,IF(E65=$L$64,2,IF(E65=$L$65,3,IF(E65=$L$66,4,IF(E65=$L$67,5,IF(E65=$L$68,5))))))</f>
        <v>0</v>
      </c>
      <c r="J65" s="64" t="s">
        <v>59</v>
      </c>
      <c r="K65" s="67" t="s">
        <v>55</v>
      </c>
      <c r="L65" s="64" t="s">
        <v>450</v>
      </c>
      <c r="M65" s="66" t="s">
        <v>73</v>
      </c>
      <c r="O65" s="50" t="s">
        <v>78</v>
      </c>
      <c r="P65" s="50" t="s">
        <v>83</v>
      </c>
      <c r="Q65" s="52" t="s">
        <v>87</v>
      </c>
      <c r="R65" s="50" t="s">
        <v>93</v>
      </c>
      <c r="S65" s="50" t="s">
        <v>99</v>
      </c>
      <c r="T65" s="50" t="s">
        <v>101</v>
      </c>
    </row>
    <row r="66" spans="2:34" ht="180" customHeight="1" x14ac:dyDescent="0.25">
      <c r="B66" s="51">
        <v>4</v>
      </c>
      <c r="C66" s="81" t="s">
        <v>449</v>
      </c>
      <c r="D66" s="81"/>
      <c r="E66" s="81"/>
      <c r="F66" s="81"/>
      <c r="G66" s="39"/>
      <c r="H66" s="64" t="s">
        <v>32</v>
      </c>
      <c r="I66" s="39" t="b">
        <f>IF(E66=$M$63,1,IF(E66=$M$64,2,IF(E66=$M$65,3,IF(E66=$M$66,4,IF(E66=$M$67,5)))))</f>
        <v>0</v>
      </c>
      <c r="J66" s="64" t="s">
        <v>60</v>
      </c>
      <c r="K66" s="67" t="s">
        <v>56</v>
      </c>
      <c r="L66" s="64" t="s">
        <v>451</v>
      </c>
      <c r="M66" s="68" t="s">
        <v>74</v>
      </c>
      <c r="N66" s="50" t="s">
        <v>66</v>
      </c>
      <c r="O66" s="50" t="s">
        <v>77</v>
      </c>
      <c r="P66" s="52" t="s">
        <v>82</v>
      </c>
      <c r="Q66" s="50" t="s">
        <v>89</v>
      </c>
      <c r="R66" s="50" t="s">
        <v>94</v>
      </c>
      <c r="S66" s="50" t="s">
        <v>97</v>
      </c>
      <c r="T66" s="50" t="s">
        <v>105</v>
      </c>
    </row>
    <row r="67" spans="2:34" ht="44.45" customHeight="1" x14ac:dyDescent="0.25">
      <c r="B67" s="51">
        <v>5</v>
      </c>
      <c r="C67" s="81" t="s">
        <v>48</v>
      </c>
      <c r="D67" s="81"/>
      <c r="E67" s="81"/>
      <c r="F67" s="81"/>
      <c r="G67" s="39"/>
      <c r="H67" s="64" t="s">
        <v>34</v>
      </c>
      <c r="I67" s="39" t="b">
        <f>IF(E67=$N$66,1,IF(E67=$N$67,2,IF(E67=$N$68,3,IF(E67=$N$69,4,IF(E67=$N$70,5)))))</f>
        <v>0</v>
      </c>
      <c r="J67" s="61" t="s">
        <v>61</v>
      </c>
      <c r="K67" s="67" t="s">
        <v>452</v>
      </c>
      <c r="L67" s="64" t="s">
        <v>64</v>
      </c>
      <c r="M67" s="68" t="s">
        <v>75</v>
      </c>
      <c r="N67" s="50" t="s">
        <v>67</v>
      </c>
      <c r="O67" s="50" t="s">
        <v>76</v>
      </c>
      <c r="P67" s="50" t="s">
        <v>81</v>
      </c>
      <c r="Q67" s="50" t="s">
        <v>90</v>
      </c>
      <c r="R67" s="50" t="s">
        <v>95</v>
      </c>
      <c r="S67" s="49" t="s">
        <v>100</v>
      </c>
      <c r="T67" s="46" t="s">
        <v>104</v>
      </c>
    </row>
    <row r="68" spans="2:34" ht="39.6" customHeight="1" x14ac:dyDescent="0.25">
      <c r="B68" s="51">
        <v>6</v>
      </c>
      <c r="C68" s="81" t="s">
        <v>49</v>
      </c>
      <c r="D68" s="81"/>
      <c r="E68" s="81"/>
      <c r="F68" s="81"/>
      <c r="G68" s="39"/>
      <c r="H68" s="64" t="s">
        <v>35</v>
      </c>
      <c r="I68" s="39" t="b">
        <f>IF(E68=$O$63,1,IF(E68=$O$64,2,IF(E68=$O$65,3,IF(E68=$O$66,4,IF(E68=$O$67,5)))))</f>
        <v>0</v>
      </c>
      <c r="K68" s="67" t="s">
        <v>57</v>
      </c>
      <c r="L68" s="61" t="s">
        <v>65</v>
      </c>
      <c r="M68" s="69"/>
      <c r="N68" s="50" t="s">
        <v>68</v>
      </c>
      <c r="O68" s="49"/>
      <c r="P68" s="49"/>
      <c r="Q68" s="49"/>
      <c r="S68" s="49"/>
    </row>
    <row r="69" spans="2:34" ht="189.6" customHeight="1" x14ac:dyDescent="0.25">
      <c r="B69" s="51">
        <v>7</v>
      </c>
      <c r="C69" s="81" t="s">
        <v>432</v>
      </c>
      <c r="D69" s="81"/>
      <c r="E69" s="81"/>
      <c r="F69" s="81"/>
      <c r="G69" s="39"/>
      <c r="H69" s="67" t="s">
        <v>36</v>
      </c>
      <c r="I69" s="39" t="b">
        <f>IF(E69=$P$63,1,IF(E69=$P$64,2,IF(E69=$P$65,3,IF(E69=$P$66,4,IF(E69=$P$67,5)))))</f>
        <v>0</v>
      </c>
      <c r="M69" s="69"/>
      <c r="N69" s="50" t="s">
        <v>69</v>
      </c>
    </row>
    <row r="70" spans="2:34" ht="145.9" customHeight="1" x14ac:dyDescent="0.25">
      <c r="B70" s="38">
        <v>8</v>
      </c>
      <c r="C70" s="81" t="s">
        <v>445</v>
      </c>
      <c r="D70" s="81"/>
      <c r="E70" s="81"/>
      <c r="F70" s="81"/>
      <c r="G70" s="39" t="str">
        <f t="shared" ref="G70:G112" si="7">+IF(E70&gt;0,"","Утга нөхөх")</f>
        <v>Утга нөхөх</v>
      </c>
      <c r="H70" s="67" t="s">
        <v>37</v>
      </c>
      <c r="I70" s="39">
        <f>IF(E70=$Q$63,1,IF(E70=$Q$64,2,IF(E70=$Q$65,3,IF(E70=$Q$66,4,IF(E70=$Q$67,5,4)))))</f>
        <v>4</v>
      </c>
      <c r="M70" s="69"/>
      <c r="N70" s="50" t="s">
        <v>70</v>
      </c>
      <c r="O70" s="49"/>
      <c r="P70" s="49"/>
      <c r="Q70" s="49"/>
    </row>
    <row r="71" spans="2:34" ht="147.75" customHeight="1" x14ac:dyDescent="0.25">
      <c r="B71" s="51">
        <v>9</v>
      </c>
      <c r="C71" s="81" t="s">
        <v>446</v>
      </c>
      <c r="D71" s="81"/>
      <c r="E71" s="81"/>
      <c r="F71" s="81"/>
      <c r="G71" s="39"/>
      <c r="H71" s="67" t="s">
        <v>38</v>
      </c>
      <c r="I71" s="39" t="b">
        <f>IF(E71=$R$63,1,IF(E71=$R$64,2,IF(E71=$R$65,3,IF(E71=$R$66,4,IF(E71=$R$67,5)))))</f>
        <v>0</v>
      </c>
      <c r="M71" s="69"/>
      <c r="N71" s="49"/>
    </row>
    <row r="72" spans="2:34" ht="31.15" customHeight="1" x14ac:dyDescent="0.25">
      <c r="B72" s="38">
        <v>10</v>
      </c>
      <c r="C72" s="81" t="s">
        <v>50</v>
      </c>
      <c r="D72" s="81"/>
      <c r="E72" s="81"/>
      <c r="F72" s="81"/>
      <c r="G72" s="39" t="str">
        <f t="shared" si="7"/>
        <v>Утга нөхөх</v>
      </c>
      <c r="H72" s="67" t="s">
        <v>39</v>
      </c>
      <c r="I72" s="39">
        <f>IF(E72=$S$63,1,IF(E72=$S$64,2,IF(E72=$S$65,3,IF(E72=$S$66,4,IF(E72=$S$67,5,4)))))</f>
        <v>4</v>
      </c>
      <c r="M72" s="69"/>
    </row>
    <row r="73" spans="2:34" ht="147.75" customHeight="1" x14ac:dyDescent="0.25">
      <c r="B73" s="38">
        <v>11</v>
      </c>
      <c r="C73" s="81" t="s">
        <v>447</v>
      </c>
      <c r="D73" s="81"/>
      <c r="E73" s="81"/>
      <c r="F73" s="81"/>
      <c r="G73" s="39" t="str">
        <f t="shared" si="7"/>
        <v>Утга нөхөх</v>
      </c>
      <c r="H73" s="70" t="s">
        <v>40</v>
      </c>
      <c r="I73" s="39">
        <f>IF(E73=$T$63,1,IF(E73=$T$64,2,IF(E73=$T$65,3,IF(E73=$T$66,4,IF(E73=$T$67,5,4)))))</f>
        <v>4</v>
      </c>
      <c r="M73" s="69"/>
      <c r="N73" s="49"/>
    </row>
    <row r="74" spans="2:34" x14ac:dyDescent="0.25">
      <c r="B74" s="94" t="s">
        <v>106</v>
      </c>
      <c r="C74" s="94"/>
      <c r="D74" s="94"/>
      <c r="E74" s="94"/>
      <c r="F74" s="94"/>
      <c r="G74" s="39"/>
      <c r="M74" s="69"/>
    </row>
    <row r="75" spans="2:34" ht="65.25" customHeight="1" x14ac:dyDescent="0.25">
      <c r="B75" s="38">
        <v>1</v>
      </c>
      <c r="C75" s="81" t="s">
        <v>107</v>
      </c>
      <c r="D75" s="81"/>
      <c r="E75" s="81"/>
      <c r="F75" s="81"/>
      <c r="G75" s="39" t="str">
        <f t="shared" si="7"/>
        <v>Утга нөхөх</v>
      </c>
      <c r="H75" s="67" t="s">
        <v>42</v>
      </c>
      <c r="I75" s="39">
        <f>IF(E75=$U$75,1,IF(E75=$U$76,2,IF(E75=$U$77,3,IF(E75=$U$78,4,IF(E75=$U$79,5,4)))))</f>
        <v>4</v>
      </c>
      <c r="U75" s="50" t="s">
        <v>113</v>
      </c>
      <c r="V75" s="48" t="s">
        <v>117</v>
      </c>
    </row>
    <row r="76" spans="2:34" ht="45.6" customHeight="1" x14ac:dyDescent="0.25">
      <c r="B76" s="38">
        <v>2</v>
      </c>
      <c r="C76" s="81" t="s">
        <v>108</v>
      </c>
      <c r="D76" s="81"/>
      <c r="E76" s="81"/>
      <c r="F76" s="81"/>
      <c r="G76" s="39" t="str">
        <f t="shared" si="7"/>
        <v>Утга нөхөх</v>
      </c>
      <c r="H76" s="67" t="s">
        <v>41</v>
      </c>
      <c r="I76" s="39">
        <f>IF(E76=$V$75,1,IF(E76=$V$76,2,IF(E76=$V$77,3,IF(E76=$V$78,4,IF(E76=$V$79,5,4)))))</f>
        <v>4</v>
      </c>
      <c r="U76" s="50" t="s">
        <v>112</v>
      </c>
      <c r="V76" s="48" t="s">
        <v>430</v>
      </c>
    </row>
    <row r="77" spans="2:34" ht="48.6" customHeight="1" x14ac:dyDescent="0.25">
      <c r="B77" s="38">
        <v>3</v>
      </c>
      <c r="C77" s="81" t="s">
        <v>109</v>
      </c>
      <c r="D77" s="81"/>
      <c r="E77" s="81"/>
      <c r="F77" s="81"/>
      <c r="G77" s="39" t="str">
        <f t="shared" si="7"/>
        <v>Утга нөхөх</v>
      </c>
      <c r="I77" s="39">
        <f>IF(E77=$AD$77,1,IF(E77=$AD$78,2,IF(E77=$AD$79,3,IF(E77=$AD$80,4,IF(E77=$AD$81,5,4)))))</f>
        <v>4</v>
      </c>
      <c r="U77" s="50" t="s">
        <v>114</v>
      </c>
      <c r="V77" s="48" t="s">
        <v>118</v>
      </c>
      <c r="AD77" s="50" t="s">
        <v>156</v>
      </c>
    </row>
    <row r="78" spans="2:34" ht="45.6" customHeight="1" x14ac:dyDescent="0.25">
      <c r="B78" s="38">
        <v>4</v>
      </c>
      <c r="C78" s="81" t="s">
        <v>161</v>
      </c>
      <c r="D78" s="81"/>
      <c r="E78" s="81"/>
      <c r="F78" s="81"/>
      <c r="G78" s="39" t="str">
        <f t="shared" si="7"/>
        <v>Утга нөхөх</v>
      </c>
      <c r="H78" s="67" t="s">
        <v>43</v>
      </c>
      <c r="I78" s="39">
        <f>IF(E78=$AE$78,1,IF(E78=$AE$79,2,IF(E78=$AE$80,3,IF(E78=$AE$81,4,IF(E78=$AE$82,5,4)))))</f>
        <v>4</v>
      </c>
      <c r="U78" s="50" t="s">
        <v>115</v>
      </c>
      <c r="V78" s="48" t="s">
        <v>119</v>
      </c>
      <c r="AD78" s="50" t="s">
        <v>157</v>
      </c>
      <c r="AE78" s="50" t="s">
        <v>162</v>
      </c>
      <c r="AF78" s="50" t="s">
        <v>167</v>
      </c>
      <c r="AG78" s="46" t="s">
        <v>176</v>
      </c>
      <c r="AH78" s="46" t="s">
        <v>177</v>
      </c>
    </row>
    <row r="79" spans="2:34" ht="58.15" customHeight="1" x14ac:dyDescent="0.25">
      <c r="B79" s="38">
        <v>5</v>
      </c>
      <c r="C79" s="81" t="s">
        <v>448</v>
      </c>
      <c r="D79" s="81"/>
      <c r="E79" s="81"/>
      <c r="F79" s="81"/>
      <c r="G79" s="39" t="str">
        <f t="shared" si="7"/>
        <v>Утга нөхөх</v>
      </c>
      <c r="H79" s="67" t="s">
        <v>44</v>
      </c>
      <c r="I79" s="39">
        <f>IF(E79=$AF$78,1,IF(E79=$AF$79,2,IF(E79=$AF$80,3,IF(E79=$AF$81,4,IF(E79=$AF$82,5,4)))))</f>
        <v>4</v>
      </c>
      <c r="U79" s="50" t="s">
        <v>116</v>
      </c>
      <c r="V79" s="48" t="s">
        <v>120</v>
      </c>
      <c r="AD79" s="50" t="s">
        <v>158</v>
      </c>
      <c r="AE79" s="50" t="s">
        <v>163</v>
      </c>
      <c r="AF79" s="50" t="s">
        <v>168</v>
      </c>
      <c r="AG79" s="46" t="s">
        <v>172</v>
      </c>
      <c r="AH79" s="46" t="s">
        <v>178</v>
      </c>
    </row>
    <row r="80" spans="2:34" ht="55.15" customHeight="1" x14ac:dyDescent="0.25">
      <c r="B80" s="38">
        <v>6</v>
      </c>
      <c r="C80" s="81" t="s">
        <v>110</v>
      </c>
      <c r="D80" s="81"/>
      <c r="E80" s="81"/>
      <c r="F80" s="81"/>
      <c r="G80" s="39" t="str">
        <f t="shared" si="7"/>
        <v>Утга нөхөх</v>
      </c>
      <c r="I80" s="39">
        <f>IF(E80=$AG$78,1,IF(E80=$AG$79,2,IF(E80=$AG$80,3,IF(E80=$AG$81,4,IF(E80=$AG$82,5,4)))))</f>
        <v>4</v>
      </c>
      <c r="U80" s="49"/>
      <c r="V80" s="49"/>
      <c r="AD80" s="50" t="s">
        <v>159</v>
      </c>
      <c r="AE80" s="50" t="s">
        <v>165</v>
      </c>
      <c r="AF80" s="50" t="s">
        <v>169</v>
      </c>
      <c r="AG80" s="46" t="s">
        <v>173</v>
      </c>
      <c r="AH80" s="46" t="s">
        <v>179</v>
      </c>
    </row>
    <row r="81" spans="2:49" ht="57.6" customHeight="1" x14ac:dyDescent="0.25">
      <c r="B81" s="38">
        <v>7</v>
      </c>
      <c r="C81" s="81" t="s">
        <v>111</v>
      </c>
      <c r="D81" s="81"/>
      <c r="E81" s="81"/>
      <c r="F81" s="81"/>
      <c r="G81" s="39" t="str">
        <f t="shared" si="7"/>
        <v>Утга нөхөх</v>
      </c>
      <c r="I81" s="39">
        <f>IF(E81=$AH$78,1,IF(E81=$AH$79,2,IF(E81=$AH$80,3,IF(E81=$AH$81,4,IF(E81=$AH$82,5,4)))))</f>
        <v>4</v>
      </c>
      <c r="AD81" s="50" t="s">
        <v>160</v>
      </c>
      <c r="AE81" s="50" t="s">
        <v>164</v>
      </c>
      <c r="AF81" s="46" t="s">
        <v>170</v>
      </c>
      <c r="AG81" s="46" t="s">
        <v>174</v>
      </c>
      <c r="AH81" s="46" t="s">
        <v>180</v>
      </c>
    </row>
    <row r="82" spans="2:49" ht="15.75" x14ac:dyDescent="0.25">
      <c r="B82" s="95" t="s">
        <v>211</v>
      </c>
      <c r="C82" s="96"/>
      <c r="D82" s="96"/>
      <c r="E82" s="96"/>
      <c r="F82" s="97"/>
      <c r="G82" s="39"/>
      <c r="U82" s="49"/>
      <c r="V82" s="49"/>
      <c r="AD82" s="49"/>
      <c r="AE82" s="50" t="s">
        <v>166</v>
      </c>
      <c r="AF82" s="46" t="s">
        <v>171</v>
      </c>
      <c r="AG82" s="46" t="s">
        <v>175</v>
      </c>
      <c r="AH82" s="53" t="s">
        <v>181</v>
      </c>
    </row>
    <row r="83" spans="2:49" ht="78.75" customHeight="1" x14ac:dyDescent="0.25">
      <c r="B83" s="38">
        <v>1</v>
      </c>
      <c r="C83" s="81" t="s">
        <v>431</v>
      </c>
      <c r="D83" s="81"/>
      <c r="E83" s="81"/>
      <c r="F83" s="81"/>
      <c r="G83" s="39" t="str">
        <f>+IF(E83&gt;0,"","Утга нөхөх")</f>
        <v>Утга нөхөх</v>
      </c>
      <c r="I83" s="39">
        <f>IF(E83=$AI$83,1,IF(E83=$AI$84,2,IF(E83=$AI$85,3,IF(E83=$AI$86,4,IF(E83=$AI$87,5,4)))))</f>
        <v>4</v>
      </c>
      <c r="AE83" s="49"/>
      <c r="AI83" s="46" t="s">
        <v>185</v>
      </c>
      <c r="AJ83" s="46" t="s">
        <v>190</v>
      </c>
      <c r="AK83" s="46" t="s">
        <v>195</v>
      </c>
      <c r="AL83" s="46" t="s">
        <v>200</v>
      </c>
      <c r="AM83" s="46" t="s">
        <v>205</v>
      </c>
    </row>
    <row r="84" spans="2:49" ht="75" customHeight="1" x14ac:dyDescent="0.25">
      <c r="B84" s="38">
        <v>2</v>
      </c>
      <c r="C84" s="81" t="s">
        <v>182</v>
      </c>
      <c r="D84" s="81"/>
      <c r="E84" s="81"/>
      <c r="F84" s="81"/>
      <c r="G84" s="39"/>
      <c r="I84" s="39" t="b">
        <f>IF(E84=$AJ$83,1,IF(E84=$AJ$84,2,IF(E84=$AJ$85,3,IF(E84=$AJ$86,4,IF(E84=$AJ$87,5)))))</f>
        <v>0</v>
      </c>
      <c r="AD84" s="49"/>
      <c r="AI84" s="46" t="s">
        <v>186</v>
      </c>
      <c r="AJ84" s="46" t="s">
        <v>191</v>
      </c>
      <c r="AK84" s="46" t="s">
        <v>196</v>
      </c>
      <c r="AL84" s="46" t="s">
        <v>201</v>
      </c>
      <c r="AM84" s="46" t="s">
        <v>206</v>
      </c>
    </row>
    <row r="85" spans="2:49" ht="31.5" x14ac:dyDescent="0.25">
      <c r="B85" s="38">
        <v>3</v>
      </c>
      <c r="C85" s="81" t="s">
        <v>183</v>
      </c>
      <c r="D85" s="81"/>
      <c r="E85" s="81"/>
      <c r="F85" s="81"/>
      <c r="G85" s="39"/>
      <c r="I85" s="39" t="b">
        <f>IF(E85=$AK$83,1,IF(E85=$AK$84,2,IF(E85=$AK$85,3,IF(E85=$AK$86,4,IF(E85=$AK$87,5)))))</f>
        <v>0</v>
      </c>
      <c r="AE85" s="49"/>
      <c r="AI85" s="46" t="s">
        <v>187</v>
      </c>
      <c r="AJ85" s="46" t="s">
        <v>192</v>
      </c>
      <c r="AK85" s="46" t="s">
        <v>197</v>
      </c>
      <c r="AL85" s="46" t="s">
        <v>202</v>
      </c>
      <c r="AM85" s="46" t="s">
        <v>207</v>
      </c>
    </row>
    <row r="86" spans="2:49" ht="60.6" customHeight="1" x14ac:dyDescent="0.25">
      <c r="B86" s="38">
        <v>4</v>
      </c>
      <c r="C86" s="81" t="s">
        <v>184</v>
      </c>
      <c r="D86" s="81"/>
      <c r="E86" s="81"/>
      <c r="F86" s="81"/>
      <c r="G86" s="39"/>
      <c r="I86" s="39" t="b">
        <f>IF(E86=$AL$83,1,IF(E86=$AL$84,2,IF(E86=$AL$85,3,IF(E86=$AL$86,4,IF(E86=$AL$87,5)))))</f>
        <v>0</v>
      </c>
      <c r="AI86" s="46" t="s">
        <v>188</v>
      </c>
      <c r="AJ86" s="46" t="s">
        <v>193</v>
      </c>
      <c r="AK86" s="46" t="s">
        <v>198</v>
      </c>
      <c r="AL86" s="46" t="s">
        <v>203</v>
      </c>
      <c r="AM86" s="46" t="s">
        <v>208</v>
      </c>
    </row>
    <row r="87" spans="2:49" ht="76.150000000000006" customHeight="1" x14ac:dyDescent="0.25">
      <c r="B87" s="38">
        <v>5</v>
      </c>
      <c r="C87" s="81" t="s">
        <v>210</v>
      </c>
      <c r="D87" s="81"/>
      <c r="E87" s="81"/>
      <c r="F87" s="81"/>
      <c r="G87" s="39" t="str">
        <f>+IF(E87&gt;0,"","Утга нөхөх")</f>
        <v>Утга нөхөх</v>
      </c>
      <c r="I87" s="39">
        <f>IF(E87=$AM$83,1,IF(E87=$AM$84,2,IF(E87=$AM$85,3,IF(E87=$AM$86,4,IF(E87=$AM$87,5,4)))))</f>
        <v>4</v>
      </c>
      <c r="AI87" s="46" t="s">
        <v>189</v>
      </c>
      <c r="AJ87" s="46" t="s">
        <v>194</v>
      </c>
      <c r="AK87" s="46" t="s">
        <v>199</v>
      </c>
      <c r="AL87" s="46" t="s">
        <v>204</v>
      </c>
      <c r="AM87" s="46" t="s">
        <v>209</v>
      </c>
    </row>
    <row r="88" spans="2:49" x14ac:dyDescent="0.25">
      <c r="B88" s="95" t="s">
        <v>469</v>
      </c>
      <c r="C88" s="98"/>
      <c r="D88" s="98"/>
      <c r="E88" s="98"/>
      <c r="F88" s="99"/>
      <c r="G88" s="39"/>
    </row>
    <row r="89" spans="2:49" ht="77.45" customHeight="1" x14ac:dyDescent="0.25">
      <c r="B89" s="38">
        <v>1</v>
      </c>
      <c r="C89" s="81" t="s">
        <v>480</v>
      </c>
      <c r="D89" s="81"/>
      <c r="E89" s="81"/>
      <c r="F89" s="81"/>
      <c r="G89" s="39" t="str">
        <f t="shared" si="7"/>
        <v>Утга нөхөх</v>
      </c>
      <c r="I89" s="39">
        <f>IF(E89=$AN$89,1,IF(E89=$AN$90,2,IF(E89=$AN$91,3,IF(E89=$AN$92,4,IF(E89=$AN$93,5,4)))))</f>
        <v>4</v>
      </c>
      <c r="AN89" s="46" t="s">
        <v>467</v>
      </c>
      <c r="AO89" s="54" t="s">
        <v>470</v>
      </c>
      <c r="AP89" s="54" t="s">
        <v>216</v>
      </c>
      <c r="AQ89" s="54" t="s">
        <v>471</v>
      </c>
      <c r="AR89" s="54" t="s">
        <v>472</v>
      </c>
    </row>
    <row r="90" spans="2:49" ht="99" customHeight="1" x14ac:dyDescent="0.25">
      <c r="B90" s="38">
        <v>2</v>
      </c>
      <c r="C90" s="81" t="s">
        <v>481</v>
      </c>
      <c r="D90" s="81"/>
      <c r="E90" s="81"/>
      <c r="F90" s="81"/>
      <c r="G90" s="39" t="str">
        <f t="shared" si="7"/>
        <v>Утга нөхөх</v>
      </c>
      <c r="I90" s="39">
        <f>IF(E90=$AO$89,1,IF(E90=$AO$90,2,IF(E90=$AO$91,3,IF(E90=$AO$92,4,IF(E90=$AO$93,5,4)))))</f>
        <v>4</v>
      </c>
      <c r="AN90" s="46" t="s">
        <v>468</v>
      </c>
      <c r="AO90" s="54" t="s">
        <v>473</v>
      </c>
      <c r="AP90" s="54" t="s">
        <v>215</v>
      </c>
      <c r="AQ90" s="54" t="s">
        <v>217</v>
      </c>
      <c r="AR90" s="54" t="s">
        <v>221</v>
      </c>
    </row>
    <row r="91" spans="2:49" ht="38.25" customHeight="1" x14ac:dyDescent="0.25">
      <c r="B91" s="38">
        <v>3</v>
      </c>
      <c r="C91" s="81" t="s">
        <v>482</v>
      </c>
      <c r="D91" s="81"/>
      <c r="E91" s="81"/>
      <c r="F91" s="81"/>
      <c r="G91" s="39" t="str">
        <f t="shared" si="7"/>
        <v>Утга нөхөх</v>
      </c>
      <c r="I91" s="39">
        <f>IF(E91=$AP$89,1,IF(E91=$AP$90,2,IF(E91=$AP$91,3,IF(E91=$AP$92,4,IF(E91=$AP$93,5,4)))))</f>
        <v>4</v>
      </c>
      <c r="AN91" s="46" t="s">
        <v>474</v>
      </c>
      <c r="AO91" s="54" t="s">
        <v>475</v>
      </c>
      <c r="AP91" s="54" t="s">
        <v>214</v>
      </c>
      <c r="AQ91" s="54" t="s">
        <v>218</v>
      </c>
      <c r="AR91" s="54" t="s">
        <v>222</v>
      </c>
    </row>
    <row r="92" spans="2:49" ht="40.5" customHeight="1" x14ac:dyDescent="0.25">
      <c r="B92" s="38">
        <v>4</v>
      </c>
      <c r="C92" s="81" t="s">
        <v>483</v>
      </c>
      <c r="D92" s="81"/>
      <c r="E92" s="81"/>
      <c r="F92" s="81"/>
      <c r="G92" s="39" t="str">
        <f t="shared" si="7"/>
        <v>Утга нөхөх</v>
      </c>
      <c r="I92" s="39">
        <f>IF(E92=$AQ$89,1,IF(E92=$AQ$90,2,IF(E92=$AQ$91,3,IF(E92=$AQ$92,4,IF(E92=$AQ$93,5,4)))))</f>
        <v>4</v>
      </c>
      <c r="AN92" s="46" t="s">
        <v>476</v>
      </c>
      <c r="AO92" s="54" t="s">
        <v>477</v>
      </c>
      <c r="AP92" s="54" t="s">
        <v>213</v>
      </c>
      <c r="AQ92" s="54" t="s">
        <v>219</v>
      </c>
      <c r="AR92" s="54" t="s">
        <v>223</v>
      </c>
    </row>
    <row r="93" spans="2:49" ht="81.599999999999994" customHeight="1" x14ac:dyDescent="0.25">
      <c r="B93" s="38">
        <v>5</v>
      </c>
      <c r="C93" s="81" t="s">
        <v>484</v>
      </c>
      <c r="D93" s="81"/>
      <c r="E93" s="100"/>
      <c r="F93" s="100"/>
      <c r="G93" s="39" t="str">
        <f t="shared" si="7"/>
        <v>Утга нөхөх</v>
      </c>
      <c r="I93" s="39">
        <f>IF(E93=$AR$89,1,IF(E93=$AR$90,2,IF(E93=$AR$91,3,IF(E93=$AR$92,4,IF(E93=$AR$93,5,4)))))</f>
        <v>4</v>
      </c>
      <c r="AN93" s="46" t="s">
        <v>478</v>
      </c>
      <c r="AO93" s="54" t="s">
        <v>479</v>
      </c>
      <c r="AP93" s="54" t="s">
        <v>212</v>
      </c>
      <c r="AQ93" s="54" t="s">
        <v>220</v>
      </c>
      <c r="AR93" s="54" t="s">
        <v>224</v>
      </c>
    </row>
    <row r="94" spans="2:49" x14ac:dyDescent="0.25">
      <c r="B94" s="84" t="s">
        <v>225</v>
      </c>
      <c r="C94" s="85"/>
      <c r="D94" s="85"/>
      <c r="E94" s="85"/>
      <c r="F94" s="86"/>
      <c r="G94" s="39"/>
    </row>
    <row r="95" spans="2:49" ht="39.75" customHeight="1" x14ac:dyDescent="0.25">
      <c r="B95" s="38">
        <v>1</v>
      </c>
      <c r="C95" s="81" t="s">
        <v>231</v>
      </c>
      <c r="D95" s="81"/>
      <c r="E95" s="81"/>
      <c r="F95" s="81"/>
      <c r="G95" s="39" t="str">
        <f t="shared" si="7"/>
        <v>Утга нөхөх</v>
      </c>
      <c r="I95" s="39">
        <f>IF(E95=$AS$95,1,IF(E95=$AS$96,2,IF(E95=$AS$97,3,IF(E95=$AS$98,4,IF(E95=$AS$99,5,4)))))</f>
        <v>4</v>
      </c>
      <c r="AS95" s="46" t="s">
        <v>226</v>
      </c>
      <c r="AT95" s="46" t="s">
        <v>232</v>
      </c>
      <c r="AU95" s="46" t="s">
        <v>237</v>
      </c>
      <c r="AV95" s="46" t="s">
        <v>241</v>
      </c>
      <c r="AW95" s="46" t="s">
        <v>250</v>
      </c>
    </row>
    <row r="96" spans="2:49" ht="38.25" customHeight="1" x14ac:dyDescent="0.25">
      <c r="B96" s="38">
        <v>2</v>
      </c>
      <c r="C96" s="81" t="s">
        <v>246</v>
      </c>
      <c r="D96" s="81"/>
      <c r="E96" s="81"/>
      <c r="F96" s="81"/>
      <c r="G96" s="39" t="str">
        <f t="shared" si="7"/>
        <v>Утга нөхөх</v>
      </c>
      <c r="I96" s="39">
        <f>IF(E96=$AT$95,1,IF(E96=$AT$96,2,IF(E96=$AT$97,3,IF(E96=$AT$98,4,IF(E96=$AT$99,5,4)))))</f>
        <v>4</v>
      </c>
      <c r="AS96" s="46" t="s">
        <v>227</v>
      </c>
      <c r="AT96" s="46" t="s">
        <v>233</v>
      </c>
      <c r="AU96" s="46" t="s">
        <v>238</v>
      </c>
      <c r="AV96" s="46" t="s">
        <v>242</v>
      </c>
      <c r="AW96" s="46" t="s">
        <v>251</v>
      </c>
    </row>
    <row r="97" spans="2:61" ht="50.25" customHeight="1" x14ac:dyDescent="0.25">
      <c r="B97" s="38">
        <v>3</v>
      </c>
      <c r="C97" s="81" t="s">
        <v>247</v>
      </c>
      <c r="D97" s="81"/>
      <c r="E97" s="81"/>
      <c r="F97" s="81"/>
      <c r="G97" s="39" t="str">
        <f t="shared" si="7"/>
        <v>Утга нөхөх</v>
      </c>
      <c r="I97" s="39">
        <f>IF(E97=$AU$95,1,IF(E97=$AU$96,2,IF(E97=$AU$97,3,IF(E97=$AU$98,4,IF(E97=$AU$99,5,4)))))</f>
        <v>4</v>
      </c>
      <c r="AS97" s="46" t="s">
        <v>228</v>
      </c>
      <c r="AT97" s="46" t="s">
        <v>234</v>
      </c>
      <c r="AU97" s="46" t="s">
        <v>239</v>
      </c>
      <c r="AV97" s="46" t="s">
        <v>243</v>
      </c>
      <c r="AW97" s="46" t="s">
        <v>252</v>
      </c>
    </row>
    <row r="98" spans="2:61" ht="49.5" customHeight="1" x14ac:dyDescent="0.25">
      <c r="B98" s="38">
        <v>4</v>
      </c>
      <c r="C98" s="81" t="s">
        <v>248</v>
      </c>
      <c r="D98" s="81"/>
      <c r="E98" s="81"/>
      <c r="F98" s="81"/>
      <c r="G98" s="39" t="str">
        <f t="shared" si="7"/>
        <v>Утга нөхөх</v>
      </c>
      <c r="I98" s="39">
        <f>IF(E98=$AV$95,1,IF(E98=$AV$96,2,IF(E98=$AV$97,3,IF(E98=$AV$98,4,IF(E98=$AV$99,5,4)))))</f>
        <v>4</v>
      </c>
      <c r="AS98" s="46" t="s">
        <v>229</v>
      </c>
      <c r="AT98" s="46" t="s">
        <v>235</v>
      </c>
      <c r="AU98" s="46" t="s">
        <v>240</v>
      </c>
      <c r="AV98" s="46" t="s">
        <v>244</v>
      </c>
      <c r="AW98" s="46" t="s">
        <v>253</v>
      </c>
    </row>
    <row r="99" spans="2:61" ht="49.5" customHeight="1" x14ac:dyDescent="0.25">
      <c r="B99" s="38">
        <v>5</v>
      </c>
      <c r="C99" s="81" t="s">
        <v>249</v>
      </c>
      <c r="D99" s="81"/>
      <c r="E99" s="81"/>
      <c r="F99" s="81"/>
      <c r="G99" s="39" t="str">
        <f t="shared" si="7"/>
        <v>Утга нөхөх</v>
      </c>
      <c r="I99" s="39">
        <f>IF(E99=$AW$95,1,IF(E99=$AW$96,2,IF(E99=$AW$97,3,IF(E99=$AW$98,4,IF(E99=$AW$99,5,4)))))</f>
        <v>4</v>
      </c>
      <c r="AS99" s="46" t="s">
        <v>230</v>
      </c>
      <c r="AT99" s="46" t="s">
        <v>236</v>
      </c>
      <c r="AU99" s="46" t="s">
        <v>427</v>
      </c>
      <c r="AV99" s="46" t="s">
        <v>245</v>
      </c>
      <c r="AW99" s="46" t="s">
        <v>254</v>
      </c>
    </row>
    <row r="100" spans="2:61" x14ac:dyDescent="0.25">
      <c r="B100" s="84" t="s">
        <v>433</v>
      </c>
      <c r="C100" s="85"/>
      <c r="D100" s="85"/>
      <c r="E100" s="85"/>
      <c r="F100" s="86"/>
    </row>
    <row r="101" spans="2:61" ht="58.5" customHeight="1" x14ac:dyDescent="0.25">
      <c r="B101" s="38">
        <v>1</v>
      </c>
      <c r="C101" s="81" t="s">
        <v>285</v>
      </c>
      <c r="D101" s="81"/>
      <c r="E101" s="81"/>
      <c r="F101" s="81"/>
      <c r="G101" s="39" t="str">
        <f t="shared" si="7"/>
        <v>Утга нөхөх</v>
      </c>
      <c r="I101" s="39">
        <f>IF(E101=$AX$101,1,IF(E101=$AX$102,2,IF(E101=$AX$103,3,IF(E101=$AX$104,4,IF(E101=$AX$105,5,4)))))</f>
        <v>4</v>
      </c>
      <c r="AX101" s="48" t="s">
        <v>255</v>
      </c>
      <c r="AY101" s="48" t="s">
        <v>260</v>
      </c>
      <c r="AZ101" s="48" t="s">
        <v>265</v>
      </c>
      <c r="BA101" s="46" t="s">
        <v>270</v>
      </c>
      <c r="BB101" s="46" t="s">
        <v>275</v>
      </c>
      <c r="BC101" s="46" t="s">
        <v>280</v>
      </c>
      <c r="BD101" s="46" t="s">
        <v>296</v>
      </c>
      <c r="BE101" s="46" t="s">
        <v>302</v>
      </c>
      <c r="BF101" s="46" t="s">
        <v>428</v>
      </c>
      <c r="BG101" s="46" t="s">
        <v>311</v>
      </c>
      <c r="BH101" s="46" t="s">
        <v>316</v>
      </c>
      <c r="BI101" s="46" t="s">
        <v>320</v>
      </c>
    </row>
    <row r="102" spans="2:61" ht="45" customHeight="1" x14ac:dyDescent="0.25">
      <c r="B102" s="38">
        <v>2</v>
      </c>
      <c r="C102" s="81" t="s">
        <v>286</v>
      </c>
      <c r="D102" s="81"/>
      <c r="E102" s="81"/>
      <c r="F102" s="81"/>
      <c r="G102" s="39"/>
      <c r="I102" s="39" t="b">
        <f>IF(E102=$AY$101,1,IF(E102=$AY$102,2,IF(E102=$AY$103,3,IF(E102=$AY$104,4,IF(E102=$AY$105,5)))))</f>
        <v>0</v>
      </c>
      <c r="AX102" s="48" t="s">
        <v>256</v>
      </c>
      <c r="AY102" s="48" t="s">
        <v>261</v>
      </c>
      <c r="AZ102" s="48" t="s">
        <v>266</v>
      </c>
      <c r="BA102" s="46" t="s">
        <v>271</v>
      </c>
      <c r="BB102" s="46" t="s">
        <v>276</v>
      </c>
      <c r="BC102" s="46" t="s">
        <v>281</v>
      </c>
      <c r="BD102" s="46" t="s">
        <v>297</v>
      </c>
      <c r="BE102" s="46" t="s">
        <v>303</v>
      </c>
      <c r="BF102" s="46" t="s">
        <v>307</v>
      </c>
      <c r="BG102" s="46" t="s">
        <v>312</v>
      </c>
      <c r="BH102" s="46" t="s">
        <v>317</v>
      </c>
      <c r="BI102" s="46" t="s">
        <v>321</v>
      </c>
    </row>
    <row r="103" spans="2:61" ht="60.6" customHeight="1" x14ac:dyDescent="0.25">
      <c r="B103" s="38">
        <v>3</v>
      </c>
      <c r="C103" s="81" t="s">
        <v>287</v>
      </c>
      <c r="D103" s="81"/>
      <c r="E103" s="81"/>
      <c r="F103" s="81"/>
      <c r="G103" s="39" t="str">
        <f t="shared" si="7"/>
        <v>Утга нөхөх</v>
      </c>
      <c r="I103" s="39">
        <f>IF(E103=$AZ$101,1,IF(E103=$AZ$102,2,IF(E103=$AZ$103,3,IF(E103=$AZ$104,4,IF(E103=$AZ$105,5,4)))))</f>
        <v>4</v>
      </c>
      <c r="AX103" s="48" t="s">
        <v>257</v>
      </c>
      <c r="AY103" s="48" t="s">
        <v>262</v>
      </c>
      <c r="AZ103" s="48" t="s">
        <v>267</v>
      </c>
      <c r="BA103" s="46" t="s">
        <v>272</v>
      </c>
      <c r="BB103" s="46" t="s">
        <v>279</v>
      </c>
      <c r="BC103" s="46" t="s">
        <v>282</v>
      </c>
      <c r="BD103" s="46" t="s">
        <v>298</v>
      </c>
      <c r="BE103" s="46" t="s">
        <v>304</v>
      </c>
      <c r="BF103" s="46" t="s">
        <v>308</v>
      </c>
      <c r="BG103" s="46" t="s">
        <v>313</v>
      </c>
      <c r="BH103" s="46" t="s">
        <v>429</v>
      </c>
      <c r="BI103" s="46" t="s">
        <v>322</v>
      </c>
    </row>
    <row r="104" spans="2:61" ht="41.25" customHeight="1" x14ac:dyDescent="0.25">
      <c r="B104" s="38">
        <v>4</v>
      </c>
      <c r="C104" s="81" t="s">
        <v>288</v>
      </c>
      <c r="D104" s="81"/>
      <c r="E104" s="81"/>
      <c r="F104" s="81"/>
      <c r="G104" s="39" t="str">
        <f t="shared" si="7"/>
        <v>Утга нөхөх</v>
      </c>
      <c r="I104" s="39">
        <f>IF(E104=$BA$101,1,IF(E104=$BA$102,2,IF(E104=$BA$103,3,IF(E104=$BA$104,4,IF(E104=$BA$105,5,4)))))</f>
        <v>4</v>
      </c>
      <c r="AX104" s="48" t="s">
        <v>258</v>
      </c>
      <c r="AY104" s="48" t="s">
        <v>263</v>
      </c>
      <c r="AZ104" s="48" t="s">
        <v>268</v>
      </c>
      <c r="BA104" s="46" t="s">
        <v>273</v>
      </c>
      <c r="BB104" s="46" t="s">
        <v>277</v>
      </c>
      <c r="BC104" s="46" t="s">
        <v>283</v>
      </c>
      <c r="BD104" s="46" t="s">
        <v>299</v>
      </c>
      <c r="BE104" s="46" t="s">
        <v>305</v>
      </c>
      <c r="BF104" s="46" t="s">
        <v>309</v>
      </c>
      <c r="BG104" s="46" t="s">
        <v>314</v>
      </c>
      <c r="BH104" s="46" t="s">
        <v>318</v>
      </c>
      <c r="BI104" s="46" t="s">
        <v>323</v>
      </c>
    </row>
    <row r="105" spans="2:61" ht="62.45" customHeight="1" x14ac:dyDescent="0.25">
      <c r="B105" s="38">
        <v>5</v>
      </c>
      <c r="C105" s="81" t="s">
        <v>289</v>
      </c>
      <c r="D105" s="81"/>
      <c r="E105" s="81"/>
      <c r="F105" s="81"/>
      <c r="G105" s="39" t="str">
        <f t="shared" si="7"/>
        <v>Утга нөхөх</v>
      </c>
      <c r="I105" s="39">
        <f>IF(E105=$BB$101,1,IF(E105=$BB$102,2,IF(E105=$BB$103,3,IF(E105=$BB$104,4,IF(E105=$BB$105,5,4)))))</f>
        <v>4</v>
      </c>
      <c r="AX105" s="48" t="s">
        <v>259</v>
      </c>
      <c r="AY105" s="48" t="s">
        <v>264</v>
      </c>
      <c r="AZ105" s="48" t="s">
        <v>269</v>
      </c>
      <c r="BA105" s="46" t="s">
        <v>274</v>
      </c>
      <c r="BB105" s="46" t="s">
        <v>278</v>
      </c>
      <c r="BC105" s="46" t="s">
        <v>284</v>
      </c>
      <c r="BD105" s="46" t="s">
        <v>300</v>
      </c>
      <c r="BE105" s="46" t="s">
        <v>306</v>
      </c>
      <c r="BF105" s="46" t="s">
        <v>310</v>
      </c>
      <c r="BG105" s="46" t="s">
        <v>315</v>
      </c>
      <c r="BH105" s="46" t="s">
        <v>319</v>
      </c>
      <c r="BI105" s="46" t="s">
        <v>324</v>
      </c>
    </row>
    <row r="106" spans="2:61" ht="48" customHeight="1" x14ac:dyDescent="0.25">
      <c r="B106" s="38">
        <v>6</v>
      </c>
      <c r="C106" s="81" t="s">
        <v>290</v>
      </c>
      <c r="D106" s="81"/>
      <c r="E106" s="81"/>
      <c r="F106" s="81"/>
      <c r="G106" s="39" t="str">
        <f t="shared" si="7"/>
        <v>Утга нөхөх</v>
      </c>
      <c r="I106" s="39">
        <f>IF(E106=$BC$101,1,IF(E106=$BC$102,2,IF(E106=$BC$103,3,IF(E106=$BC$104,4,IF(E106=$BC$105,5,4)))))</f>
        <v>4</v>
      </c>
    </row>
    <row r="107" spans="2:61" ht="33" customHeight="1" x14ac:dyDescent="0.25">
      <c r="B107" s="38">
        <v>7</v>
      </c>
      <c r="C107" s="81" t="s">
        <v>291</v>
      </c>
      <c r="D107" s="81"/>
      <c r="E107" s="81"/>
      <c r="F107" s="81"/>
      <c r="G107" s="39" t="str">
        <f t="shared" si="7"/>
        <v>Утга нөхөх</v>
      </c>
      <c r="I107" s="39">
        <f>IF(E107=$BD$101,1,IF(E107=$BD$102,2,IF(E107=$BD$103,3,IF(E107=$BD$104,4,IF(E107=$BD$105,5,4)))))</f>
        <v>4</v>
      </c>
    </row>
    <row r="108" spans="2:61" ht="58.15" customHeight="1" x14ac:dyDescent="0.25">
      <c r="B108" s="38">
        <v>8</v>
      </c>
      <c r="C108" s="81" t="s">
        <v>301</v>
      </c>
      <c r="D108" s="81"/>
      <c r="E108" s="81"/>
      <c r="F108" s="81"/>
      <c r="G108" s="39" t="str">
        <f t="shared" si="7"/>
        <v>Утга нөхөх</v>
      </c>
      <c r="I108" s="39">
        <f>IF(E108=$BE$101,1,IF(E108=$BE$102,2,IF(E108=$BE$103,3,IF(E108=$BE$104,4,IF(E108=$BE$105,5,4)))))</f>
        <v>4</v>
      </c>
    </row>
    <row r="109" spans="2:61" ht="45" customHeight="1" x14ac:dyDescent="0.25">
      <c r="B109" s="38">
        <v>9</v>
      </c>
      <c r="C109" s="81" t="s">
        <v>292</v>
      </c>
      <c r="D109" s="81"/>
      <c r="E109" s="81"/>
      <c r="F109" s="81"/>
      <c r="G109" s="39" t="str">
        <f t="shared" si="7"/>
        <v>Утга нөхөх</v>
      </c>
      <c r="I109" s="39">
        <f>IF(E109=$BF$101,1,IF(E109=$BF$102,2,IF(E109=$BF$103,3,IF(E109=$BF$104,4,IF(E109=$BF$105,5,4)))))</f>
        <v>4</v>
      </c>
    </row>
    <row r="110" spans="2:61" ht="51" customHeight="1" x14ac:dyDescent="0.25">
      <c r="B110" s="38">
        <v>10</v>
      </c>
      <c r="C110" s="81" t="s">
        <v>293</v>
      </c>
      <c r="D110" s="81"/>
      <c r="E110" s="81"/>
      <c r="F110" s="81"/>
      <c r="G110" s="39" t="str">
        <f t="shared" si="7"/>
        <v>Утга нөхөх</v>
      </c>
      <c r="I110" s="39">
        <f>IF(E110=$BG$101,1,IF(E110=$BG$102,2,IF(E110=$BG$103,3,IF(E110=$BG$104,4,IF(E110=$BG$105,5,4)))))</f>
        <v>4</v>
      </c>
    </row>
    <row r="111" spans="2:61" ht="63" customHeight="1" x14ac:dyDescent="0.25">
      <c r="B111" s="38">
        <v>11</v>
      </c>
      <c r="C111" s="81" t="s">
        <v>294</v>
      </c>
      <c r="D111" s="81"/>
      <c r="E111" s="81"/>
      <c r="F111" s="81"/>
      <c r="G111" s="39" t="str">
        <f t="shared" si="7"/>
        <v>Утга нөхөх</v>
      </c>
      <c r="I111" s="39">
        <f>IF(E111=$BH$101,1,IF(E111=$BH$102,2,IF(E111=$BH$103,3,IF(E111=$BH$104,4,IF(E111=$BH$105,5,4)))))</f>
        <v>4</v>
      </c>
    </row>
    <row r="112" spans="2:61" ht="75" customHeight="1" x14ac:dyDescent="0.25">
      <c r="B112" s="38">
        <v>12</v>
      </c>
      <c r="C112" s="81" t="s">
        <v>295</v>
      </c>
      <c r="D112" s="81"/>
      <c r="E112" s="81"/>
      <c r="F112" s="81"/>
      <c r="G112" s="39" t="str">
        <f t="shared" si="7"/>
        <v>Утга нөхөх</v>
      </c>
      <c r="I112" s="39">
        <f>IF(E112=$BI$101,1,IF(E112=$BI$102,2,IF(E112=$BI$103,3,IF(E112=$BI$104,4,IF(E112=$BI$105,5,4)))))</f>
        <v>4</v>
      </c>
    </row>
    <row r="113" spans="2:7" x14ac:dyDescent="0.25">
      <c r="B113" s="84" t="s">
        <v>434</v>
      </c>
      <c r="C113" s="85"/>
      <c r="D113" s="85"/>
      <c r="E113" s="85"/>
      <c r="F113" s="86"/>
    </row>
    <row r="114" spans="2:7" ht="75" customHeight="1" x14ac:dyDescent="0.25">
      <c r="B114" s="91" t="s">
        <v>435</v>
      </c>
      <c r="C114" s="92"/>
      <c r="D114" s="92"/>
      <c r="E114" s="92"/>
      <c r="F114" s="93"/>
    </row>
    <row r="115" spans="2:7" ht="33" customHeight="1" x14ac:dyDescent="0.25">
      <c r="B115" s="38">
        <v>1</v>
      </c>
      <c r="C115" s="81" t="s">
        <v>436</v>
      </c>
      <c r="D115" s="81"/>
      <c r="E115" s="81"/>
      <c r="F115" s="81"/>
      <c r="G115" s="39" t="str">
        <f t="shared" ref="G115:G118" si="8">+IF(E115&gt;0,"","Утга нөхөх")</f>
        <v>Утга нөхөх</v>
      </c>
    </row>
    <row r="116" spans="2:7" ht="79.5" customHeight="1" x14ac:dyDescent="0.25">
      <c r="B116" s="38">
        <v>2</v>
      </c>
      <c r="C116" s="81" t="s">
        <v>437</v>
      </c>
      <c r="D116" s="81"/>
      <c r="E116" s="81"/>
      <c r="F116" s="81"/>
      <c r="G116" s="39" t="str">
        <f t="shared" si="8"/>
        <v>Утга нөхөх</v>
      </c>
    </row>
    <row r="117" spans="2:7" ht="30.75" customHeight="1" x14ac:dyDescent="0.25">
      <c r="B117" s="38">
        <v>3</v>
      </c>
      <c r="C117" s="89" t="s">
        <v>438</v>
      </c>
      <c r="D117" s="90"/>
      <c r="E117" s="87"/>
      <c r="F117" s="88"/>
      <c r="G117" s="39"/>
    </row>
    <row r="118" spans="2:7" ht="45.75" customHeight="1" x14ac:dyDescent="0.25">
      <c r="B118" s="38">
        <v>4</v>
      </c>
      <c r="C118" s="81" t="s">
        <v>439</v>
      </c>
      <c r="D118" s="81"/>
      <c r="E118" s="81"/>
      <c r="F118" s="81"/>
      <c r="G118" s="39" t="str">
        <f t="shared" si="8"/>
        <v>Утга нөхөх</v>
      </c>
    </row>
    <row r="119" spans="2:7" ht="58.5" customHeight="1" x14ac:dyDescent="0.25">
      <c r="B119" s="38">
        <v>5</v>
      </c>
      <c r="C119" s="81" t="s">
        <v>440</v>
      </c>
      <c r="D119" s="81"/>
      <c r="E119" s="81"/>
      <c r="F119" s="81"/>
      <c r="G119" s="39"/>
    </row>
    <row r="120" spans="2:7" ht="33" customHeight="1" x14ac:dyDescent="0.25">
      <c r="B120" s="38">
        <v>6</v>
      </c>
      <c r="C120" s="81" t="s">
        <v>486</v>
      </c>
      <c r="D120" s="81"/>
      <c r="E120" s="82"/>
      <c r="F120" s="83"/>
      <c r="G120" s="49"/>
    </row>
    <row r="121" spans="2:7" ht="35.25" customHeight="1" x14ac:dyDescent="0.25">
      <c r="B121" s="38">
        <v>7</v>
      </c>
      <c r="C121" s="81" t="s">
        <v>487</v>
      </c>
      <c r="D121" s="81"/>
      <c r="E121" s="79"/>
      <c r="F121" s="80"/>
      <c r="G121" s="49"/>
    </row>
    <row r="122" spans="2:7" ht="63.75" customHeight="1" x14ac:dyDescent="0.25">
      <c r="B122" s="38">
        <v>8</v>
      </c>
      <c r="C122" s="81" t="s">
        <v>441</v>
      </c>
      <c r="D122" s="81"/>
      <c r="E122" s="119"/>
      <c r="F122" s="120"/>
      <c r="G122"/>
    </row>
    <row r="123" spans="2:7" ht="45.75" customHeight="1" x14ac:dyDescent="0.25">
      <c r="B123" s="38">
        <v>9</v>
      </c>
      <c r="C123" s="81" t="s">
        <v>442</v>
      </c>
      <c r="D123" s="81"/>
      <c r="E123" s="119"/>
      <c r="F123" s="120"/>
      <c r="G123" s="39" t="str">
        <f t="shared" ref="G123" si="9">+IF(E123&gt;0,"","Утга нөхөх")</f>
        <v>Утга нөхөх</v>
      </c>
    </row>
    <row r="125" spans="2:7" x14ac:dyDescent="0.25">
      <c r="C125" s="30" t="s">
        <v>443</v>
      </c>
    </row>
  </sheetData>
  <sheetProtection algorithmName="SHA-512" hashValue="RdwHaOIktFIOLMRDZsU5fqHLryoFUw4oxpSujEoiZEjZV+6bS23ZY+U+t8Au5aoO9xX8U1K7HZKejb25KXuMPw==" saltValue="taP/2fFn3jNfSlyX5oeONA==" spinCount="100000" sheet="1" objects="1" scenarios="1"/>
  <protectedRanges>
    <protectedRange sqref="B4:G125" name="Range1"/>
  </protectedRanges>
  <mergeCells count="190">
    <mergeCell ref="C121:D121"/>
    <mergeCell ref="C122:D122"/>
    <mergeCell ref="E122:F122"/>
    <mergeCell ref="C123:D123"/>
    <mergeCell ref="E123:F123"/>
    <mergeCell ref="E59:F59"/>
    <mergeCell ref="E60:F60"/>
    <mergeCell ref="E61:F61"/>
    <mergeCell ref="B4:E4"/>
    <mergeCell ref="C5:D5"/>
    <mergeCell ref="C6:D6"/>
    <mergeCell ref="C7:D7"/>
    <mergeCell ref="C8:D8"/>
    <mergeCell ref="C9:D9"/>
    <mergeCell ref="C10:D10"/>
    <mergeCell ref="C11:D11"/>
    <mergeCell ref="C52:D52"/>
    <mergeCell ref="C53:D53"/>
    <mergeCell ref="E55:F55"/>
    <mergeCell ref="C49:D49"/>
    <mergeCell ref="E47:F47"/>
    <mergeCell ref="E48:F48"/>
    <mergeCell ref="E50:F50"/>
    <mergeCell ref="E51:F51"/>
    <mergeCell ref="E49:F49"/>
    <mergeCell ref="C55:D55"/>
    <mergeCell ref="C54:D54"/>
    <mergeCell ref="C3:F3"/>
    <mergeCell ref="E70:F70"/>
    <mergeCell ref="E71:F71"/>
    <mergeCell ref="E72:F72"/>
    <mergeCell ref="B12:E12"/>
    <mergeCell ref="B14:E14"/>
    <mergeCell ref="B18:E18"/>
    <mergeCell ref="B19:E19"/>
    <mergeCell ref="B25:E25"/>
    <mergeCell ref="B34:E34"/>
    <mergeCell ref="B43:F43"/>
    <mergeCell ref="C35:D35"/>
    <mergeCell ref="C36:D36"/>
    <mergeCell ref="C37:D37"/>
    <mergeCell ref="C38:D38"/>
    <mergeCell ref="C39:D39"/>
    <mergeCell ref="C40:D40"/>
    <mergeCell ref="C20:D20"/>
    <mergeCell ref="C21:D21"/>
    <mergeCell ref="E54:F54"/>
    <mergeCell ref="C50:D50"/>
    <mergeCell ref="C51:D51"/>
    <mergeCell ref="E56:F56"/>
    <mergeCell ref="E57:F57"/>
    <mergeCell ref="E63:F63"/>
    <mergeCell ref="B62:F62"/>
    <mergeCell ref="C63:D63"/>
    <mergeCell ref="C56:D56"/>
    <mergeCell ref="E52:F52"/>
    <mergeCell ref="E53:F53"/>
    <mergeCell ref="E69:F69"/>
    <mergeCell ref="E64:F64"/>
    <mergeCell ref="E65:F65"/>
    <mergeCell ref="E66:F66"/>
    <mergeCell ref="E67:F67"/>
    <mergeCell ref="E68:F68"/>
    <mergeCell ref="C57:D57"/>
    <mergeCell ref="C64:D64"/>
    <mergeCell ref="C65:D65"/>
    <mergeCell ref="C66:D66"/>
    <mergeCell ref="C67:D67"/>
    <mergeCell ref="C68:D68"/>
    <mergeCell ref="C69:D69"/>
    <mergeCell ref="C58:D58"/>
    <mergeCell ref="E58:F58"/>
    <mergeCell ref="C59:D59"/>
    <mergeCell ref="C60:D60"/>
    <mergeCell ref="C61:D61"/>
    <mergeCell ref="C13:D13"/>
    <mergeCell ref="C15:D15"/>
    <mergeCell ref="C16:D16"/>
    <mergeCell ref="C17:D17"/>
    <mergeCell ref="C46:D46"/>
    <mergeCell ref="C47:D47"/>
    <mergeCell ref="C48:D48"/>
    <mergeCell ref="C28:D28"/>
    <mergeCell ref="C27:D27"/>
    <mergeCell ref="B44:D44"/>
    <mergeCell ref="B22:E22"/>
    <mergeCell ref="E46:F46"/>
    <mergeCell ref="B45:F45"/>
    <mergeCell ref="E44:F44"/>
    <mergeCell ref="C23:D23"/>
    <mergeCell ref="C30:D30"/>
    <mergeCell ref="C31:D31"/>
    <mergeCell ref="C32:D32"/>
    <mergeCell ref="C33:D33"/>
    <mergeCell ref="C24:D24"/>
    <mergeCell ref="C26:D26"/>
    <mergeCell ref="C29:D29"/>
    <mergeCell ref="C70:D70"/>
    <mergeCell ref="C71:D71"/>
    <mergeCell ref="C72:D72"/>
    <mergeCell ref="C73:D73"/>
    <mergeCell ref="C92:D92"/>
    <mergeCell ref="C93:D93"/>
    <mergeCell ref="E84:F84"/>
    <mergeCell ref="E85:F85"/>
    <mergeCell ref="E86:F86"/>
    <mergeCell ref="E87:F87"/>
    <mergeCell ref="B88:F88"/>
    <mergeCell ref="C89:D89"/>
    <mergeCell ref="E75:F75"/>
    <mergeCell ref="E76:F76"/>
    <mergeCell ref="E77:F77"/>
    <mergeCell ref="E78:F78"/>
    <mergeCell ref="E79:F79"/>
    <mergeCell ref="E80:F80"/>
    <mergeCell ref="E81:F81"/>
    <mergeCell ref="C83:D83"/>
    <mergeCell ref="C84:D84"/>
    <mergeCell ref="E92:F92"/>
    <mergeCell ref="E93:F93"/>
    <mergeCell ref="E73:F73"/>
    <mergeCell ref="B74:F74"/>
    <mergeCell ref="C75:D75"/>
    <mergeCell ref="C90:D90"/>
    <mergeCell ref="C91:D91"/>
    <mergeCell ref="C85:D85"/>
    <mergeCell ref="C86:D86"/>
    <mergeCell ref="C87:D87"/>
    <mergeCell ref="E89:F89"/>
    <mergeCell ref="E83:F83"/>
    <mergeCell ref="C81:D81"/>
    <mergeCell ref="C76:D76"/>
    <mergeCell ref="B82:F82"/>
    <mergeCell ref="C77:D77"/>
    <mergeCell ref="C78:D78"/>
    <mergeCell ref="C79:D79"/>
    <mergeCell ref="C80:D80"/>
    <mergeCell ref="E90:F90"/>
    <mergeCell ref="E91:F91"/>
    <mergeCell ref="C104:D104"/>
    <mergeCell ref="C105:D105"/>
    <mergeCell ref="C106:D106"/>
    <mergeCell ref="E101:F101"/>
    <mergeCell ref="B94:F94"/>
    <mergeCell ref="C95:D95"/>
    <mergeCell ref="C96:D96"/>
    <mergeCell ref="C97:D97"/>
    <mergeCell ref="C98:D98"/>
    <mergeCell ref="C99:D99"/>
    <mergeCell ref="C102:D102"/>
    <mergeCell ref="C103:D103"/>
    <mergeCell ref="C101:D101"/>
    <mergeCell ref="E95:F95"/>
    <mergeCell ref="E96:F96"/>
    <mergeCell ref="E97:F97"/>
    <mergeCell ref="E98:F98"/>
    <mergeCell ref="E99:F99"/>
    <mergeCell ref="C115:D115"/>
    <mergeCell ref="C116:D116"/>
    <mergeCell ref="C107:D107"/>
    <mergeCell ref="C108:D108"/>
    <mergeCell ref="C109:D109"/>
    <mergeCell ref="C110:D110"/>
    <mergeCell ref="C111:D111"/>
    <mergeCell ref="B113:F113"/>
    <mergeCell ref="B114:F114"/>
    <mergeCell ref="E121:F121"/>
    <mergeCell ref="E119:F119"/>
    <mergeCell ref="E120:F120"/>
    <mergeCell ref="B100:F100"/>
    <mergeCell ref="E115:F115"/>
    <mergeCell ref="E116:F116"/>
    <mergeCell ref="E117:F117"/>
    <mergeCell ref="E118:F118"/>
    <mergeCell ref="C117:D117"/>
    <mergeCell ref="C118:D118"/>
    <mergeCell ref="C119:D119"/>
    <mergeCell ref="C120:D120"/>
    <mergeCell ref="E102:F102"/>
    <mergeCell ref="E103:F103"/>
    <mergeCell ref="E104:F104"/>
    <mergeCell ref="E105:F105"/>
    <mergeCell ref="E106:F106"/>
    <mergeCell ref="E107:F107"/>
    <mergeCell ref="E108:F108"/>
    <mergeCell ref="E109:F109"/>
    <mergeCell ref="E110:F110"/>
    <mergeCell ref="E111:F111"/>
    <mergeCell ref="E112:F112"/>
    <mergeCell ref="C112:D112"/>
  </mergeCells>
  <dataValidations count="66">
    <dataValidation type="list" allowBlank="1" showInputMessage="1" showErrorMessage="1" sqref="E46" xr:uid="{00000000-0002-0000-0100-000000000000}">
      <formula1>$H$45:$H$49</formula1>
    </dataValidation>
    <dataValidation type="list" allowBlank="1" showInputMessage="1" showErrorMessage="1" sqref="E47:F47" xr:uid="{00000000-0002-0000-0100-000001000000}">
      <formula1>$H$50:$H$54</formula1>
    </dataValidation>
    <dataValidation type="list" allowBlank="1" showInputMessage="1" showErrorMessage="1" sqref="E48:F48" xr:uid="{00000000-0002-0000-0100-000002000000}">
      <formula1>$H$55:$H$59</formula1>
    </dataValidation>
    <dataValidation type="list" allowBlank="1" showInputMessage="1" showErrorMessage="1" sqref="E49:F49" xr:uid="{00000000-0002-0000-0100-000003000000}">
      <formula1>$H$64:$H$68</formula1>
    </dataValidation>
    <dataValidation type="list" allowBlank="1" showInputMessage="1" showErrorMessage="1" sqref="E50:F50" xr:uid="{00000000-0002-0000-0100-000004000000}">
      <formula1>$H$69:$H$73</formula1>
    </dataValidation>
    <dataValidation type="list" allowBlank="1" showInputMessage="1" showErrorMessage="1" sqref="E63:F63" xr:uid="{00000000-0002-0000-0100-000005000000}">
      <formula1>$J$63:$J$67</formula1>
    </dataValidation>
    <dataValidation type="list" allowBlank="1" showInputMessage="1" showErrorMessage="1" sqref="E64:F64" xr:uid="{00000000-0002-0000-0100-000006000000}">
      <formula1>$K$64:$K$68</formula1>
    </dataValidation>
    <dataValidation type="list" allowBlank="1" showInputMessage="1" showErrorMessage="1" sqref="E65:F65" xr:uid="{00000000-0002-0000-0100-000007000000}">
      <formula1>$L$63:$L$68</formula1>
    </dataValidation>
    <dataValidation type="list" allowBlank="1" showInputMessage="1" showErrorMessage="1" sqref="E51:F51" xr:uid="{00000000-0002-0000-0100-000008000000}">
      <formula1>$W$46:$W$50</formula1>
    </dataValidation>
    <dataValidation type="list" allowBlank="1" showInputMessage="1" showErrorMessage="1" sqref="E67:F67" xr:uid="{00000000-0002-0000-0100-000009000000}">
      <formula1>$N$66:$N$70</formula1>
    </dataValidation>
    <dataValidation type="list" allowBlank="1" showInputMessage="1" showErrorMessage="1" sqref="E66:F66" xr:uid="{00000000-0002-0000-0100-00000A000000}">
      <formula1>$M$63:$M$67</formula1>
    </dataValidation>
    <dataValidation type="list" allowBlank="1" showInputMessage="1" showErrorMessage="1" sqref="E68:F68" xr:uid="{00000000-0002-0000-0100-00000B000000}">
      <formula1>$O$63:$O$67</formula1>
    </dataValidation>
    <dataValidation type="list" allowBlank="1" showInputMessage="1" showErrorMessage="1" sqref="E69:F69" xr:uid="{00000000-0002-0000-0100-00000C000000}">
      <formula1>$P$63:$P$67</formula1>
    </dataValidation>
    <dataValidation type="list" allowBlank="1" showInputMessage="1" showErrorMessage="1" sqref="E70:F70" xr:uid="{00000000-0002-0000-0100-00000D000000}">
      <formula1>$Q$63:$Q$67</formula1>
    </dataValidation>
    <dataValidation type="list" allowBlank="1" showInputMessage="1" showErrorMessage="1" sqref="E71:F71" xr:uid="{00000000-0002-0000-0100-00000E000000}">
      <formula1>$R$63:$R$67</formula1>
    </dataValidation>
    <dataValidation type="list" allowBlank="1" showInputMessage="1" showErrorMessage="1" sqref="E72:F72" xr:uid="{00000000-0002-0000-0100-00000F000000}">
      <formula1>$S$63:$S$67</formula1>
    </dataValidation>
    <dataValidation type="list" allowBlank="1" showInputMessage="1" showErrorMessage="1" sqref="E73:F73" xr:uid="{00000000-0002-0000-0100-000010000000}">
      <formula1>$T$63:$T$67</formula1>
    </dataValidation>
    <dataValidation type="list" allowBlank="1" showInputMessage="1" showErrorMessage="1" sqref="E75:F75" xr:uid="{00000000-0002-0000-0100-000011000000}">
      <formula1>$U$75:$U$79</formula1>
    </dataValidation>
    <dataValidation type="list" allowBlank="1" showInputMessage="1" showErrorMessage="1" sqref="E76:F76" xr:uid="{00000000-0002-0000-0100-000012000000}">
      <formula1>$V$75:$V$79</formula1>
    </dataValidation>
    <dataValidation type="list" allowBlank="1" showInputMessage="1" showErrorMessage="1" sqref="E52:F52" xr:uid="{00000000-0002-0000-0100-000013000000}">
      <formula1>$X$46:$X$50</formula1>
    </dataValidation>
    <dataValidation type="list" allowBlank="1" showInputMessage="1" showErrorMessage="1" sqref="E53:F53" xr:uid="{00000000-0002-0000-0100-000014000000}">
      <formula1>$Y$46:$Y$50</formula1>
    </dataValidation>
    <dataValidation type="list" allowBlank="1" showInputMessage="1" showErrorMessage="1" sqref="E54:F54" xr:uid="{00000000-0002-0000-0100-000015000000}">
      <formula1>$Z$46:$Z$50</formula1>
    </dataValidation>
    <dataValidation type="list" allowBlank="1" showInputMessage="1" showErrorMessage="1" sqref="E55:F55" xr:uid="{00000000-0002-0000-0100-000016000000}">
      <formula1>$AA$46:$AA$50</formula1>
    </dataValidation>
    <dataValidation type="list" allowBlank="1" showInputMessage="1" showErrorMessage="1" sqref="E56:F56" xr:uid="{00000000-0002-0000-0100-000017000000}">
      <formula1>$AB$46:$AB$50</formula1>
    </dataValidation>
    <dataValidation type="list" allowBlank="1" showInputMessage="1" showErrorMessage="1" sqref="E57:F57" xr:uid="{00000000-0002-0000-0100-000018000000}">
      <formula1>$AC$46:$AC$50</formula1>
    </dataValidation>
    <dataValidation type="list" allowBlank="1" showInputMessage="1" showErrorMessage="1" sqref="E77:F77" xr:uid="{00000000-0002-0000-0100-000019000000}">
      <formula1>$AD$77:$AD$81</formula1>
    </dataValidation>
    <dataValidation type="list" allowBlank="1" showInputMessage="1" showErrorMessage="1" sqref="E78:F78" xr:uid="{00000000-0002-0000-0100-00001A000000}">
      <formula1>$AE$78:$AE$82</formula1>
    </dataValidation>
    <dataValidation type="list" allowBlank="1" showInputMessage="1" showErrorMessage="1" sqref="E79:F79" xr:uid="{00000000-0002-0000-0100-00001B000000}">
      <formula1>$AF$78:$AF$82</formula1>
    </dataValidation>
    <dataValidation type="list" allowBlank="1" showInputMessage="1" showErrorMessage="1" sqref="E80:F80" xr:uid="{00000000-0002-0000-0100-00001C000000}">
      <formula1>$AG$78:$AG$82</formula1>
    </dataValidation>
    <dataValidation type="list" allowBlank="1" showInputMessage="1" showErrorMessage="1" sqref="E81:F81" xr:uid="{00000000-0002-0000-0100-00001D000000}">
      <formula1>$AH$78:$AH$82</formula1>
    </dataValidation>
    <dataValidation type="list" allowBlank="1" showInputMessage="1" showErrorMessage="1" sqref="E83:F83" xr:uid="{00000000-0002-0000-0100-00001E000000}">
      <formula1>$AI$83:$AI$87</formula1>
    </dataValidation>
    <dataValidation type="list" allowBlank="1" showInputMessage="1" showErrorMessage="1" sqref="E84:F84" xr:uid="{00000000-0002-0000-0100-00001F000000}">
      <formula1>$AJ$83:$AJ$87</formula1>
    </dataValidation>
    <dataValidation type="list" allowBlank="1" showInputMessage="1" showErrorMessage="1" sqref="E85:F85" xr:uid="{00000000-0002-0000-0100-000020000000}">
      <formula1>$AK$83:$AK$87</formula1>
    </dataValidation>
    <dataValidation type="list" allowBlank="1" showInputMessage="1" showErrorMessage="1" sqref="E86:F86" xr:uid="{00000000-0002-0000-0100-000021000000}">
      <formula1>$AL$83:$AL$87</formula1>
    </dataValidation>
    <dataValidation type="list" allowBlank="1" showInputMessage="1" showErrorMessage="1" sqref="E87:F87" xr:uid="{00000000-0002-0000-0100-000022000000}">
      <formula1>$AM$83:$AM$87</formula1>
    </dataValidation>
    <dataValidation type="list" allowBlank="1" showInputMessage="1" showErrorMessage="1" sqref="E89:F89" xr:uid="{00000000-0002-0000-0100-000023000000}">
      <formula1>$AN$89:$AN$93</formula1>
    </dataValidation>
    <dataValidation type="list" allowBlank="1" showInputMessage="1" showErrorMessage="1" sqref="E90:F90" xr:uid="{00000000-0002-0000-0100-000024000000}">
      <formula1>$AO$89:$AO$93</formula1>
    </dataValidation>
    <dataValidation type="list" allowBlank="1" showInputMessage="1" showErrorMessage="1" sqref="E91:F91" xr:uid="{00000000-0002-0000-0100-000025000000}">
      <formula1>$AP$89:$AP$93</formula1>
    </dataValidation>
    <dataValidation type="list" allowBlank="1" showInputMessage="1" showErrorMessage="1" sqref="E92:F92" xr:uid="{00000000-0002-0000-0100-000026000000}">
      <formula1>$AQ$89:$AQ$93</formula1>
    </dataValidation>
    <dataValidation type="list" allowBlank="1" showInputMessage="1" showErrorMessage="1" sqref="E93:F93" xr:uid="{00000000-0002-0000-0100-000027000000}">
      <formula1>$AR$89:$AR$93</formula1>
    </dataValidation>
    <dataValidation type="list" allowBlank="1" showInputMessage="1" showErrorMessage="1" sqref="E95:F95" xr:uid="{00000000-0002-0000-0100-000028000000}">
      <formula1>$AS$95:$AS$99</formula1>
    </dataValidation>
    <dataValidation type="list" allowBlank="1" showInputMessage="1" showErrorMessage="1" sqref="E96:F96" xr:uid="{00000000-0002-0000-0100-000029000000}">
      <formula1>$AT$95:$AT$99</formula1>
    </dataValidation>
    <dataValidation type="list" allowBlank="1" showInputMessage="1" showErrorMessage="1" sqref="E97:F97" xr:uid="{00000000-0002-0000-0100-00002A000000}">
      <formula1>$AU$95:$AU$99</formula1>
    </dataValidation>
    <dataValidation type="list" allowBlank="1" showInputMessage="1" showErrorMessage="1" sqref="E98:F98" xr:uid="{00000000-0002-0000-0100-00002B000000}">
      <formula1>$AV$95:$AV$99</formula1>
    </dataValidation>
    <dataValidation type="list" allowBlank="1" showInputMessage="1" showErrorMessage="1" sqref="E99:F99" xr:uid="{00000000-0002-0000-0100-00002C000000}">
      <formula1>$AW$95:$AW$99</formula1>
    </dataValidation>
    <dataValidation type="list" allowBlank="1" showInputMessage="1" showErrorMessage="1" sqref="E101:F101" xr:uid="{00000000-0002-0000-0100-00002D000000}">
      <formula1>$AX$101:$AX$105</formula1>
    </dataValidation>
    <dataValidation type="list" allowBlank="1" showInputMessage="1" showErrorMessage="1" sqref="E102:F102" xr:uid="{00000000-0002-0000-0100-00002E000000}">
      <formula1>$AY$101:$AY$105</formula1>
    </dataValidation>
    <dataValidation type="list" allowBlank="1" showInputMessage="1" showErrorMessage="1" sqref="E103:F103" xr:uid="{00000000-0002-0000-0100-00002F000000}">
      <formula1>$AZ$101:$AZ$105</formula1>
    </dataValidation>
    <dataValidation type="list" allowBlank="1" showInputMessage="1" showErrorMessage="1" sqref="E104:F104" xr:uid="{00000000-0002-0000-0100-000030000000}">
      <formula1>$BA$101:$BA$105</formula1>
    </dataValidation>
    <dataValidation type="list" allowBlank="1" showInputMessage="1" showErrorMessage="1" sqref="E105:F105" xr:uid="{00000000-0002-0000-0100-000031000000}">
      <formula1>$BB$101:$BB$105</formula1>
    </dataValidation>
    <dataValidation type="list" allowBlank="1" showInputMessage="1" showErrorMessage="1" sqref="E106:F106" xr:uid="{00000000-0002-0000-0100-000032000000}">
      <formula1>$BC$101:$BC$105</formula1>
    </dataValidation>
    <dataValidation type="list" allowBlank="1" showInputMessage="1" showErrorMessage="1" sqref="E107:F107" xr:uid="{00000000-0002-0000-0100-000033000000}">
      <formula1>$BD$101:$BD$105</formula1>
    </dataValidation>
    <dataValidation type="list" allowBlank="1" showInputMessage="1" showErrorMessage="1" sqref="E108:F108" xr:uid="{00000000-0002-0000-0100-000034000000}">
      <formula1>$BE$101:$BE$105</formula1>
    </dataValidation>
    <dataValidation type="list" allowBlank="1" showInputMessage="1" showErrorMessage="1" sqref="E109:F109" xr:uid="{00000000-0002-0000-0100-000035000000}">
      <formula1>$BF$101:$BF$105</formula1>
    </dataValidation>
    <dataValidation type="list" allowBlank="1" showInputMessage="1" showErrorMessage="1" sqref="E110:F110" xr:uid="{00000000-0002-0000-0100-000036000000}">
      <formula1>$BG$101:$BG$105</formula1>
    </dataValidation>
    <dataValidation type="list" allowBlank="1" showInputMessage="1" showErrorMessage="1" sqref="E111:F111" xr:uid="{00000000-0002-0000-0100-000037000000}">
      <formula1>$BH$101:$BH$105</formula1>
    </dataValidation>
    <dataValidation type="list" allowBlank="1" showInputMessage="1" showErrorMessage="1" sqref="E112:F112" xr:uid="{00000000-0002-0000-0100-000038000000}">
      <formula1>$BI$101:$BI$105</formula1>
    </dataValidation>
    <dataValidation type="list" allowBlank="1" showInputMessage="1" showErrorMessage="1" sqref="E16" xr:uid="{00000000-0002-0000-0100-000039000000}">
      <formula1>$BJ$15:$BJ$19</formula1>
    </dataValidation>
    <dataValidation type="list" allowBlank="1" showInputMessage="1" showErrorMessage="1" sqref="E17" xr:uid="{00000000-0002-0000-0100-00003A000000}">
      <formula1>$BK$15:$BK$19</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10" xr:uid="{00000000-0002-0000-0100-00003B000000}">
      <formula1>$BQ$5:$BQ$6</formula1>
    </dataValidation>
    <dataValidation type="list" allowBlank="1" showInputMessage="1" showErrorMessage="1" sqref="E58:F58" xr:uid="{00000000-0002-0000-0100-00003C000000}">
      <formula1>$BL$57:$BL$61</formula1>
    </dataValidation>
    <dataValidation type="list" allowBlank="1" showInputMessage="1" showErrorMessage="1" sqref="E59:F59" xr:uid="{00000000-0002-0000-0100-00003D000000}">
      <formula1>$BM$58:$BM$61</formula1>
    </dataValidation>
    <dataValidation type="list" allowBlank="1" showInputMessage="1" showErrorMessage="1" sqref="E60:F60" xr:uid="{00000000-0002-0000-0100-00003E000000}">
      <formula1>$BN$59:$BN$60</formula1>
    </dataValidation>
    <dataValidation type="list" allowBlank="1" showInputMessage="1" showErrorMessage="1" sqref="E61:F61" xr:uid="{00000000-0002-0000-0100-00003F000000}">
      <formula1>$BO$60:$BO$61</formula1>
    </dataValidation>
    <dataValidation type="decimal" allowBlank="1" showInputMessage="1" showErrorMessage="1" error="Зөвхөн тоон утга оруулна уу." sqref="E15 E23:E24 E26:E33 E35:E38 E121" xr:uid="{968836C9-8AFF-4ECC-8D58-CF4441AAE20E}">
      <formula1>0</formula1>
      <formula2>999999999999</formula2>
    </dataValidation>
    <dataValidation type="whole" allowBlank="1" showInputMessage="1" showErrorMessage="1" error="Зөвхөн тоон утга оруулна уу." sqref="E20:E21 E120:F120" xr:uid="{CD9F3B36-865C-4BAC-ADA0-6691C8A69546}">
      <formula1>0</formula1>
      <formula2>999999999999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V47"/>
  <sheetViews>
    <sheetView topLeftCell="A13" zoomScaleNormal="100" workbookViewId="0">
      <selection activeCell="O33" sqref="O33"/>
    </sheetView>
  </sheetViews>
  <sheetFormatPr defaultColWidth="8.85546875" defaultRowHeight="15" x14ac:dyDescent="0.25"/>
  <cols>
    <col min="1" max="1" width="3.28515625" style="1" customWidth="1"/>
    <col min="2" max="2" width="31.28515625" style="1" customWidth="1"/>
    <col min="3" max="3" width="19.28515625" style="1" customWidth="1"/>
    <col min="4" max="4" width="13.7109375" style="1" customWidth="1"/>
    <col min="5" max="5" width="11.28515625" style="1" customWidth="1"/>
    <col min="6" max="6" width="15.28515625" style="1" customWidth="1"/>
    <col min="7" max="7" width="12.7109375" style="1" customWidth="1"/>
    <col min="8" max="8" width="8.42578125" style="1" customWidth="1"/>
    <col min="9" max="9" width="6" style="1" customWidth="1"/>
    <col min="10" max="10" width="2.7109375" style="1" customWidth="1"/>
    <col min="11" max="11" width="11.28515625" style="1" customWidth="1"/>
    <col min="12" max="12" width="8.85546875" style="1"/>
    <col min="13" max="13" width="17" style="1" customWidth="1"/>
    <col min="14" max="19" width="8.85546875" style="1"/>
    <col min="20" max="20" width="3.85546875" style="1" customWidth="1"/>
    <col min="21" max="16384" width="8.85546875" style="1"/>
  </cols>
  <sheetData>
    <row r="3" spans="1:22" ht="13.9" x14ac:dyDescent="0.25">
      <c r="B3" s="3">
        <f>Асуулга!C2</f>
        <v>0</v>
      </c>
      <c r="C3" s="3"/>
      <c r="D3" s="3"/>
      <c r="E3" s="3"/>
      <c r="F3" s="3"/>
      <c r="G3" s="3"/>
      <c r="H3" s="3"/>
    </row>
    <row r="5" spans="1:22" x14ac:dyDescent="0.25">
      <c r="A5" s="4" t="s">
        <v>334</v>
      </c>
      <c r="B5" s="182" t="s">
        <v>333</v>
      </c>
      <c r="C5" s="182"/>
      <c r="D5" s="2" t="s">
        <v>345</v>
      </c>
      <c r="E5" s="2" t="s">
        <v>346</v>
      </c>
      <c r="F5" s="159" t="s">
        <v>355</v>
      </c>
      <c r="G5" s="159"/>
      <c r="H5" s="159" t="s">
        <v>346</v>
      </c>
      <c r="I5" s="159"/>
      <c r="J5" s="20"/>
    </row>
    <row r="6" spans="1:22" x14ac:dyDescent="0.25">
      <c r="A6" s="183" t="s">
        <v>325</v>
      </c>
      <c r="B6" s="184"/>
      <c r="C6" s="185"/>
      <c r="D6" s="18">
        <f>F7</f>
        <v>4</v>
      </c>
      <c r="E6" s="19">
        <v>0.15</v>
      </c>
      <c r="F6" s="12"/>
      <c r="G6" s="12"/>
      <c r="H6" s="160">
        <v>0.4</v>
      </c>
      <c r="I6" s="160"/>
      <c r="J6" s="21"/>
      <c r="K6" s="167" t="s">
        <v>356</v>
      </c>
      <c r="L6" s="167"/>
      <c r="M6" s="167"/>
    </row>
    <row r="7" spans="1:22" ht="13.9" customHeight="1" x14ac:dyDescent="0.25">
      <c r="A7" s="2">
        <v>1</v>
      </c>
      <c r="B7" s="179" t="s">
        <v>326</v>
      </c>
      <c r="C7" s="180"/>
      <c r="D7" s="2">
        <f>Асуулга!I15</f>
        <v>4</v>
      </c>
      <c r="E7" s="16">
        <v>0.6</v>
      </c>
      <c r="F7" s="147">
        <f>SUMPRODUCT(D7:D9,E7:E9)/SUM(E7:E9)</f>
        <v>4</v>
      </c>
      <c r="G7" s="164" t="str">
        <f>IF(F7=$L$12,"Very High", IF(F7&gt;=$L$11,"High",IF(F7&gt;=$L$10, "Medium",IF(F7&gt;=$L$9, "Low",IF(F7&gt;=$L$8, "Very low",FALSE)))))</f>
        <v>High</v>
      </c>
      <c r="H7" s="160"/>
      <c r="I7" s="160"/>
      <c r="J7" s="21"/>
      <c r="K7" s="22" t="s">
        <v>357</v>
      </c>
      <c r="L7" s="22" t="s">
        <v>358</v>
      </c>
      <c r="M7" s="22" t="s">
        <v>359</v>
      </c>
    </row>
    <row r="8" spans="1:22" ht="11.45" customHeight="1" x14ac:dyDescent="0.25">
      <c r="A8" s="2">
        <v>2</v>
      </c>
      <c r="B8" s="179" t="s">
        <v>373</v>
      </c>
      <c r="C8" s="180"/>
      <c r="D8" s="2">
        <f>Асуулга!I16</f>
        <v>4</v>
      </c>
      <c r="E8" s="16">
        <v>0.1</v>
      </c>
      <c r="F8" s="147"/>
      <c r="G8" s="165"/>
      <c r="H8" s="160"/>
      <c r="I8" s="160"/>
      <c r="J8" s="21"/>
      <c r="K8" s="23" t="s">
        <v>360</v>
      </c>
      <c r="L8" s="8">
        <v>1</v>
      </c>
      <c r="M8" s="8">
        <v>1.9</v>
      </c>
    </row>
    <row r="9" spans="1:22" ht="15.6" customHeight="1" x14ac:dyDescent="0.25">
      <c r="A9" s="2">
        <v>3</v>
      </c>
      <c r="B9" s="179" t="s">
        <v>327</v>
      </c>
      <c r="C9" s="180"/>
      <c r="D9" s="2">
        <f>Асуулга!I17</f>
        <v>4</v>
      </c>
      <c r="E9" s="16">
        <v>0.3</v>
      </c>
      <c r="F9" s="147"/>
      <c r="G9" s="166"/>
      <c r="H9" s="160"/>
      <c r="I9" s="160"/>
      <c r="J9" s="21"/>
      <c r="K9" s="23" t="s">
        <v>361</v>
      </c>
      <c r="L9" s="8">
        <v>2</v>
      </c>
      <c r="M9" s="8">
        <v>2.9</v>
      </c>
    </row>
    <row r="10" spans="1:22" x14ac:dyDescent="0.25">
      <c r="A10" s="175" t="s">
        <v>328</v>
      </c>
      <c r="B10" s="176"/>
      <c r="C10" s="177"/>
      <c r="D10" s="10">
        <f>SUMPRODUCT(N17:N20,O17:O20)/SUM(O17:O20)</f>
        <v>0.5</v>
      </c>
      <c r="E10" s="11"/>
      <c r="F10" s="12"/>
      <c r="G10" s="12"/>
      <c r="H10" s="160">
        <v>0.6</v>
      </c>
      <c r="I10" s="162">
        <v>0.6</v>
      </c>
      <c r="K10" s="23" t="s">
        <v>362</v>
      </c>
      <c r="L10" s="8">
        <v>3</v>
      </c>
      <c r="M10" s="8">
        <v>3.9</v>
      </c>
    </row>
    <row r="11" spans="1:22" x14ac:dyDescent="0.25">
      <c r="A11" s="181" t="s">
        <v>329</v>
      </c>
      <c r="B11" s="181"/>
      <c r="C11" s="181"/>
      <c r="D11" s="13">
        <f>F12</f>
        <v>1</v>
      </c>
      <c r="E11" s="14">
        <v>0.4</v>
      </c>
      <c r="H11" s="161"/>
      <c r="I11" s="163"/>
      <c r="K11" s="23" t="s">
        <v>363</v>
      </c>
      <c r="L11" s="8">
        <v>4</v>
      </c>
      <c r="M11" s="8">
        <v>4.9000000000000004</v>
      </c>
    </row>
    <row r="12" spans="1:22" ht="13.9" customHeight="1" x14ac:dyDescent="0.25">
      <c r="A12" s="3">
        <v>1</v>
      </c>
      <c r="B12" s="179" t="s">
        <v>330</v>
      </c>
      <c r="C12" s="180"/>
      <c r="D12" s="3">
        <f>Асуулга!I20</f>
        <v>1</v>
      </c>
      <c r="E12" s="16">
        <v>0.15</v>
      </c>
      <c r="F12" s="164">
        <f>SUMPRODUCT(D12:D15,E12:E15)/SUM(E12:E15)</f>
        <v>1</v>
      </c>
      <c r="G12" s="147" t="str">
        <f>IF(F12&gt;=$L$12, "Very high", IF(F12&gt;=$L$11, "High", IF(F12&gt;=$L$10, "Medium", IF(F12&gt;=$L$9, "Low", IF(F12&gt;=$L$8, "Very low", FALSE)))))</f>
        <v>Very low</v>
      </c>
      <c r="H12" s="161"/>
      <c r="I12" s="163"/>
      <c r="K12" s="23" t="s">
        <v>364</v>
      </c>
      <c r="L12" s="8">
        <v>5</v>
      </c>
      <c r="M12" s="8">
        <v>5</v>
      </c>
    </row>
    <row r="13" spans="1:22" ht="13.9" customHeight="1" x14ac:dyDescent="0.25">
      <c r="A13" s="3">
        <v>2</v>
      </c>
      <c r="B13" s="179" t="s">
        <v>0</v>
      </c>
      <c r="C13" s="180"/>
      <c r="D13" s="3">
        <f>Асуулга!I21</f>
        <v>1</v>
      </c>
      <c r="E13" s="16">
        <v>0.25</v>
      </c>
      <c r="F13" s="165"/>
      <c r="G13" s="147"/>
      <c r="H13" s="161"/>
      <c r="I13" s="163"/>
    </row>
    <row r="14" spans="1:22" ht="13.9" customHeight="1" x14ac:dyDescent="0.25">
      <c r="A14" s="3"/>
      <c r="B14" s="179"/>
      <c r="C14" s="180"/>
      <c r="D14" s="3"/>
      <c r="E14" s="16"/>
      <c r="F14" s="165"/>
      <c r="G14" s="147"/>
      <c r="H14" s="161"/>
      <c r="I14" s="163"/>
      <c r="K14" s="153"/>
      <c r="L14" s="154"/>
      <c r="M14" s="155"/>
      <c r="N14" s="2" t="s">
        <v>345</v>
      </c>
      <c r="O14" s="147" t="s">
        <v>346</v>
      </c>
      <c r="P14" s="148"/>
      <c r="Q14" s="2" t="s">
        <v>365</v>
      </c>
      <c r="R14" s="2" t="s">
        <v>366</v>
      </c>
      <c r="S14" s="2" t="s">
        <v>367</v>
      </c>
      <c r="U14" s="9" t="s">
        <v>345</v>
      </c>
      <c r="V14" s="9" t="s">
        <v>346</v>
      </c>
    </row>
    <row r="15" spans="1:22" ht="13.9" customHeight="1" x14ac:dyDescent="0.25">
      <c r="A15" s="3"/>
      <c r="B15" s="179"/>
      <c r="C15" s="180"/>
      <c r="D15" s="3"/>
      <c r="E15" s="16"/>
      <c r="F15" s="166"/>
      <c r="G15" s="147"/>
      <c r="H15" s="161"/>
      <c r="I15" s="163"/>
      <c r="K15" s="156" t="s">
        <v>325</v>
      </c>
      <c r="L15" s="156"/>
      <c r="M15" s="156"/>
      <c r="N15" s="6">
        <f>F7</f>
        <v>4</v>
      </c>
      <c r="O15" s="3"/>
      <c r="P15" s="26"/>
      <c r="Q15" s="3"/>
      <c r="R15" s="3"/>
      <c r="S15" s="27">
        <v>0.4</v>
      </c>
      <c r="U15" s="2">
        <f>N15</f>
        <v>4</v>
      </c>
      <c r="V15" s="7">
        <f>S15</f>
        <v>0.4</v>
      </c>
    </row>
    <row r="16" spans="1:22" x14ac:dyDescent="0.25">
      <c r="A16" s="181" t="s">
        <v>379</v>
      </c>
      <c r="B16" s="181"/>
      <c r="C16" s="181"/>
      <c r="D16" s="13">
        <f>F17</f>
        <v>0</v>
      </c>
      <c r="E16" s="14">
        <v>0.4</v>
      </c>
      <c r="H16" s="161"/>
      <c r="I16" s="163"/>
      <c r="K16" s="156" t="s">
        <v>328</v>
      </c>
      <c r="L16" s="156"/>
      <c r="M16" s="156"/>
      <c r="N16" s="6">
        <f>D10</f>
        <v>0.5</v>
      </c>
      <c r="O16" s="3"/>
      <c r="P16" s="25">
        <f>I10</f>
        <v>0.6</v>
      </c>
      <c r="Q16" s="126">
        <f>((N16*P16)+(N21*P21))/100%</f>
        <v>1.9000000000000001</v>
      </c>
      <c r="R16" s="129">
        <v>1</v>
      </c>
      <c r="S16" s="131">
        <v>0.6</v>
      </c>
      <c r="U16" s="2">
        <f>Q16</f>
        <v>1.9000000000000001</v>
      </c>
      <c r="V16" s="7">
        <f>S16</f>
        <v>0.6</v>
      </c>
    </row>
    <row r="17" spans="1:19" ht="13.9" customHeight="1" x14ac:dyDescent="0.25">
      <c r="A17" s="3">
        <v>1</v>
      </c>
      <c r="B17" s="28" t="s">
        <v>380</v>
      </c>
      <c r="C17" s="29"/>
      <c r="D17" s="3" t="b">
        <f>Асуулга!I23</f>
        <v>0</v>
      </c>
      <c r="E17" s="16">
        <v>0.15</v>
      </c>
      <c r="F17" s="164">
        <f>SUMPRODUCT(D17:D20,E17:E20)/SUM(E17:E20)</f>
        <v>0</v>
      </c>
      <c r="G17" s="147" t="b">
        <f>IF(F17&gt;=$L$12, "Very high", IF(F17&gt;=$L$11, "High", IF(F17&gt;=$L$10, "Medium", IF(F17&gt;=$L$9, "Low", IF(F17&gt;=$L$8, "Very low", FALSE)))))</f>
        <v>0</v>
      </c>
      <c r="H17" s="161"/>
      <c r="I17" s="163"/>
      <c r="K17" s="150" t="s">
        <v>329</v>
      </c>
      <c r="L17" s="157"/>
      <c r="M17" s="157"/>
      <c r="N17" s="3">
        <f>D11</f>
        <v>1</v>
      </c>
      <c r="O17" s="24">
        <f>E11</f>
        <v>0.4</v>
      </c>
      <c r="P17" s="3"/>
      <c r="Q17" s="127"/>
      <c r="R17" s="130"/>
      <c r="S17" s="132"/>
    </row>
    <row r="18" spans="1:19" ht="13.9" customHeight="1" x14ac:dyDescent="0.25">
      <c r="A18" s="3">
        <v>2</v>
      </c>
      <c r="B18" s="179" t="s">
        <v>381</v>
      </c>
      <c r="C18" s="180"/>
      <c r="D18" s="3" t="b">
        <f>Асуулга!I24</f>
        <v>0</v>
      </c>
      <c r="E18" s="16">
        <v>0.25</v>
      </c>
      <c r="F18" s="165"/>
      <c r="G18" s="147"/>
      <c r="H18" s="161"/>
      <c r="I18" s="163"/>
      <c r="K18" s="150" t="s">
        <v>331</v>
      </c>
      <c r="L18" s="150"/>
      <c r="M18" s="150"/>
      <c r="N18" s="3">
        <f>D16</f>
        <v>0</v>
      </c>
      <c r="O18" s="24">
        <f>E16</f>
        <v>0.4</v>
      </c>
      <c r="P18" s="3"/>
      <c r="Q18" s="127"/>
      <c r="R18" s="130"/>
      <c r="S18" s="132"/>
    </row>
    <row r="19" spans="1:19" ht="17.45" customHeight="1" x14ac:dyDescent="0.25">
      <c r="A19" s="3"/>
      <c r="B19" s="179"/>
      <c r="C19" s="180"/>
      <c r="D19" s="3"/>
      <c r="E19" s="16"/>
      <c r="F19" s="165"/>
      <c r="G19" s="147"/>
      <c r="H19" s="161"/>
      <c r="I19" s="163"/>
      <c r="K19" s="158" t="s">
        <v>335</v>
      </c>
      <c r="L19" s="158"/>
      <c r="M19" s="158"/>
      <c r="N19" s="3">
        <f>D21</f>
        <v>1</v>
      </c>
      <c r="O19" s="24">
        <f>E21</f>
        <v>0.1</v>
      </c>
      <c r="P19" s="3"/>
      <c r="Q19" s="127"/>
      <c r="R19" s="130"/>
      <c r="S19" s="132"/>
    </row>
    <row r="20" spans="1:19" ht="13.9" customHeight="1" x14ac:dyDescent="0.25">
      <c r="A20" s="3"/>
      <c r="B20" s="179"/>
      <c r="C20" s="180"/>
      <c r="D20" s="3"/>
      <c r="E20" s="16"/>
      <c r="F20" s="166"/>
      <c r="G20" s="147"/>
      <c r="H20" s="161"/>
      <c r="I20" s="163"/>
      <c r="K20" s="150" t="s">
        <v>336</v>
      </c>
      <c r="L20" s="150"/>
      <c r="M20" s="150"/>
      <c r="N20" s="3">
        <f>D30</f>
        <v>0</v>
      </c>
      <c r="O20" s="24">
        <f>E30</f>
        <v>0.1</v>
      </c>
      <c r="P20" s="3"/>
      <c r="Q20" s="127"/>
      <c r="R20" s="130"/>
      <c r="S20" s="132"/>
    </row>
    <row r="21" spans="1:19" x14ac:dyDescent="0.25">
      <c r="A21" s="181" t="s">
        <v>335</v>
      </c>
      <c r="B21" s="181"/>
      <c r="C21" s="181"/>
      <c r="D21" s="13">
        <f>F22</f>
        <v>1</v>
      </c>
      <c r="E21" s="14">
        <v>0.1</v>
      </c>
      <c r="H21" s="161"/>
      <c r="I21" s="163"/>
      <c r="K21" s="151" t="s">
        <v>354</v>
      </c>
      <c r="L21" s="151"/>
      <c r="M21" s="151"/>
      <c r="N21" s="6">
        <f>F36</f>
        <v>4</v>
      </c>
      <c r="O21" s="3"/>
      <c r="P21" s="25">
        <v>0.4</v>
      </c>
      <c r="Q21" s="127"/>
      <c r="R21" s="130"/>
      <c r="S21" s="132"/>
    </row>
    <row r="22" spans="1:19" x14ac:dyDescent="0.25">
      <c r="A22" s="3">
        <v>1</v>
      </c>
      <c r="B22" s="179" t="s">
        <v>382</v>
      </c>
      <c r="C22" s="180"/>
      <c r="D22" s="3">
        <f>Асуулга!I26</f>
        <v>1</v>
      </c>
      <c r="E22" s="16">
        <v>0.15</v>
      </c>
      <c r="F22" s="164">
        <f>SUMPRODUCT(D22:D29,E22:E29)/SUM(E22:E29)</f>
        <v>1</v>
      </c>
      <c r="G22" s="168" t="str">
        <f>IF(F22&gt;=$L$12, "Very high", IF(F22&gt;=$L$11, "High", IF(F22&gt;=$L$10, "Medium", IF(F22&gt;=$L$9, "Low", IF(F22&gt;=$L$8, "Very low", FALSE)))))</f>
        <v>Very low</v>
      </c>
      <c r="H22" s="161"/>
      <c r="I22" s="163"/>
      <c r="K22" s="149" t="s">
        <v>347</v>
      </c>
      <c r="L22" s="149"/>
      <c r="M22" s="149"/>
      <c r="N22" s="3">
        <f t="shared" ref="N22:O24" si="0">D36</f>
        <v>4</v>
      </c>
      <c r="O22" s="24">
        <f t="shared" si="0"/>
        <v>0.25</v>
      </c>
      <c r="P22" s="3"/>
      <c r="Q22" s="127"/>
      <c r="R22" s="130"/>
      <c r="S22" s="132"/>
    </row>
    <row r="23" spans="1:19" ht="27.6" customHeight="1" x14ac:dyDescent="0.25">
      <c r="A23" s="3">
        <v>2</v>
      </c>
      <c r="B23" s="179" t="s">
        <v>383</v>
      </c>
      <c r="C23" s="180"/>
      <c r="D23" s="3">
        <f>Асуулга!I27</f>
        <v>1</v>
      </c>
      <c r="E23" s="16">
        <v>0.1</v>
      </c>
      <c r="F23" s="165"/>
      <c r="G23" s="169"/>
      <c r="H23" s="161"/>
      <c r="I23" s="163"/>
      <c r="K23" s="152" t="s">
        <v>348</v>
      </c>
      <c r="L23" s="152"/>
      <c r="M23" s="152"/>
      <c r="N23" s="3">
        <f t="shared" si="0"/>
        <v>4</v>
      </c>
      <c r="O23" s="24">
        <f t="shared" si="0"/>
        <v>0.2</v>
      </c>
      <c r="P23" s="3"/>
      <c r="Q23" s="127"/>
      <c r="R23" s="130"/>
      <c r="S23" s="132"/>
    </row>
    <row r="24" spans="1:19" ht="14.45" customHeight="1" x14ac:dyDescent="0.25">
      <c r="A24" s="3">
        <v>3</v>
      </c>
      <c r="B24" s="179" t="s">
        <v>384</v>
      </c>
      <c r="C24" s="180"/>
      <c r="D24" s="3">
        <f>Асуулга!I28</f>
        <v>1</v>
      </c>
      <c r="E24" s="16">
        <v>0.2</v>
      </c>
      <c r="F24" s="165"/>
      <c r="G24" s="169"/>
      <c r="H24" s="161"/>
      <c r="I24" s="163"/>
      <c r="K24" s="135" t="s">
        <v>349</v>
      </c>
      <c r="L24" s="136"/>
      <c r="M24" s="137"/>
      <c r="N24" s="144">
        <f t="shared" si="0"/>
        <v>4</v>
      </c>
      <c r="O24" s="141">
        <f t="shared" si="0"/>
        <v>0.15</v>
      </c>
      <c r="P24" s="144"/>
      <c r="Q24" s="127"/>
      <c r="R24" s="130"/>
      <c r="S24" s="132"/>
    </row>
    <row r="25" spans="1:19" ht="14.45" customHeight="1" x14ac:dyDescent="0.25">
      <c r="A25" s="3">
        <v>4</v>
      </c>
      <c r="B25" s="58" t="s">
        <v>426</v>
      </c>
      <c r="C25" s="59"/>
      <c r="D25" s="3">
        <f>Асуулга!I29</f>
        <v>1</v>
      </c>
      <c r="E25" s="16">
        <v>0.1</v>
      </c>
      <c r="F25" s="165"/>
      <c r="G25" s="169"/>
      <c r="H25" s="161"/>
      <c r="I25" s="163"/>
      <c r="K25" s="171"/>
      <c r="L25" s="172"/>
      <c r="M25" s="173"/>
      <c r="N25" s="145"/>
      <c r="O25" s="142"/>
      <c r="P25" s="145"/>
      <c r="Q25" s="127"/>
      <c r="R25" s="130"/>
      <c r="S25" s="132"/>
    </row>
    <row r="26" spans="1:19" ht="14.45" customHeight="1" x14ac:dyDescent="0.25">
      <c r="A26" s="3">
        <v>5</v>
      </c>
      <c r="B26" s="102" t="s">
        <v>422</v>
      </c>
      <c r="C26" s="103"/>
      <c r="D26" s="60">
        <f>Асуулга!I30</f>
        <v>1</v>
      </c>
      <c r="E26" s="16">
        <v>0.1</v>
      </c>
      <c r="F26" s="165"/>
      <c r="G26" s="169"/>
      <c r="H26" s="161"/>
      <c r="I26" s="163"/>
      <c r="K26" s="171"/>
      <c r="L26" s="172"/>
      <c r="M26" s="173"/>
      <c r="N26" s="145"/>
      <c r="O26" s="142"/>
      <c r="P26" s="145"/>
      <c r="Q26" s="127"/>
      <c r="R26" s="130"/>
      <c r="S26" s="132"/>
    </row>
    <row r="27" spans="1:19" ht="14.45" customHeight="1" x14ac:dyDescent="0.25">
      <c r="A27" s="3">
        <v>6</v>
      </c>
      <c r="B27" s="102" t="s">
        <v>423</v>
      </c>
      <c r="C27" s="103"/>
      <c r="D27" s="3">
        <f>Асуулга!I31</f>
        <v>1</v>
      </c>
      <c r="E27" s="16">
        <v>0.1</v>
      </c>
      <c r="F27" s="165"/>
      <c r="G27" s="169"/>
      <c r="H27" s="161"/>
      <c r="I27" s="163"/>
      <c r="K27" s="171"/>
      <c r="L27" s="172"/>
      <c r="M27" s="173"/>
      <c r="N27" s="145"/>
      <c r="O27" s="142"/>
      <c r="P27" s="145"/>
      <c r="Q27" s="127"/>
      <c r="R27" s="130"/>
      <c r="S27" s="132"/>
    </row>
    <row r="28" spans="1:19" ht="14.45" customHeight="1" x14ac:dyDescent="0.25">
      <c r="A28" s="3">
        <v>7</v>
      </c>
      <c r="B28" s="102" t="s">
        <v>424</v>
      </c>
      <c r="C28" s="103"/>
      <c r="D28" s="3">
        <f>Асуулга!I32</f>
        <v>1</v>
      </c>
      <c r="E28" s="16">
        <v>0.1</v>
      </c>
      <c r="F28" s="165"/>
      <c r="G28" s="169"/>
      <c r="H28" s="161"/>
      <c r="I28" s="163"/>
      <c r="K28" s="171"/>
      <c r="L28" s="172"/>
      <c r="M28" s="173"/>
      <c r="N28" s="145"/>
      <c r="O28" s="142"/>
      <c r="P28" s="145"/>
      <c r="Q28" s="127"/>
      <c r="R28" s="130"/>
      <c r="S28" s="132"/>
    </row>
    <row r="29" spans="1:19" ht="14.45" customHeight="1" x14ac:dyDescent="0.25">
      <c r="A29" s="3">
        <v>8</v>
      </c>
      <c r="B29" s="102" t="s">
        <v>425</v>
      </c>
      <c r="C29" s="103"/>
      <c r="D29" s="3">
        <f>Асуулга!I33</f>
        <v>1</v>
      </c>
      <c r="E29" s="16">
        <v>0.15</v>
      </c>
      <c r="F29" s="165"/>
      <c r="G29" s="169"/>
      <c r="H29" s="161"/>
      <c r="I29" s="163"/>
      <c r="K29" s="138"/>
      <c r="L29" s="139"/>
      <c r="M29" s="140"/>
      <c r="N29" s="146"/>
      <c r="O29" s="143"/>
      <c r="P29" s="146"/>
      <c r="Q29" s="127"/>
      <c r="R29" s="130"/>
      <c r="S29" s="132"/>
    </row>
    <row r="30" spans="1:19" x14ac:dyDescent="0.25">
      <c r="A30" s="186" t="s">
        <v>336</v>
      </c>
      <c r="B30" s="186"/>
      <c r="C30" s="186"/>
      <c r="D30" s="15">
        <f>F31</f>
        <v>0</v>
      </c>
      <c r="E30" s="14">
        <v>0.1</v>
      </c>
      <c r="F30" s="166"/>
      <c r="G30" s="170"/>
      <c r="H30" s="161"/>
      <c r="I30" s="163"/>
      <c r="K30" s="149" t="s">
        <v>350</v>
      </c>
      <c r="L30" s="149"/>
      <c r="M30" s="149"/>
      <c r="N30" s="3">
        <f t="shared" ref="N30:O32" si="1">D39</f>
        <v>4</v>
      </c>
      <c r="O30" s="24">
        <f t="shared" si="1"/>
        <v>0.1</v>
      </c>
      <c r="P30" s="3"/>
      <c r="Q30" s="127"/>
      <c r="R30" s="130"/>
      <c r="S30" s="132"/>
    </row>
    <row r="31" spans="1:19" x14ac:dyDescent="0.25">
      <c r="A31" s="3">
        <v>1</v>
      </c>
      <c r="B31" s="179" t="s">
        <v>385</v>
      </c>
      <c r="C31" s="180"/>
      <c r="D31" s="3" t="b">
        <f>Асуулга!I35</f>
        <v>0</v>
      </c>
      <c r="E31" s="16">
        <v>0.1</v>
      </c>
      <c r="F31" s="147">
        <f>SUMPRODUCT(D31:D34,E31:E34)/SUM(E31:E34)</f>
        <v>0</v>
      </c>
      <c r="G31" s="164" t="b">
        <f>IF(F31&gt;=$L$12, "Very high", IF(F31&gt;=$L$11, "High", IF(F31&gt;=$L$10, "Medium", IF(F31&gt;=$L$9, "Low", IF(F31&gt;=$L$8, "Very low", FALSE)))))</f>
        <v>0</v>
      </c>
      <c r="H31" s="161"/>
      <c r="I31" s="163"/>
      <c r="K31" s="149" t="s">
        <v>351</v>
      </c>
      <c r="L31" s="149"/>
      <c r="M31" s="149"/>
      <c r="N31" s="3">
        <f t="shared" si="1"/>
        <v>4</v>
      </c>
      <c r="O31" s="24">
        <f t="shared" si="1"/>
        <v>0.125</v>
      </c>
      <c r="P31" s="3"/>
      <c r="Q31" s="127"/>
      <c r="R31" s="130"/>
      <c r="S31" s="132"/>
    </row>
    <row r="32" spans="1:19" ht="13.9" customHeight="1" x14ac:dyDescent="0.25">
      <c r="A32" s="3">
        <v>2</v>
      </c>
      <c r="B32" s="179" t="s">
        <v>386</v>
      </c>
      <c r="C32" s="180"/>
      <c r="D32" s="3" t="b">
        <f>Асуулга!I36</f>
        <v>0</v>
      </c>
      <c r="E32" s="16">
        <v>0.3</v>
      </c>
      <c r="F32" s="147"/>
      <c r="G32" s="165"/>
      <c r="H32" s="161"/>
      <c r="I32" s="163"/>
      <c r="K32" s="135" t="s">
        <v>352</v>
      </c>
      <c r="L32" s="136"/>
      <c r="M32" s="137"/>
      <c r="N32" s="144">
        <f t="shared" si="1"/>
        <v>4</v>
      </c>
      <c r="O32" s="24">
        <f t="shared" si="1"/>
        <v>0.05</v>
      </c>
      <c r="P32" s="3"/>
      <c r="Q32" s="127"/>
      <c r="R32" s="130"/>
      <c r="S32" s="132"/>
    </row>
    <row r="33" spans="1:19" ht="24" customHeight="1" x14ac:dyDescent="0.25">
      <c r="A33" s="3">
        <v>3</v>
      </c>
      <c r="B33" s="28" t="str">
        <f>Асуулга!C38</f>
        <v>Төв оффисоор дамжуулан олсон хураамжийн орлого /өссөн дүнгээр/</v>
      </c>
      <c r="C33" s="29"/>
      <c r="D33" s="3" t="b">
        <f>Асуулга!I38</f>
        <v>0</v>
      </c>
      <c r="E33" s="16">
        <v>0.5</v>
      </c>
      <c r="F33" s="147"/>
      <c r="G33" s="165"/>
      <c r="H33" s="161"/>
      <c r="I33" s="163"/>
      <c r="K33" s="138"/>
      <c r="L33" s="139"/>
      <c r="M33" s="140"/>
      <c r="N33" s="146"/>
      <c r="O33" s="24"/>
      <c r="P33" s="3"/>
      <c r="Q33" s="127"/>
      <c r="R33" s="130"/>
      <c r="S33" s="132"/>
    </row>
    <row r="34" spans="1:19" x14ac:dyDescent="0.25">
      <c r="A34" s="3">
        <v>4</v>
      </c>
      <c r="B34" s="179" t="s">
        <v>387</v>
      </c>
      <c r="C34" s="180"/>
      <c r="D34" s="3" t="b">
        <f>Асуулга!I37</f>
        <v>0</v>
      </c>
      <c r="E34" s="16">
        <v>0.1</v>
      </c>
      <c r="F34" s="147"/>
      <c r="G34" s="166"/>
      <c r="H34" s="161"/>
      <c r="I34" s="163"/>
      <c r="K34" s="149" t="s">
        <v>353</v>
      </c>
      <c r="L34" s="149"/>
      <c r="M34" s="149"/>
      <c r="N34" s="3">
        <f t="shared" ref="N34" si="2">D42</f>
        <v>4</v>
      </c>
      <c r="O34" s="24">
        <f t="shared" ref="O34" si="3">E42</f>
        <v>0.125</v>
      </c>
      <c r="P34" s="3"/>
      <c r="Q34" s="127"/>
      <c r="R34" s="130"/>
      <c r="S34" s="132"/>
    </row>
    <row r="35" spans="1:19" x14ac:dyDescent="0.25">
      <c r="A35" s="175" t="s">
        <v>354</v>
      </c>
      <c r="B35" s="176"/>
      <c r="C35" s="176"/>
      <c r="D35" s="176"/>
      <c r="E35" s="177"/>
      <c r="F35" s="12"/>
      <c r="G35" s="12"/>
      <c r="H35" s="161"/>
      <c r="I35" s="162">
        <v>0.4</v>
      </c>
      <c r="K35" s="134"/>
      <c r="L35" s="134"/>
      <c r="M35" s="134"/>
      <c r="N35" s="3"/>
      <c r="O35" s="3"/>
      <c r="P35" s="3"/>
      <c r="Q35" s="128"/>
      <c r="R35" s="130"/>
      <c r="S35" s="133"/>
    </row>
    <row r="36" spans="1:19" x14ac:dyDescent="0.25">
      <c r="A36" s="3"/>
      <c r="B36" s="174" t="s">
        <v>347</v>
      </c>
      <c r="C36" s="174"/>
      <c r="D36" s="2">
        <f>AVERAGE(Асуулга!I46:I61)</f>
        <v>4</v>
      </c>
      <c r="E36" s="16">
        <v>0.25</v>
      </c>
      <c r="F36" s="147">
        <f>SUMPRODUCT(D36:D42,E36:E42)/SUM(E36:E42)</f>
        <v>4</v>
      </c>
      <c r="G36" s="147" t="str">
        <f>IF(F36&gt;=$L$12, "Very high", IF(F36&gt;=$L$11, "High", IF(F36&gt;=$L$10, "Medium", IF(F36&gt;=$L$9, "Low", IF(F36&gt;=$L$8, "Very low", FALSE)))))</f>
        <v>High</v>
      </c>
      <c r="H36" s="161"/>
      <c r="I36" s="163"/>
      <c r="K36" s="125" t="s">
        <v>368</v>
      </c>
      <c r="L36" s="125"/>
      <c r="M36" s="125"/>
      <c r="N36" s="125"/>
      <c r="O36" s="125"/>
      <c r="P36" s="125"/>
      <c r="Q36" s="125">
        <f>SUMPRODUCT(U15:U16,V15:V16)/SUM(V15:V16)</f>
        <v>2.74</v>
      </c>
      <c r="R36" s="125"/>
      <c r="S36" s="125"/>
    </row>
    <row r="37" spans="1:19" ht="26.45" customHeight="1" x14ac:dyDescent="0.25">
      <c r="A37" s="3"/>
      <c r="B37" s="178" t="s">
        <v>348</v>
      </c>
      <c r="C37" s="178"/>
      <c r="D37" s="2">
        <f>AVERAGE(Асуулга!I63:I73)</f>
        <v>4</v>
      </c>
      <c r="E37" s="16">
        <v>0.2</v>
      </c>
      <c r="F37" s="147"/>
      <c r="G37" s="147"/>
      <c r="H37" s="161"/>
      <c r="I37" s="163"/>
      <c r="K37" s="125"/>
      <c r="L37" s="125"/>
      <c r="M37" s="125"/>
      <c r="N37" s="125"/>
      <c r="O37" s="125"/>
      <c r="P37" s="125"/>
      <c r="Q37" s="125"/>
      <c r="R37" s="125"/>
      <c r="S37" s="125"/>
    </row>
    <row r="38" spans="1:19" x14ac:dyDescent="0.25">
      <c r="A38" s="3"/>
      <c r="B38" s="174" t="s">
        <v>349</v>
      </c>
      <c r="C38" s="174"/>
      <c r="D38" s="2">
        <f>AVERAGE(Асуулга!I75:I81)</f>
        <v>4</v>
      </c>
      <c r="E38" s="16">
        <v>0.15</v>
      </c>
      <c r="F38" s="147"/>
      <c r="G38" s="147"/>
      <c r="H38" s="161"/>
      <c r="I38" s="163"/>
      <c r="K38" s="125"/>
      <c r="L38" s="125"/>
      <c r="M38" s="125"/>
      <c r="N38" s="125"/>
      <c r="O38" s="125"/>
      <c r="P38" s="125"/>
      <c r="Q38" s="125"/>
      <c r="R38" s="125"/>
      <c r="S38" s="125"/>
    </row>
    <row r="39" spans="1:19" ht="26.45" customHeight="1" x14ac:dyDescent="0.25">
      <c r="A39" s="3"/>
      <c r="B39" s="178" t="s">
        <v>350</v>
      </c>
      <c r="C39" s="178"/>
      <c r="D39" s="2">
        <f>AVERAGE(Асуулга!I83:I87)</f>
        <v>4</v>
      </c>
      <c r="E39" s="16">
        <v>0.1</v>
      </c>
      <c r="F39" s="147"/>
      <c r="G39" s="147"/>
      <c r="H39" s="161"/>
      <c r="I39" s="163"/>
      <c r="K39" s="125"/>
      <c r="L39" s="125"/>
      <c r="M39" s="125"/>
      <c r="N39" s="125"/>
      <c r="O39" s="125"/>
      <c r="P39" s="125"/>
      <c r="Q39" s="125"/>
      <c r="R39" s="125"/>
      <c r="S39" s="125"/>
    </row>
    <row r="40" spans="1:19" x14ac:dyDescent="0.25">
      <c r="A40" s="3"/>
      <c r="B40" s="174" t="s">
        <v>351</v>
      </c>
      <c r="C40" s="174"/>
      <c r="D40" s="2">
        <f>AVERAGE(Асуулга!I89:I93)</f>
        <v>4</v>
      </c>
      <c r="E40" s="17">
        <v>0.125</v>
      </c>
      <c r="F40" s="147"/>
      <c r="G40" s="147"/>
      <c r="H40" s="161"/>
      <c r="I40" s="163"/>
      <c r="K40" s="125"/>
      <c r="L40" s="125"/>
      <c r="M40" s="125"/>
      <c r="N40" s="125"/>
      <c r="O40" s="125"/>
      <c r="P40" s="125"/>
      <c r="Q40" s="125"/>
      <c r="R40" s="125"/>
      <c r="S40" s="125"/>
    </row>
    <row r="41" spans="1:19" x14ac:dyDescent="0.25">
      <c r="A41" s="3"/>
      <c r="B41" s="174" t="s">
        <v>352</v>
      </c>
      <c r="C41" s="174"/>
      <c r="D41" s="2">
        <f>AVERAGE(Асуулга!I95:I99)</f>
        <v>4</v>
      </c>
      <c r="E41" s="16">
        <v>0.05</v>
      </c>
      <c r="F41" s="147"/>
      <c r="G41" s="147"/>
      <c r="H41" s="161"/>
      <c r="I41" s="163"/>
      <c r="K41" s="125"/>
      <c r="L41" s="125"/>
      <c r="M41" s="125"/>
      <c r="N41" s="125"/>
      <c r="O41" s="125"/>
      <c r="P41" s="125"/>
      <c r="Q41" s="125"/>
      <c r="R41" s="125"/>
      <c r="S41" s="125"/>
    </row>
    <row r="42" spans="1:19" x14ac:dyDescent="0.25">
      <c r="A42" s="3"/>
      <c r="B42" s="174" t="s">
        <v>353</v>
      </c>
      <c r="C42" s="174"/>
      <c r="D42" s="2">
        <f>AVERAGE(Асуулга!I101:I112)</f>
        <v>4</v>
      </c>
      <c r="E42" s="17">
        <v>0.125</v>
      </c>
      <c r="F42" s="147"/>
      <c r="G42" s="147"/>
      <c r="H42" s="161"/>
      <c r="I42" s="163"/>
      <c r="K42" s="125"/>
      <c r="L42" s="125"/>
      <c r="M42" s="125"/>
      <c r="N42" s="125"/>
      <c r="O42" s="125"/>
      <c r="P42" s="125"/>
      <c r="Q42" s="125"/>
      <c r="R42" s="125"/>
      <c r="S42" s="125"/>
    </row>
    <row r="43" spans="1:19" x14ac:dyDescent="0.25">
      <c r="K43" s="125" t="s">
        <v>369</v>
      </c>
      <c r="L43" s="125"/>
      <c r="M43" s="125"/>
      <c r="N43" s="125"/>
      <c r="O43" s="125"/>
      <c r="P43" s="125"/>
      <c r="Q43" s="125" t="str">
        <f>IF(Q36&gt;=$L$12, "Very high", IF(Q36&gt;=$L$11, "High", IF(Q36&gt;=$L$10, "Medium", IF(Q36&gt;=$L$9, "Low", IF(Q36&gt;=$L$8, "Very low", FALSE)))))</f>
        <v>Low</v>
      </c>
      <c r="R43" s="125"/>
      <c r="S43" s="125"/>
    </row>
    <row r="44" spans="1:19" x14ac:dyDescent="0.25">
      <c r="K44" s="125"/>
      <c r="L44" s="125"/>
      <c r="M44" s="125"/>
      <c r="N44" s="125"/>
      <c r="O44" s="125"/>
      <c r="P44" s="125"/>
      <c r="Q44" s="125"/>
      <c r="R44" s="125"/>
      <c r="S44" s="125"/>
    </row>
    <row r="45" spans="1:19" x14ac:dyDescent="0.25">
      <c r="K45" s="125"/>
      <c r="L45" s="125"/>
      <c r="M45" s="125"/>
      <c r="N45" s="125"/>
      <c r="O45" s="125"/>
      <c r="P45" s="125"/>
      <c r="Q45" s="125"/>
      <c r="R45" s="125"/>
      <c r="S45" s="125"/>
    </row>
    <row r="46" spans="1:19" x14ac:dyDescent="0.25">
      <c r="K46" s="125"/>
      <c r="L46" s="125"/>
      <c r="M46" s="125"/>
      <c r="N46" s="125"/>
      <c r="O46" s="125"/>
      <c r="P46" s="125"/>
      <c r="Q46" s="125"/>
      <c r="R46" s="125"/>
      <c r="S46" s="125"/>
    </row>
    <row r="47" spans="1:19" x14ac:dyDescent="0.25">
      <c r="K47" s="125"/>
      <c r="L47" s="125"/>
      <c r="M47" s="125"/>
      <c r="N47" s="125"/>
      <c r="O47" s="125"/>
      <c r="P47" s="125"/>
      <c r="Q47" s="125"/>
      <c r="R47" s="125"/>
      <c r="S47" s="125"/>
    </row>
  </sheetData>
  <mergeCells count="82">
    <mergeCell ref="B24:C24"/>
    <mergeCell ref="A30:C30"/>
    <mergeCell ref="B14:C14"/>
    <mergeCell ref="B15:C15"/>
    <mergeCell ref="A16:C16"/>
    <mergeCell ref="B26:C26"/>
    <mergeCell ref="B27:C27"/>
    <mergeCell ref="B28:C28"/>
    <mergeCell ref="B29:C29"/>
    <mergeCell ref="B5:C5"/>
    <mergeCell ref="A6:C6"/>
    <mergeCell ref="B7:C7"/>
    <mergeCell ref="B8:C8"/>
    <mergeCell ref="A10:C10"/>
    <mergeCell ref="B9:C9"/>
    <mergeCell ref="B31:C31"/>
    <mergeCell ref="B32:C32"/>
    <mergeCell ref="B34:C34"/>
    <mergeCell ref="F7:F9"/>
    <mergeCell ref="F12:F15"/>
    <mergeCell ref="F17:F20"/>
    <mergeCell ref="F31:F34"/>
    <mergeCell ref="B18:C18"/>
    <mergeCell ref="B19:C19"/>
    <mergeCell ref="B20:C20"/>
    <mergeCell ref="A21:C21"/>
    <mergeCell ref="B22:C22"/>
    <mergeCell ref="B23:C23"/>
    <mergeCell ref="A11:C11"/>
    <mergeCell ref="B13:C13"/>
    <mergeCell ref="B12:C12"/>
    <mergeCell ref="B42:C42"/>
    <mergeCell ref="A35:E35"/>
    <mergeCell ref="F36:F42"/>
    <mergeCell ref="G36:G42"/>
    <mergeCell ref="B36:C36"/>
    <mergeCell ref="B37:C37"/>
    <mergeCell ref="B38:C38"/>
    <mergeCell ref="B39:C39"/>
    <mergeCell ref="B40:C40"/>
    <mergeCell ref="B41:C41"/>
    <mergeCell ref="K6:M6"/>
    <mergeCell ref="G7:G9"/>
    <mergeCell ref="G12:G15"/>
    <mergeCell ref="G17:G20"/>
    <mergeCell ref="G22:G30"/>
    <mergeCell ref="K24:M29"/>
    <mergeCell ref="F5:G5"/>
    <mergeCell ref="H10:H42"/>
    <mergeCell ref="H5:I5"/>
    <mergeCell ref="H6:I9"/>
    <mergeCell ref="I35:I42"/>
    <mergeCell ref="I10:I34"/>
    <mergeCell ref="G31:G34"/>
    <mergeCell ref="F22:F30"/>
    <mergeCell ref="O14:P14"/>
    <mergeCell ref="K30:M30"/>
    <mergeCell ref="K31:M31"/>
    <mergeCell ref="K34:M34"/>
    <mergeCell ref="K20:M20"/>
    <mergeCell ref="K21:M21"/>
    <mergeCell ref="K22:M22"/>
    <mergeCell ref="K23:M23"/>
    <mergeCell ref="K14:M14"/>
    <mergeCell ref="K15:M15"/>
    <mergeCell ref="K16:M16"/>
    <mergeCell ref="K17:M17"/>
    <mergeCell ref="K18:M18"/>
    <mergeCell ref="K19:M19"/>
    <mergeCell ref="N24:N29"/>
    <mergeCell ref="Q43:S47"/>
    <mergeCell ref="K43:P47"/>
    <mergeCell ref="Q16:Q35"/>
    <mergeCell ref="R16:R35"/>
    <mergeCell ref="S16:S35"/>
    <mergeCell ref="K36:P42"/>
    <mergeCell ref="Q36:S42"/>
    <mergeCell ref="K35:M35"/>
    <mergeCell ref="K32:M33"/>
    <mergeCell ref="O24:O29"/>
    <mergeCell ref="P24:P29"/>
    <mergeCell ref="N32:N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Үнэлгээ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Tsolmontuya</cp:lastModifiedBy>
  <dcterms:created xsi:type="dcterms:W3CDTF">2021-01-07T05:18:50Z</dcterms:created>
  <dcterms:modified xsi:type="dcterms:W3CDTF">2023-06-27T07:39:25Z</dcterms:modified>
</cp:coreProperties>
</file>