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soogiiSodon\Desktop\"/>
    </mc:Choice>
  </mc:AlternateContent>
  <bookViews>
    <workbookView xWindow="0" yWindow="0" windowWidth="28800" windowHeight="12435" activeTab="1"/>
  </bookViews>
  <sheets>
    <sheet name="12 сар" sheetId="1" r:id="rId1"/>
    <sheet name="Report" sheetId="2" r:id="rId2"/>
    <sheet name="Segment" sheetId="3" r:id="rId3"/>
  </sheets>
  <externalReferences>
    <externalReference r:id="rId4"/>
  </externalReferences>
  <definedNames>
    <definedName name="_xlnm._FilterDatabase" localSheetId="0" hidden="1">'12 сар'!$B$4:$AF$30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2" i="3" l="1"/>
  <c r="I12" i="3"/>
  <c r="H12" i="3"/>
  <c r="N12" i="3"/>
  <c r="M12" i="3"/>
  <c r="L12" i="3"/>
  <c r="K12" i="3"/>
  <c r="J12" i="3"/>
  <c r="G12" i="3"/>
  <c r="F12" i="3"/>
  <c r="E12" i="3"/>
  <c r="D12" i="3"/>
  <c r="C12" i="3"/>
  <c r="O12" i="3" l="1"/>
  <c r="P6" i="3" s="1"/>
  <c r="P7" i="3" l="1"/>
  <c r="P9" i="3"/>
  <c r="P11" i="3"/>
  <c r="P10" i="3"/>
  <c r="P8" i="3"/>
  <c r="P12" i="3" l="1"/>
  <c r="W17" i="2" l="1"/>
  <c r="W13" i="2"/>
  <c r="W12" i="2"/>
  <c r="F36" i="2"/>
  <c r="F37" i="2" s="1"/>
  <c r="E36" i="2"/>
  <c r="E37" i="2" s="1"/>
  <c r="D36" i="2"/>
  <c r="D37" i="2" s="1"/>
  <c r="C36" i="2"/>
  <c r="F55" i="2"/>
  <c r="E54" i="2"/>
  <c r="E55" i="2" s="1"/>
  <c r="C54" i="2"/>
  <c r="K18" i="2"/>
  <c r="M17" i="2"/>
  <c r="L17" i="2"/>
  <c r="K17" i="2"/>
  <c r="H17" i="2"/>
  <c r="H18" i="2" s="1"/>
  <c r="G17" i="2"/>
  <c r="G18" i="2" s="1"/>
  <c r="E17" i="2"/>
  <c r="D17" i="2"/>
  <c r="C17" i="2"/>
  <c r="J7" i="2"/>
  <c r="J8" i="2"/>
  <c r="J12" i="2"/>
  <c r="J15" i="2"/>
  <c r="E37" i="1"/>
  <c r="E36" i="1"/>
  <c r="E34" i="1"/>
  <c r="G55" i="2"/>
  <c r="D55" i="2"/>
  <c r="G29" i="2"/>
  <c r="G27" i="2"/>
  <c r="G26" i="2"/>
  <c r="G25" i="2"/>
  <c r="G37" i="2" s="1"/>
  <c r="C37" i="2"/>
  <c r="V18" i="2"/>
  <c r="P18" i="2"/>
  <c r="I18" i="2"/>
  <c r="E62" i="2" s="1"/>
  <c r="M16" i="2"/>
  <c r="N16" i="2" s="1"/>
  <c r="J16" i="2"/>
  <c r="F16" i="2"/>
  <c r="S16" i="2" s="1"/>
  <c r="M15" i="2"/>
  <c r="N15" i="2" s="1"/>
  <c r="F15" i="2"/>
  <c r="M14" i="2"/>
  <c r="J14" i="2"/>
  <c r="F14" i="2"/>
  <c r="N13" i="2"/>
  <c r="J13" i="2"/>
  <c r="F13" i="2"/>
  <c r="N12" i="2"/>
  <c r="F12" i="2"/>
  <c r="M11" i="2"/>
  <c r="N11" i="2" s="1"/>
  <c r="J11" i="2"/>
  <c r="F11" i="2"/>
  <c r="N10" i="2"/>
  <c r="J10" i="2"/>
  <c r="F10" i="2"/>
  <c r="L9" i="2"/>
  <c r="N9" i="2" s="1"/>
  <c r="J9" i="2"/>
  <c r="F9" i="2"/>
  <c r="L8" i="2"/>
  <c r="N8" i="2" s="1"/>
  <c r="E8" i="2"/>
  <c r="D8" i="2"/>
  <c r="C8" i="2"/>
  <c r="L7" i="2"/>
  <c r="N7" i="2" s="1"/>
  <c r="E7" i="2"/>
  <c r="D7" i="2"/>
  <c r="C7" i="2"/>
  <c r="L6" i="2"/>
  <c r="N6" i="2" s="1"/>
  <c r="J6" i="2"/>
  <c r="U27" i="1"/>
  <c r="T27" i="1"/>
  <c r="S27" i="1"/>
  <c r="E44" i="1" s="1"/>
  <c r="R27" i="1"/>
  <c r="Q27" i="1"/>
  <c r="O27" i="1"/>
  <c r="N27" i="1"/>
  <c r="M27" i="1"/>
  <c r="K27" i="1"/>
  <c r="J27" i="1"/>
  <c r="I27" i="1"/>
  <c r="H27" i="1"/>
  <c r="AB26" i="1"/>
  <c r="AA26" i="1"/>
  <c r="Z26" i="1"/>
  <c r="V26" i="1"/>
  <c r="P26" i="1"/>
  <c r="L26" i="1"/>
  <c r="AB25" i="1"/>
  <c r="AA25" i="1"/>
  <c r="Z25" i="1"/>
  <c r="V25" i="1"/>
  <c r="P25" i="1"/>
  <c r="L25" i="1"/>
  <c r="AB24" i="1"/>
  <c r="AA24" i="1"/>
  <c r="Z24" i="1"/>
  <c r="AB23" i="1"/>
  <c r="AA23" i="1"/>
  <c r="Z23" i="1"/>
  <c r="AB22" i="1"/>
  <c r="AA22" i="1"/>
  <c r="Z22" i="1"/>
  <c r="AB21" i="1"/>
  <c r="AA21" i="1"/>
  <c r="Z21" i="1"/>
  <c r="AB20" i="1"/>
  <c r="AA20" i="1"/>
  <c r="Z20" i="1"/>
  <c r="AB19" i="1"/>
  <c r="AA19" i="1"/>
  <c r="Z19" i="1"/>
  <c r="B19" i="1"/>
  <c r="B20" i="1" s="1"/>
  <c r="B21" i="1" s="1"/>
  <c r="B22" i="1" s="1"/>
  <c r="B23" i="1" s="1"/>
  <c r="B24" i="1" s="1"/>
  <c r="AB18" i="1"/>
  <c r="AA18" i="1"/>
  <c r="Z18" i="1"/>
  <c r="V18" i="1"/>
  <c r="P18" i="1"/>
  <c r="L18" i="1"/>
  <c r="AB17" i="1"/>
  <c r="AA17" i="1"/>
  <c r="Z17" i="1"/>
  <c r="AB16" i="1"/>
  <c r="AA16" i="1"/>
  <c r="Z16" i="1"/>
  <c r="AB15" i="1"/>
  <c r="AA15" i="1"/>
  <c r="Z15" i="1"/>
  <c r="AB14" i="1"/>
  <c r="AA14" i="1"/>
  <c r="Z14" i="1"/>
  <c r="AB13" i="1"/>
  <c r="AA13" i="1"/>
  <c r="Z13" i="1"/>
  <c r="AB12" i="1"/>
  <c r="AA12" i="1"/>
  <c r="Z12" i="1"/>
  <c r="AB11" i="1"/>
  <c r="AA11" i="1"/>
  <c r="Z11" i="1"/>
  <c r="AB10" i="1"/>
  <c r="AA10" i="1"/>
  <c r="Z10" i="1"/>
  <c r="B10" i="1"/>
  <c r="B11" i="1" s="1"/>
  <c r="B12" i="1" s="1"/>
  <c r="B13" i="1" s="1"/>
  <c r="B14" i="1" s="1"/>
  <c r="B15" i="1" s="1"/>
  <c r="B16" i="1" s="1"/>
  <c r="B17" i="1" s="1"/>
  <c r="AB9" i="1"/>
  <c r="AA9" i="1"/>
  <c r="Z9" i="1"/>
  <c r="V9" i="1"/>
  <c r="P9" i="1"/>
  <c r="L9" i="1"/>
  <c r="AB8" i="1"/>
  <c r="AA8" i="1"/>
  <c r="Z8" i="1"/>
  <c r="V8" i="1"/>
  <c r="P8" i="1"/>
  <c r="L8" i="1"/>
  <c r="M18" i="2" l="1"/>
  <c r="J17" i="2"/>
  <c r="F7" i="2"/>
  <c r="N14" i="2"/>
  <c r="T14" i="2" s="1"/>
  <c r="F8" i="2"/>
  <c r="O8" i="2" s="1"/>
  <c r="C18" i="2"/>
  <c r="D18" i="2"/>
  <c r="D61" i="2" s="1"/>
  <c r="L18" i="2"/>
  <c r="E18" i="2"/>
  <c r="D62" i="2" s="1"/>
  <c r="H36" i="2"/>
  <c r="H37" i="2" s="1"/>
  <c r="H54" i="2"/>
  <c r="H55" i="2" s="1"/>
  <c r="E56" i="2" s="1"/>
  <c r="N17" i="2"/>
  <c r="T17" i="2" s="1"/>
  <c r="F17" i="2"/>
  <c r="S17" i="2" s="1"/>
  <c r="T9" i="2"/>
  <c r="E60" i="2"/>
  <c r="T11" i="2"/>
  <c r="T8" i="2"/>
  <c r="T7" i="2"/>
  <c r="T16" i="2"/>
  <c r="U16" i="2" s="1"/>
  <c r="W16" i="2" s="1"/>
  <c r="T10" i="2"/>
  <c r="T15" i="2"/>
  <c r="W9" i="1"/>
  <c r="V27" i="1"/>
  <c r="P27" i="1"/>
  <c r="W25" i="1"/>
  <c r="E39" i="1"/>
  <c r="F37" i="1" s="1"/>
  <c r="E52" i="1"/>
  <c r="W18" i="1"/>
  <c r="L27" i="1"/>
  <c r="E51" i="1"/>
  <c r="W8" i="1"/>
  <c r="W26" i="1"/>
  <c r="E50" i="1"/>
  <c r="E53" i="1" s="1"/>
  <c r="F51" i="1" s="1"/>
  <c r="J18" i="2"/>
  <c r="I19" i="2" s="1"/>
  <c r="E61" i="2"/>
  <c r="T13" i="2"/>
  <c r="F60" i="2"/>
  <c r="T12" i="2"/>
  <c r="S15" i="2"/>
  <c r="O15" i="2"/>
  <c r="D60" i="2"/>
  <c r="S7" i="2"/>
  <c r="O7" i="2"/>
  <c r="O9" i="2"/>
  <c r="S9" i="2"/>
  <c r="S10" i="2"/>
  <c r="U10" i="2" s="1"/>
  <c r="W10" i="2" s="1"/>
  <c r="O10" i="2"/>
  <c r="S11" i="2"/>
  <c r="O11" i="2"/>
  <c r="F62" i="2"/>
  <c r="S13" i="2"/>
  <c r="O13" i="2"/>
  <c r="T6" i="2"/>
  <c r="S14" i="2"/>
  <c r="S12" i="2"/>
  <c r="O12" i="2"/>
  <c r="F6" i="2"/>
  <c r="E38" i="2"/>
  <c r="C55" i="2"/>
  <c r="O16" i="2"/>
  <c r="E43" i="1"/>
  <c r="G62" i="2" l="1"/>
  <c r="S8" i="2"/>
  <c r="O14" i="2"/>
  <c r="C56" i="2"/>
  <c r="G38" i="2"/>
  <c r="D38" i="2"/>
  <c r="N18" i="2"/>
  <c r="K19" i="2" s="1"/>
  <c r="O17" i="2"/>
  <c r="U9" i="2"/>
  <c r="W9" i="2" s="1"/>
  <c r="U15" i="2"/>
  <c r="W15" i="2" s="1"/>
  <c r="U7" i="2"/>
  <c r="W7" i="2" s="1"/>
  <c r="U11" i="2"/>
  <c r="W11" i="2" s="1"/>
  <c r="H19" i="2"/>
  <c r="T18" i="2"/>
  <c r="U13" i="2"/>
  <c r="U8" i="2"/>
  <c r="W8" i="2" s="1"/>
  <c r="G19" i="2"/>
  <c r="W27" i="1"/>
  <c r="P28" i="1" s="1"/>
  <c r="F36" i="1"/>
  <c r="F35" i="1"/>
  <c r="F34" i="1"/>
  <c r="F61" i="2"/>
  <c r="G61" i="2" s="1"/>
  <c r="G60" i="2"/>
  <c r="D63" i="2"/>
  <c r="U17" i="2"/>
  <c r="D56" i="2"/>
  <c r="U12" i="2"/>
  <c r="E63" i="2"/>
  <c r="F18" i="2"/>
  <c r="O6" i="2"/>
  <c r="S6" i="2"/>
  <c r="C38" i="2"/>
  <c r="F38" i="2"/>
  <c r="G56" i="2"/>
  <c r="F56" i="2"/>
  <c r="U14" i="2"/>
  <c r="W14" i="2" s="1"/>
  <c r="F50" i="1"/>
  <c r="F52" i="1"/>
  <c r="H38" i="2" l="1"/>
  <c r="H56" i="2"/>
  <c r="L19" i="2"/>
  <c r="M19" i="2"/>
  <c r="F63" i="2"/>
  <c r="V28" i="1"/>
  <c r="L28" i="1"/>
  <c r="E42" i="1"/>
  <c r="E47" i="1" s="1"/>
  <c r="F42" i="1" s="1"/>
  <c r="X27" i="1"/>
  <c r="W29" i="1"/>
  <c r="W30" i="1" s="1"/>
  <c r="F39" i="1"/>
  <c r="G63" i="2"/>
  <c r="H62" i="2" s="1"/>
  <c r="U6" i="2"/>
  <c r="W6" i="2" s="1"/>
  <c r="S18" i="2"/>
  <c r="O18" i="2"/>
  <c r="F19" i="2" s="1"/>
  <c r="E19" i="2"/>
  <c r="D19" i="2"/>
  <c r="C19" i="2"/>
  <c r="F53" i="1"/>
  <c r="H61" i="2" l="1"/>
  <c r="H60" i="2"/>
  <c r="J19" i="2"/>
  <c r="N19" i="2"/>
  <c r="U18" i="2"/>
  <c r="V19" i="2" s="1"/>
  <c r="F45" i="1"/>
  <c r="F44" i="1"/>
  <c r="F43" i="1"/>
  <c r="H63" i="2" l="1"/>
  <c r="F47" i="1"/>
</calcChain>
</file>

<file path=xl/sharedStrings.xml><?xml version="1.0" encoding="utf-8"?>
<sst xmlns="http://schemas.openxmlformats.org/spreadsheetml/2006/main" count="254" uniqueCount="131">
  <si>
    <t>ӨДӨР ТУТМЫН ТАЙЛАН</t>
  </si>
  <si>
    <t>№</t>
  </si>
  <si>
    <t>Огноо</t>
  </si>
  <si>
    <t>Харилцагч</t>
  </si>
  <si>
    <t>РД</t>
  </si>
  <si>
    <t>Төрөл</t>
  </si>
  <si>
    <t>Зарлагын падаан дугаар</t>
  </si>
  <si>
    <t>ӨРГӨН</t>
  </si>
  <si>
    <t>Нийт цемент</t>
  </si>
  <si>
    <t>УБ (Өргөн)</t>
  </si>
  <si>
    <t>УБ (УБТЦ)</t>
  </si>
  <si>
    <t>Нийт борлуулалт</t>
  </si>
  <si>
    <t>Борлуулалт жилийн эхнээс</t>
  </si>
  <si>
    <t>Нэгжийн үнэ</t>
  </si>
  <si>
    <t xml:space="preserve">Нийт үнэ </t>
  </si>
  <si>
    <t>Тээврйин хэрэгслийн дугаар</t>
  </si>
  <si>
    <t>Төлбөрийн нөхцөл</t>
  </si>
  <si>
    <t>Тайлбар</t>
  </si>
  <si>
    <t>Цемент</t>
  </si>
  <si>
    <t>1 тонны ууттай</t>
  </si>
  <si>
    <t>Цемент  (вагоноор)</t>
  </si>
  <si>
    <t>50 кг ууттай</t>
  </si>
  <si>
    <t>Задгай</t>
  </si>
  <si>
    <t>Чулуунцар</t>
  </si>
  <si>
    <t>Задгай 32.5</t>
  </si>
  <si>
    <t>Задгай 42.5</t>
  </si>
  <si>
    <t xml:space="preserve">OPC-42.5 50 кг </t>
  </si>
  <si>
    <t xml:space="preserve">SRC задгай </t>
  </si>
  <si>
    <t>OPC-42.5 задгай</t>
  </si>
  <si>
    <t>52.5 задгай</t>
  </si>
  <si>
    <t>42.5 Задгай</t>
  </si>
  <si>
    <t>32.5 задгай</t>
  </si>
  <si>
    <t>Борлуулалт байхгүй</t>
  </si>
  <si>
    <t>OPC-42.5</t>
  </si>
  <si>
    <t>2 машин</t>
  </si>
  <si>
    <t>Бартер</t>
  </si>
  <si>
    <t>Их Гурван Марал Групп ХХК</t>
  </si>
  <si>
    <t>Бэлэн</t>
  </si>
  <si>
    <t>Улаанбаатар БҮК ХХК</t>
  </si>
  <si>
    <t>Зээл</t>
  </si>
  <si>
    <t>39-35 УБЗ</t>
  </si>
  <si>
    <t>OPC 42.5</t>
  </si>
  <si>
    <t>57-24 УНК</t>
  </si>
  <si>
    <t xml:space="preserve">Бэлэн </t>
  </si>
  <si>
    <t xml:space="preserve">Асиан сити ХХК </t>
  </si>
  <si>
    <t>Их Төмөрт ХХК</t>
  </si>
  <si>
    <t>Урамшуулал</t>
  </si>
  <si>
    <t>PC-52.5</t>
  </si>
  <si>
    <t xml:space="preserve">17-41 ДГО </t>
  </si>
  <si>
    <t xml:space="preserve">Тулга констракшин ХХК </t>
  </si>
  <si>
    <t xml:space="preserve">47-79 УБМ </t>
  </si>
  <si>
    <t xml:space="preserve">Ашидбаяр ХХК </t>
  </si>
  <si>
    <t>2 вагон</t>
  </si>
  <si>
    <t>OPC-42.6</t>
  </si>
  <si>
    <t xml:space="preserve">Сипи Медиа ХХК </t>
  </si>
  <si>
    <t>бартер</t>
  </si>
  <si>
    <t xml:space="preserve">УБТЗ ХНН </t>
  </si>
  <si>
    <t xml:space="preserve">Энэрэлт-Их эрдэнэ ХХК </t>
  </si>
  <si>
    <t xml:space="preserve">49-48 ДГА </t>
  </si>
  <si>
    <t>Мөнгөнбалгиа ХХК</t>
  </si>
  <si>
    <t>55-32 ХОҮ</t>
  </si>
  <si>
    <t>Нар-Урт ХХК</t>
  </si>
  <si>
    <t>23-63 УНЯ</t>
  </si>
  <si>
    <t>Сэрүүн ХХК</t>
  </si>
  <si>
    <t>12-Р САРЫН НИЙТ БОРЛУУЛАЛТ</t>
  </si>
  <si>
    <t>Борлуулалтын эзлэх хувь</t>
  </si>
  <si>
    <t>Өдрийн дундаж борлуулалт</t>
  </si>
  <si>
    <t>Биелэлт</t>
  </si>
  <si>
    <t>Төлбөрийн нөхцлөөр</t>
  </si>
  <si>
    <t>Хандив, урамшуулал</t>
  </si>
  <si>
    <t>Шинжилгээ/Туршилт</t>
  </si>
  <si>
    <t>Бүтээгдэхүүнээр</t>
  </si>
  <si>
    <t>ОРС-42.5</t>
  </si>
  <si>
    <t xml:space="preserve">CРС-32.5 </t>
  </si>
  <si>
    <t>РС-52.5</t>
  </si>
  <si>
    <t>SRC</t>
  </si>
  <si>
    <t>Нийт</t>
  </si>
  <si>
    <t>Савалгааны төрлөөр</t>
  </si>
  <si>
    <t>1 тонны</t>
  </si>
  <si>
    <t>Өргөн</t>
  </si>
  <si>
    <t>Тайлан бэлтгэсэн:</t>
  </si>
  <si>
    <t>Monthly Sales</t>
  </si>
  <si>
    <t>Сар</t>
  </si>
  <si>
    <t>УБЧБҮ</t>
  </si>
  <si>
    <t>УБ төмөр замаар</t>
  </si>
  <si>
    <t>Гүйцэтгэл</t>
  </si>
  <si>
    <t>Төлөвлөгөө</t>
  </si>
  <si>
    <t>UB Sales</t>
  </si>
  <si>
    <t>Urgun Sales</t>
  </si>
  <si>
    <t>2019 Actual</t>
  </si>
  <si>
    <t>2019 Plan</t>
  </si>
  <si>
    <t>Perform. %</t>
  </si>
  <si>
    <t>ууттай</t>
  </si>
  <si>
    <t>задгай</t>
  </si>
  <si>
    <t xml:space="preserve"> cement</t>
  </si>
  <si>
    <t>Total</t>
  </si>
  <si>
    <t>Jan</t>
  </si>
  <si>
    <t>Feb</t>
  </si>
  <si>
    <t>Mar</t>
  </si>
  <si>
    <t>Apr</t>
  </si>
  <si>
    <t>May</t>
  </si>
  <si>
    <t>Jun</t>
  </si>
  <si>
    <t>July</t>
  </si>
  <si>
    <t>Aug</t>
  </si>
  <si>
    <t>Sep</t>
  </si>
  <si>
    <t>Oct</t>
  </si>
  <si>
    <t>Nov</t>
  </si>
  <si>
    <t>Dec</t>
  </si>
  <si>
    <t xml:space="preserve">2019 оны биелэлт </t>
  </si>
  <si>
    <t>Хандив,        урамшуулал</t>
  </si>
  <si>
    <t>Шинжилгээ  Туршилт</t>
  </si>
  <si>
    <t>Бүтээгдэхүүний төрлөөр</t>
  </si>
  <si>
    <t>Product type</t>
  </si>
  <si>
    <t>OPC-42.5 Special</t>
  </si>
  <si>
    <t>CPC-32.5</t>
  </si>
  <si>
    <t>UB</t>
  </si>
  <si>
    <t>by Rail</t>
  </si>
  <si>
    <t>Urgun</t>
  </si>
  <si>
    <t>%</t>
  </si>
  <si>
    <t>50 kg bag</t>
  </si>
  <si>
    <t>Bulk</t>
  </si>
  <si>
    <t>Jumbo bag</t>
  </si>
  <si>
    <t>Segments</t>
  </si>
  <si>
    <t>Actiual</t>
  </si>
  <si>
    <t>Plan</t>
  </si>
  <si>
    <t>RMC</t>
  </si>
  <si>
    <t>Large projects</t>
  </si>
  <si>
    <t>Retailers</t>
  </si>
  <si>
    <t>Construction</t>
  </si>
  <si>
    <t>Pre-cast concrete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</si>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</sst>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(* #,##0_);_(* \(#,##0\);_(* &quot;-&quot;??_);_(@_)"/>
    <numFmt numFmtId="165" formatCode="_-* #,##0.00_₮_-;\-* #,##0.00_₮_-;_-* &quot;-&quot;??_₮_-;_-@_-"/>
    <numFmt numFmtId="166" formatCode="_-* #,##0\ _₮_-;\-* #,##0\ _₮_-;_-* &quot;-&quot;??\ _₮_-;_-@_-"/>
    <numFmt numFmtId="167" formatCode="[$-409]d\-mmm;@"/>
    <numFmt numFmtId="168" formatCode="0.0%"/>
    <numFmt numFmtId="169" formatCode="_-* #,##0_₮_-;\-* #,##0_₮_-;_-* &quot;-&quot;??_₮_-;_-@_-"/>
    <numFmt numFmtId="170" formatCode="_-* #,##0.0_₮_-;\-* #,##0.0_₮_-;_-* &quot;-&quot;??_₮_-;_-@_-"/>
    <numFmt numFmtId="171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1">
    <xf numFmtId="0" fontId="0" fillId="0" borderId="0" xfId="0"/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5" fillId="0" borderId="0" xfId="0" applyFont="1"/>
    <xf numFmtId="0" fontId="1" fillId="0" borderId="0" xfId="0" applyFont="1"/>
    <xf numFmtId="0" fontId="5" fillId="0" borderId="0" xfId="0" applyFont="1" applyAlignment="1">
      <alignment vertical="top"/>
    </xf>
    <xf numFmtId="0" fontId="1" fillId="0" borderId="1" xfId="0" applyFont="1" applyBorder="1" applyAlignment="1">
      <alignment vertical="center"/>
    </xf>
    <xf numFmtId="164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horizontal="center" vertical="center"/>
    </xf>
    <xf numFmtId="166" fontId="6" fillId="0" borderId="0" xfId="1" applyNumberFormat="1" applyFont="1" applyAlignment="1">
      <alignment vertical="top"/>
    </xf>
    <xf numFmtId="166" fontId="1" fillId="0" borderId="0" xfId="1" applyNumberFormat="1" applyFont="1" applyAlignment="1">
      <alignment vertical="top"/>
    </xf>
    <xf numFmtId="166" fontId="1" fillId="0" borderId="0" xfId="1" applyNumberFormat="1" applyFont="1" applyAlignment="1">
      <alignment horizontal="center" vertical="top"/>
    </xf>
    <xf numFmtId="164" fontId="8" fillId="8" borderId="26" xfId="0" applyNumberFormat="1" applyFont="1" applyFill="1" applyBorder="1" applyAlignment="1">
      <alignment horizontal="center" vertical="center" wrapText="1" readingOrder="1"/>
    </xf>
    <xf numFmtId="164" fontId="8" fillId="8" borderId="27" xfId="0" applyNumberFormat="1" applyFont="1" applyFill="1" applyBorder="1" applyAlignment="1">
      <alignment horizontal="center" vertical="center" wrapText="1" readingOrder="1"/>
    </xf>
    <xf numFmtId="164" fontId="8" fillId="9" borderId="26" xfId="0" applyNumberFormat="1" applyFont="1" applyFill="1" applyBorder="1" applyAlignment="1">
      <alignment horizontal="center" vertical="center" wrapText="1" readingOrder="1"/>
    </xf>
    <xf numFmtId="164" fontId="8" fillId="9" borderId="29" xfId="0" applyNumberFormat="1" applyFont="1" applyFill="1" applyBorder="1" applyAlignment="1">
      <alignment horizontal="center" vertical="center" wrapText="1" readingOrder="1"/>
    </xf>
    <xf numFmtId="164" fontId="8" fillId="9" borderId="27" xfId="0" applyNumberFormat="1" applyFont="1" applyFill="1" applyBorder="1" applyAlignment="1">
      <alignment horizontal="center" vertical="center" wrapText="1" readingOrder="1"/>
    </xf>
    <xf numFmtId="164" fontId="8" fillId="10" borderId="26" xfId="0" applyNumberFormat="1" applyFont="1" applyFill="1" applyBorder="1" applyAlignment="1">
      <alignment horizontal="center" vertical="center" wrapText="1" readingOrder="1"/>
    </xf>
    <xf numFmtId="164" fontId="8" fillId="10" borderId="27" xfId="0" applyNumberFormat="1" applyFont="1" applyFill="1" applyBorder="1" applyAlignment="1">
      <alignment horizontal="center" vertical="center" wrapText="1" readingOrder="1"/>
    </xf>
    <xf numFmtId="164" fontId="8" fillId="10" borderId="28" xfId="0" applyNumberFormat="1" applyFont="1" applyFill="1" applyBorder="1" applyAlignment="1">
      <alignment horizontal="center" vertical="center" wrapText="1" readingOrder="1"/>
    </xf>
    <xf numFmtId="0" fontId="7" fillId="0" borderId="14" xfId="0" applyFont="1" applyBorder="1" applyAlignment="1">
      <alignment horizontal="center" vertical="center" readingOrder="1"/>
    </xf>
    <xf numFmtId="0" fontId="8" fillId="0" borderId="15" xfId="0" applyFont="1" applyBorder="1" applyAlignment="1">
      <alignment horizontal="center" vertical="center" wrapText="1" readingOrder="1"/>
    </xf>
    <xf numFmtId="0" fontId="4" fillId="0" borderId="25" xfId="0" applyFont="1" applyBorder="1" applyAlignment="1">
      <alignment horizontal="center" vertical="center" wrapText="1" readingOrder="1"/>
    </xf>
    <xf numFmtId="0" fontId="8" fillId="0" borderId="16" xfId="0" applyFont="1" applyBorder="1" applyAlignment="1">
      <alignment horizontal="center" vertical="center" wrapText="1" readingOrder="1"/>
    </xf>
    <xf numFmtId="164" fontId="8" fillId="0" borderId="36" xfId="0" applyNumberFormat="1" applyFont="1" applyBorder="1" applyAlignment="1">
      <alignment horizontal="center" vertical="center" wrapText="1" readingOrder="1"/>
    </xf>
    <xf numFmtId="164" fontId="8" fillId="0" borderId="37" xfId="0" applyNumberFormat="1" applyFont="1" applyBorder="1" applyAlignment="1">
      <alignment horizontal="center" vertical="center" wrapText="1" readingOrder="1"/>
    </xf>
    <xf numFmtId="164" fontId="8" fillId="0" borderId="34" xfId="0" applyNumberFormat="1" applyFont="1" applyBorder="1" applyAlignment="1">
      <alignment horizontal="center" vertical="center" wrapText="1" readingOrder="1"/>
    </xf>
    <xf numFmtId="164" fontId="8" fillId="0" borderId="38" xfId="0" applyNumberFormat="1" applyFont="1" applyBorder="1" applyAlignment="1">
      <alignment horizontal="center" vertical="center" wrapText="1" readingOrder="1"/>
    </xf>
    <xf numFmtId="43" fontId="8" fillId="0" borderId="14" xfId="0" applyNumberFormat="1" applyFont="1" applyBorder="1" applyAlignment="1">
      <alignment horizontal="center" vertical="center" wrapText="1" readingOrder="1"/>
    </xf>
    <xf numFmtId="43" fontId="8" fillId="0" borderId="25" xfId="0" applyNumberFormat="1" applyFont="1" applyBorder="1" applyAlignment="1">
      <alignment horizontal="center" vertical="center" wrapText="1" readingOrder="1"/>
    </xf>
    <xf numFmtId="43" fontId="8" fillId="0" borderId="15" xfId="0" applyNumberFormat="1" applyFont="1" applyBorder="1" applyAlignment="1">
      <alignment horizontal="center" vertical="center" wrapText="1" readingOrder="1"/>
    </xf>
    <xf numFmtId="164" fontId="8" fillId="0" borderId="21" xfId="0" applyNumberFormat="1" applyFont="1" applyBorder="1" applyAlignment="1">
      <alignment horizontal="center" vertical="center" wrapText="1" readingOrder="1"/>
    </xf>
    <xf numFmtId="164" fontId="8" fillId="0" borderId="16" xfId="0" applyNumberFormat="1" applyFont="1" applyBorder="1" applyAlignment="1">
      <alignment horizontal="center" vertical="center" wrapText="1" readingOrder="1"/>
    </xf>
    <xf numFmtId="164" fontId="8" fillId="0" borderId="22" xfId="0" applyNumberFormat="1" applyFont="1" applyBorder="1" applyAlignment="1">
      <alignment horizontal="center" vertical="center" wrapText="1" readingOrder="1"/>
    </xf>
    <xf numFmtId="166" fontId="8" fillId="7" borderId="22" xfId="1" applyNumberFormat="1" applyFont="1" applyFill="1" applyBorder="1" applyAlignment="1">
      <alignment horizontal="center" vertical="center" wrapText="1" readingOrder="1"/>
    </xf>
    <xf numFmtId="166" fontId="8" fillId="7" borderId="14" xfId="1" applyNumberFormat="1" applyFont="1" applyFill="1" applyBorder="1" applyAlignment="1">
      <alignment horizontal="center" vertical="center" wrapText="1" readingOrder="1"/>
    </xf>
    <xf numFmtId="166" fontId="8" fillId="7" borderId="15" xfId="1" applyNumberFormat="1" applyFont="1" applyFill="1" applyBorder="1" applyAlignment="1">
      <alignment horizontal="center" vertical="center" wrapText="1" readingOrder="1"/>
    </xf>
    <xf numFmtId="166" fontId="8" fillId="7" borderId="16" xfId="1" applyNumberFormat="1" applyFont="1" applyFill="1" applyBorder="1" applyAlignment="1">
      <alignment horizontal="center" vertical="center" wrapText="1" readingOrder="1"/>
    </xf>
    <xf numFmtId="166" fontId="8" fillId="7" borderId="21" xfId="1" applyNumberFormat="1" applyFont="1" applyFill="1" applyBorder="1" applyAlignment="1">
      <alignment horizontal="center" vertical="center" wrapText="1" readingOrder="1"/>
    </xf>
    <xf numFmtId="166" fontId="8" fillId="0" borderId="25" xfId="1" applyNumberFormat="1" applyFont="1" applyBorder="1" applyAlignment="1">
      <alignment horizontal="center" vertical="center" wrapText="1" readingOrder="1"/>
    </xf>
    <xf numFmtId="0" fontId="2" fillId="0" borderId="37" xfId="0" applyFont="1" applyBorder="1" applyAlignment="1">
      <alignment horizontal="center" vertical="center"/>
    </xf>
    <xf numFmtId="0" fontId="5" fillId="0" borderId="38" xfId="0" applyFont="1" applyBorder="1"/>
    <xf numFmtId="0" fontId="6" fillId="0" borderId="39" xfId="0" applyFont="1" applyBorder="1" applyAlignment="1">
      <alignment horizontal="center"/>
    </xf>
    <xf numFmtId="167" fontId="1" fillId="0" borderId="3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vertical="top"/>
    </xf>
    <xf numFmtId="0" fontId="6" fillId="0" borderId="4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43" fontId="6" fillId="0" borderId="39" xfId="0" applyNumberFormat="1" applyFont="1" applyBorder="1" applyAlignment="1">
      <alignment vertical="top"/>
    </xf>
    <xf numFmtId="43" fontId="6" fillId="0" borderId="40" xfId="0" applyNumberFormat="1" applyFont="1" applyBorder="1" applyAlignment="1">
      <alignment vertical="top"/>
    </xf>
    <xf numFmtId="43" fontId="6" fillId="3" borderId="8" xfId="0" applyNumberFormat="1" applyFont="1" applyFill="1" applyBorder="1" applyAlignment="1">
      <alignment horizontal="center" vertical="center"/>
    </xf>
    <xf numFmtId="43" fontId="6" fillId="0" borderId="7" xfId="0" applyNumberFormat="1" applyFont="1" applyBorder="1" applyAlignment="1">
      <alignment vertical="top"/>
    </xf>
    <xf numFmtId="43" fontId="6" fillId="9" borderId="8" xfId="0" applyNumberFormat="1" applyFont="1" applyFill="1" applyBorder="1" applyAlignment="1">
      <alignment horizontal="center" vertical="center"/>
    </xf>
    <xf numFmtId="43" fontId="6" fillId="5" borderId="8" xfId="0" applyNumberFormat="1" applyFont="1" applyFill="1" applyBorder="1" applyAlignment="1">
      <alignment horizontal="center" vertical="center"/>
    </xf>
    <xf numFmtId="43" fontId="1" fillId="11" borderId="8" xfId="0" applyNumberFormat="1" applyFont="1" applyFill="1" applyBorder="1" applyAlignment="1">
      <alignment horizontal="center" vertical="center"/>
    </xf>
    <xf numFmtId="43" fontId="1" fillId="0" borderId="9" xfId="0" applyNumberFormat="1" applyFont="1" applyBorder="1" applyAlignment="1">
      <alignment horizontal="center" vertical="center"/>
    </xf>
    <xf numFmtId="166" fontId="6" fillId="0" borderId="41" xfId="1" applyNumberFormat="1" applyFont="1" applyFill="1" applyBorder="1" applyAlignment="1">
      <alignment vertical="top"/>
    </xf>
    <xf numFmtId="166" fontId="5" fillId="0" borderId="39" xfId="1" applyNumberFormat="1" applyFont="1" applyFill="1" applyBorder="1" applyAlignment="1">
      <alignment vertical="top"/>
    </xf>
    <xf numFmtId="166" fontId="5" fillId="0" borderId="40" xfId="1" applyNumberFormat="1" applyFont="1" applyFill="1" applyBorder="1" applyAlignment="1">
      <alignment vertical="top"/>
    </xf>
    <xf numFmtId="166" fontId="5" fillId="0" borderId="12" xfId="1" applyNumberFormat="1" applyFont="1" applyFill="1" applyBorder="1" applyAlignment="1">
      <alignment vertical="top"/>
    </xf>
    <xf numFmtId="166" fontId="5" fillId="0" borderId="13" xfId="1" applyNumberFormat="1" applyFont="1" applyFill="1" applyBorder="1" applyAlignment="1">
      <alignment vertical="top"/>
    </xf>
    <xf numFmtId="0" fontId="6" fillId="0" borderId="39" xfId="1" applyNumberFormat="1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/>
    </xf>
    <xf numFmtId="0" fontId="1" fillId="10" borderId="44" xfId="0" applyFont="1" applyFill="1" applyBorder="1" applyAlignment="1">
      <alignment vertical="top"/>
    </xf>
    <xf numFmtId="0" fontId="6" fillId="0" borderId="4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top"/>
    </xf>
    <xf numFmtId="0" fontId="6" fillId="0" borderId="45" xfId="0" applyFont="1" applyBorder="1" applyAlignment="1">
      <alignment horizontal="center" vertical="top"/>
    </xf>
    <xf numFmtId="43" fontId="6" fillId="0" borderId="43" xfId="0" applyNumberFormat="1" applyFont="1" applyBorder="1" applyAlignment="1">
      <alignment vertical="top"/>
    </xf>
    <xf numFmtId="43" fontId="6" fillId="0" borderId="44" xfId="0" applyNumberFormat="1" applyFont="1" applyBorder="1" applyAlignment="1">
      <alignment vertical="top"/>
    </xf>
    <xf numFmtId="43" fontId="6" fillId="0" borderId="19" xfId="0" applyNumberFormat="1" applyFont="1" applyBorder="1" applyAlignment="1">
      <alignment vertical="top"/>
    </xf>
    <xf numFmtId="43" fontId="6" fillId="10" borderId="43" xfId="0" applyNumberFormat="1" applyFont="1" applyFill="1" applyBorder="1" applyAlignment="1">
      <alignment vertical="top"/>
    </xf>
    <xf numFmtId="43" fontId="6" fillId="10" borderId="44" xfId="0" applyNumberFormat="1" applyFont="1" applyFill="1" applyBorder="1" applyAlignment="1">
      <alignment vertical="top"/>
    </xf>
    <xf numFmtId="166" fontId="6" fillId="10" borderId="46" xfId="1" applyNumberFormat="1" applyFont="1" applyFill="1" applyBorder="1" applyAlignment="1">
      <alignment vertical="top"/>
    </xf>
    <xf numFmtId="166" fontId="5" fillId="10" borderId="43" xfId="1" applyNumberFormat="1" applyFont="1" applyFill="1" applyBorder="1" applyAlignment="1">
      <alignment vertical="top"/>
    </xf>
    <xf numFmtId="166" fontId="5" fillId="10" borderId="44" xfId="1" applyNumberFormat="1" applyFont="1" applyFill="1" applyBorder="1" applyAlignment="1">
      <alignment vertical="top"/>
    </xf>
    <xf numFmtId="166" fontId="5" fillId="10" borderId="45" xfId="1" applyNumberFormat="1" applyFont="1" applyFill="1" applyBorder="1" applyAlignment="1">
      <alignment vertical="top"/>
    </xf>
    <xf numFmtId="166" fontId="5" fillId="10" borderId="47" xfId="1" applyNumberFormat="1" applyFont="1" applyFill="1" applyBorder="1" applyAlignment="1">
      <alignment vertical="top"/>
    </xf>
    <xf numFmtId="0" fontId="6" fillId="10" borderId="19" xfId="1" applyNumberFormat="1" applyFont="1" applyFill="1" applyBorder="1" applyAlignment="1">
      <alignment horizontal="center" vertical="center"/>
    </xf>
    <xf numFmtId="0" fontId="6" fillId="10" borderId="45" xfId="0" applyFont="1" applyFill="1" applyBorder="1" applyAlignment="1">
      <alignment horizontal="center" vertical="top" wrapText="1"/>
    </xf>
    <xf numFmtId="0" fontId="5" fillId="10" borderId="47" xfId="0" applyFont="1" applyFill="1" applyBorder="1"/>
    <xf numFmtId="0" fontId="5" fillId="10" borderId="33" xfId="0" applyFont="1" applyFill="1" applyBorder="1"/>
    <xf numFmtId="0" fontId="6" fillId="10" borderId="43" xfId="1" applyNumberFormat="1" applyFont="1" applyFill="1" applyBorder="1" applyAlignment="1">
      <alignment horizontal="center" vertical="center"/>
    </xf>
    <xf numFmtId="43" fontId="6" fillId="0" borderId="48" xfId="0" applyNumberFormat="1" applyFont="1" applyBorder="1" applyAlignment="1">
      <alignment vertical="top"/>
    </xf>
    <xf numFmtId="43" fontId="6" fillId="0" borderId="49" xfId="0" applyNumberFormat="1" applyFont="1" applyBorder="1" applyAlignment="1">
      <alignment vertical="top"/>
    </xf>
    <xf numFmtId="43" fontId="6" fillId="10" borderId="49" xfId="0" applyNumberFormat="1" applyFont="1" applyFill="1" applyBorder="1" applyAlignment="1">
      <alignment vertical="top"/>
    </xf>
    <xf numFmtId="0" fontId="1" fillId="8" borderId="44" xfId="0" applyFont="1" applyFill="1" applyBorder="1" applyAlignment="1">
      <alignment vertical="top"/>
    </xf>
    <xf numFmtId="43" fontId="6" fillId="8" borderId="43" xfId="0" applyNumberFormat="1" applyFont="1" applyFill="1" applyBorder="1" applyAlignment="1">
      <alignment vertical="top"/>
    </xf>
    <xf numFmtId="43" fontId="6" fillId="8" borderId="44" xfId="0" applyNumberFormat="1" applyFont="1" applyFill="1" applyBorder="1" applyAlignment="1">
      <alignment vertical="top"/>
    </xf>
    <xf numFmtId="166" fontId="6" fillId="8" borderId="46" xfId="1" applyNumberFormat="1" applyFont="1" applyFill="1" applyBorder="1" applyAlignment="1">
      <alignment vertical="top"/>
    </xf>
    <xf numFmtId="166" fontId="5" fillId="8" borderId="43" xfId="1" applyNumberFormat="1" applyFont="1" applyFill="1" applyBorder="1" applyAlignment="1">
      <alignment vertical="top"/>
    </xf>
    <xf numFmtId="166" fontId="5" fillId="8" borderId="44" xfId="1" applyNumberFormat="1" applyFont="1" applyFill="1" applyBorder="1" applyAlignment="1">
      <alignment vertical="top"/>
    </xf>
    <xf numFmtId="166" fontId="5" fillId="8" borderId="45" xfId="1" applyNumberFormat="1" applyFont="1" applyFill="1" applyBorder="1" applyAlignment="1">
      <alignment vertical="top"/>
    </xf>
    <xf numFmtId="166" fontId="5" fillId="8" borderId="47" xfId="1" applyNumberFormat="1" applyFont="1" applyFill="1" applyBorder="1" applyAlignment="1">
      <alignment vertical="top"/>
    </xf>
    <xf numFmtId="0" fontId="6" fillId="8" borderId="19" xfId="1" applyNumberFormat="1" applyFont="1" applyFill="1" applyBorder="1" applyAlignment="1">
      <alignment horizontal="center" vertical="center"/>
    </xf>
    <xf numFmtId="0" fontId="6" fillId="8" borderId="45" xfId="0" applyFont="1" applyFill="1" applyBorder="1" applyAlignment="1">
      <alignment horizontal="center" vertical="top" wrapText="1"/>
    </xf>
    <xf numFmtId="0" fontId="5" fillId="8" borderId="47" xfId="0" applyFont="1" applyFill="1" applyBorder="1"/>
    <xf numFmtId="0" fontId="1" fillId="8" borderId="40" xfId="0" applyFont="1" applyFill="1" applyBorder="1" applyAlignment="1">
      <alignment vertical="top"/>
    </xf>
    <xf numFmtId="43" fontId="6" fillId="8" borderId="39" xfId="0" applyNumberFormat="1" applyFont="1" applyFill="1" applyBorder="1" applyAlignment="1">
      <alignment vertical="top"/>
    </xf>
    <xf numFmtId="43" fontId="6" fillId="8" borderId="40" xfId="0" applyNumberFormat="1" applyFont="1" applyFill="1" applyBorder="1" applyAlignment="1">
      <alignment vertical="top"/>
    </xf>
    <xf numFmtId="166" fontId="6" fillId="8" borderId="41" xfId="1" applyNumberFormat="1" applyFont="1" applyFill="1" applyBorder="1" applyAlignment="1">
      <alignment vertical="top"/>
    </xf>
    <xf numFmtId="166" fontId="5" fillId="8" borderId="39" xfId="1" applyNumberFormat="1" applyFont="1" applyFill="1" applyBorder="1" applyAlignment="1">
      <alignment vertical="top"/>
    </xf>
    <xf numFmtId="166" fontId="5" fillId="8" borderId="40" xfId="1" applyNumberFormat="1" applyFont="1" applyFill="1" applyBorder="1" applyAlignment="1">
      <alignment vertical="top"/>
    </xf>
    <xf numFmtId="166" fontId="5" fillId="8" borderId="12" xfId="1" applyNumberFormat="1" applyFont="1" applyFill="1" applyBorder="1" applyAlignment="1">
      <alignment vertical="top"/>
    </xf>
    <xf numFmtId="166" fontId="5" fillId="8" borderId="13" xfId="1" applyNumberFormat="1" applyFont="1" applyFill="1" applyBorder="1" applyAlignment="1">
      <alignment vertical="top"/>
    </xf>
    <xf numFmtId="0" fontId="6" fillId="8" borderId="39" xfId="1" applyNumberFormat="1" applyFont="1" applyFill="1" applyBorder="1" applyAlignment="1">
      <alignment horizontal="center" vertical="center"/>
    </xf>
    <xf numFmtId="0" fontId="6" fillId="8" borderId="40" xfId="0" applyFont="1" applyFill="1" applyBorder="1" applyAlignment="1">
      <alignment horizontal="center" vertical="top" wrapText="1"/>
    </xf>
    <xf numFmtId="0" fontId="5" fillId="8" borderId="42" xfId="0" applyFont="1" applyFill="1" applyBorder="1"/>
    <xf numFmtId="0" fontId="1" fillId="9" borderId="44" xfId="0" applyFont="1" applyFill="1" applyBorder="1" applyAlignment="1">
      <alignment vertical="top"/>
    </xf>
    <xf numFmtId="43" fontId="6" fillId="9" borderId="43" xfId="0" applyNumberFormat="1" applyFont="1" applyFill="1" applyBorder="1" applyAlignment="1">
      <alignment vertical="top"/>
    </xf>
    <xf numFmtId="43" fontId="6" fillId="9" borderId="19" xfId="0" applyNumberFormat="1" applyFont="1" applyFill="1" applyBorder="1" applyAlignment="1">
      <alignment vertical="top"/>
    </xf>
    <xf numFmtId="43" fontId="6" fillId="9" borderId="44" xfId="0" applyNumberFormat="1" applyFont="1" applyFill="1" applyBorder="1" applyAlignment="1">
      <alignment vertical="top"/>
    </xf>
    <xf numFmtId="166" fontId="6" fillId="9" borderId="46" xfId="1" applyNumberFormat="1" applyFont="1" applyFill="1" applyBorder="1" applyAlignment="1">
      <alignment vertical="top"/>
    </xf>
    <xf numFmtId="166" fontId="5" fillId="9" borderId="43" xfId="1" applyNumberFormat="1" applyFont="1" applyFill="1" applyBorder="1" applyAlignment="1">
      <alignment vertical="top"/>
    </xf>
    <xf numFmtId="166" fontId="5" fillId="9" borderId="44" xfId="1" applyNumberFormat="1" applyFont="1" applyFill="1" applyBorder="1" applyAlignment="1">
      <alignment vertical="top"/>
    </xf>
    <xf numFmtId="166" fontId="5" fillId="9" borderId="45" xfId="1" applyNumberFormat="1" applyFont="1" applyFill="1" applyBorder="1" applyAlignment="1">
      <alignment vertical="top"/>
    </xf>
    <xf numFmtId="166" fontId="5" fillId="9" borderId="47" xfId="1" applyNumberFormat="1" applyFont="1" applyFill="1" applyBorder="1" applyAlignment="1">
      <alignment vertical="top"/>
    </xf>
    <xf numFmtId="0" fontId="6" fillId="9" borderId="45" xfId="0" applyFont="1" applyFill="1" applyBorder="1" applyAlignment="1">
      <alignment horizontal="center" vertical="top" wrapText="1"/>
    </xf>
    <xf numFmtId="0" fontId="5" fillId="9" borderId="47" xfId="0" applyFont="1" applyFill="1" applyBorder="1"/>
    <xf numFmtId="0" fontId="6" fillId="9" borderId="19" xfId="1" applyNumberFormat="1" applyFont="1" applyFill="1" applyBorder="1" applyAlignment="1">
      <alignment horizontal="center" vertical="center"/>
    </xf>
    <xf numFmtId="0" fontId="5" fillId="9" borderId="33" xfId="0" applyFont="1" applyFill="1" applyBorder="1"/>
    <xf numFmtId="0" fontId="5" fillId="0" borderId="35" xfId="0" applyFont="1" applyBorder="1"/>
    <xf numFmtId="0" fontId="1" fillId="0" borderId="37" xfId="0" applyFont="1" applyBorder="1"/>
    <xf numFmtId="0" fontId="1" fillId="0" borderId="52" xfId="0" applyFont="1" applyBorder="1"/>
    <xf numFmtId="43" fontId="6" fillId="0" borderId="36" xfId="0" applyNumberFormat="1" applyFont="1" applyBorder="1"/>
    <xf numFmtId="43" fontId="6" fillId="0" borderId="37" xfId="0" applyNumberFormat="1" applyFont="1" applyBorder="1"/>
    <xf numFmtId="43" fontId="1" fillId="3" borderId="37" xfId="0" applyNumberFormat="1" applyFont="1" applyFill="1" applyBorder="1"/>
    <xf numFmtId="43" fontId="6" fillId="0" borderId="35" xfId="0" applyNumberFormat="1" applyFont="1" applyBorder="1"/>
    <xf numFmtId="43" fontId="1" fillId="9" borderId="38" xfId="0" applyNumberFormat="1" applyFont="1" applyFill="1" applyBorder="1"/>
    <xf numFmtId="43" fontId="6" fillId="0" borderId="34" xfId="0" applyNumberFormat="1" applyFont="1" applyBorder="1"/>
    <xf numFmtId="43" fontId="1" fillId="5" borderId="38" xfId="0" applyNumberFormat="1" applyFont="1" applyFill="1" applyBorder="1"/>
    <xf numFmtId="43" fontId="2" fillId="11" borderId="38" xfId="0" applyNumberFormat="1" applyFont="1" applyFill="1" applyBorder="1" applyAlignment="1">
      <alignment horizontal="center" vertical="center"/>
    </xf>
    <xf numFmtId="43" fontId="2" fillId="2" borderId="53" xfId="0" applyNumberFormat="1" applyFont="1" applyFill="1" applyBorder="1" applyAlignment="1">
      <alignment horizontal="center" vertical="center"/>
    </xf>
    <xf numFmtId="0" fontId="6" fillId="0" borderId="54" xfId="0" applyFont="1" applyBorder="1"/>
    <xf numFmtId="0" fontId="1" fillId="0" borderId="36" xfId="0" applyFont="1" applyBorder="1"/>
    <xf numFmtId="0" fontId="1" fillId="0" borderId="34" xfId="0" applyFont="1" applyBorder="1"/>
    <xf numFmtId="0" fontId="1" fillId="0" borderId="38" xfId="0" applyFont="1" applyBorder="1"/>
    <xf numFmtId="0" fontId="1" fillId="0" borderId="3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5" fillId="0" borderId="30" xfId="0" applyFont="1" applyBorder="1"/>
    <xf numFmtId="0" fontId="5" fillId="0" borderId="40" xfId="0" applyFont="1" applyBorder="1"/>
    <xf numFmtId="0" fontId="1" fillId="0" borderId="40" xfId="0" applyFont="1" applyBorder="1"/>
    <xf numFmtId="43" fontId="1" fillId="0" borderId="40" xfId="0" applyNumberFormat="1" applyFont="1" applyBorder="1"/>
    <xf numFmtId="168" fontId="1" fillId="2" borderId="40" xfId="2" applyNumberFormat="1" applyFont="1" applyFill="1" applyBorder="1"/>
    <xf numFmtId="168" fontId="1" fillId="2" borderId="12" xfId="2" applyNumberFormat="1" applyFont="1" applyFill="1" applyBorder="1"/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5" fillId="0" borderId="55" xfId="0" applyFont="1" applyBorder="1"/>
    <xf numFmtId="0" fontId="1" fillId="0" borderId="55" xfId="0" applyFont="1" applyBorder="1"/>
    <xf numFmtId="168" fontId="1" fillId="0" borderId="55" xfId="2" applyNumberFormat="1" applyFont="1" applyBorder="1"/>
    <xf numFmtId="168" fontId="1" fillId="0" borderId="56" xfId="2" applyNumberFormat="1" applyFont="1" applyBorder="1"/>
    <xf numFmtId="0" fontId="1" fillId="0" borderId="44" xfId="0" applyFont="1" applyBorder="1"/>
    <xf numFmtId="168" fontId="1" fillId="0" borderId="44" xfId="2" applyNumberFormat="1" applyFont="1" applyBorder="1"/>
    <xf numFmtId="43" fontId="2" fillId="2" borderId="47" xfId="0" applyNumberFormat="1" applyFont="1" applyFill="1" applyBorder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0" fontId="5" fillId="0" borderId="49" xfId="0" applyFont="1" applyBorder="1"/>
    <xf numFmtId="0" fontId="1" fillId="0" borderId="49" xfId="0" applyFont="1" applyBorder="1"/>
    <xf numFmtId="9" fontId="1" fillId="0" borderId="49" xfId="2" applyFont="1" applyBorder="1"/>
    <xf numFmtId="43" fontId="1" fillId="0" borderId="49" xfId="1" applyFont="1" applyBorder="1"/>
    <xf numFmtId="9" fontId="1" fillId="0" borderId="32" xfId="2" applyFont="1" applyBorder="1"/>
    <xf numFmtId="168" fontId="2" fillId="2" borderId="33" xfId="2" applyNumberFormat="1" applyFont="1" applyFill="1" applyBorder="1" applyAlignment="1">
      <alignment horizontal="center" vertical="center"/>
    </xf>
    <xf numFmtId="9" fontId="1" fillId="0" borderId="0" xfId="2" applyFont="1"/>
    <xf numFmtId="43" fontId="1" fillId="0" borderId="0" xfId="2" applyNumberFormat="1" applyFont="1"/>
    <xf numFmtId="43" fontId="6" fillId="0" borderId="0" xfId="0" applyNumberFormat="1" applyFont="1"/>
    <xf numFmtId="43" fontId="1" fillId="0" borderId="0" xfId="0" applyNumberFormat="1" applyFont="1"/>
    <xf numFmtId="0" fontId="2" fillId="0" borderId="0" xfId="0" applyFont="1"/>
    <xf numFmtId="2" fontId="6" fillId="0" borderId="44" xfId="0" applyNumberFormat="1" applyFont="1" applyBorder="1"/>
    <xf numFmtId="9" fontId="1" fillId="0" borderId="44" xfId="2" applyFont="1" applyBorder="1"/>
    <xf numFmtId="43" fontId="4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168" fontId="1" fillId="0" borderId="0" xfId="2" applyNumberFormat="1" applyFont="1"/>
    <xf numFmtId="0" fontId="6" fillId="0" borderId="44" xfId="0" applyFont="1" applyBorder="1"/>
    <xf numFmtId="164" fontId="1" fillId="0" borderId="0" xfId="0" applyNumberFormat="1" applyFont="1"/>
    <xf numFmtId="169" fontId="2" fillId="0" borderId="0" xfId="1" applyNumberFormat="1" applyFont="1"/>
    <xf numFmtId="2" fontId="6" fillId="0" borderId="0" xfId="0" applyNumberFormat="1" applyFont="1"/>
    <xf numFmtId="2" fontId="4" fillId="0" borderId="0" xfId="0" applyNumberFormat="1" applyFont="1" applyAlignment="1">
      <alignment horizontal="center"/>
    </xf>
    <xf numFmtId="43" fontId="2" fillId="0" borderId="44" xfId="1" applyFont="1" applyBorder="1"/>
    <xf numFmtId="9" fontId="1" fillId="0" borderId="44" xfId="0" applyNumberFormat="1" applyFont="1" applyBorder="1"/>
    <xf numFmtId="43" fontId="6" fillId="0" borderId="44" xfId="0" applyNumberFormat="1" applyFont="1" applyBorder="1"/>
    <xf numFmtId="0" fontId="2" fillId="0" borderId="44" xfId="0" applyFont="1" applyBorder="1"/>
    <xf numFmtId="43" fontId="2" fillId="0" borderId="44" xfId="0" applyNumberFormat="1" applyFont="1" applyBorder="1"/>
    <xf numFmtId="2" fontId="6" fillId="0" borderId="44" xfId="1" applyNumberFormat="1" applyFont="1" applyBorder="1"/>
    <xf numFmtId="2" fontId="1" fillId="0" borderId="0" xfId="0" applyNumberFormat="1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13" borderId="63" xfId="0" applyFill="1" applyBorder="1" applyAlignment="1">
      <alignment horizontal="center" vertical="center"/>
    </xf>
    <xf numFmtId="0" fontId="0" fillId="13" borderId="49" xfId="0" applyFill="1" applyBorder="1" applyAlignment="1">
      <alignment horizontal="center" vertical="center"/>
    </xf>
    <xf numFmtId="0" fontId="2" fillId="13" borderId="33" xfId="0" applyFont="1" applyFill="1" applyBorder="1" applyAlignment="1">
      <alignment horizontal="center" vertical="center"/>
    </xf>
    <xf numFmtId="0" fontId="1" fillId="13" borderId="48" xfId="0" applyFont="1" applyFill="1" applyBorder="1" applyAlignment="1">
      <alignment horizontal="center" vertical="center"/>
    </xf>
    <xf numFmtId="0" fontId="1" fillId="13" borderId="49" xfId="0" applyFont="1" applyFill="1" applyBorder="1" applyAlignment="1">
      <alignment horizontal="center" vertical="center"/>
    </xf>
    <xf numFmtId="0" fontId="1" fillId="13" borderId="32" xfId="0" applyFont="1" applyFill="1" applyBorder="1" applyAlignment="1">
      <alignment horizontal="center" vertical="center"/>
    </xf>
    <xf numFmtId="0" fontId="2" fillId="13" borderId="32" xfId="0" applyFont="1" applyFill="1" applyBorder="1" applyAlignment="1">
      <alignment horizontal="center" vertical="center"/>
    </xf>
    <xf numFmtId="49" fontId="10" fillId="9" borderId="27" xfId="0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9" fontId="0" fillId="10" borderId="42" xfId="1" applyNumberFormat="1" applyFont="1" applyFill="1" applyBorder="1" applyAlignment="1">
      <alignment vertical="center"/>
    </xf>
    <xf numFmtId="170" fontId="0" fillId="0" borderId="0" xfId="1" applyNumberFormat="1" applyFont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2" fontId="10" fillId="0" borderId="39" xfId="0" applyNumberFormat="1" applyFont="1" applyBorder="1" applyAlignment="1">
      <alignment vertical="center"/>
    </xf>
    <xf numFmtId="2" fontId="10" fillId="0" borderId="40" xfId="0" applyNumberFormat="1" applyFont="1" applyBorder="1" applyAlignment="1">
      <alignment vertical="center"/>
    </xf>
    <xf numFmtId="164" fontId="10" fillId="9" borderId="40" xfId="1" applyNumberFormat="1" applyFont="1" applyFill="1" applyBorder="1" applyAlignment="1">
      <alignment horizontal="center" vertical="center"/>
    </xf>
    <xf numFmtId="169" fontId="10" fillId="10" borderId="12" xfId="1" applyNumberFormat="1" applyFont="1" applyFill="1" applyBorder="1" applyAlignment="1">
      <alignment vertical="center"/>
    </xf>
    <xf numFmtId="168" fontId="10" fillId="0" borderId="13" xfId="2" applyNumberFormat="1" applyFont="1" applyBorder="1" applyAlignment="1">
      <alignment horizontal="center" vertical="center"/>
    </xf>
    <xf numFmtId="170" fontId="0" fillId="0" borderId="0" xfId="1" applyNumberFormat="1" applyFont="1" applyAlignment="1">
      <alignment vertical="center"/>
    </xf>
    <xf numFmtId="0" fontId="0" fillId="0" borderId="0" xfId="2" applyNumberFormat="1" applyFont="1" applyAlignment="1">
      <alignment vertical="center"/>
    </xf>
    <xf numFmtId="0" fontId="0" fillId="0" borderId="46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2" fontId="0" fillId="0" borderId="56" xfId="0" applyNumberFormat="1" applyBorder="1" applyAlignment="1">
      <alignment horizontal="center" vertical="center"/>
    </xf>
    <xf numFmtId="169" fontId="0" fillId="10" borderId="47" xfId="1" applyNumberFormat="1" applyFont="1" applyFill="1" applyBorder="1" applyAlignment="1">
      <alignment vertical="center"/>
    </xf>
    <xf numFmtId="0" fontId="10" fillId="0" borderId="46" xfId="0" applyFont="1" applyBorder="1" applyAlignment="1">
      <alignment horizontal="center" vertical="center"/>
    </xf>
    <xf numFmtId="2" fontId="10" fillId="0" borderId="43" xfId="0" applyNumberFormat="1" applyFont="1" applyBorder="1" applyAlignment="1">
      <alignment vertical="center"/>
    </xf>
    <xf numFmtId="2" fontId="10" fillId="0" borderId="44" xfId="0" applyNumberFormat="1" applyFont="1" applyBorder="1" applyAlignment="1">
      <alignment vertical="center"/>
    </xf>
    <xf numFmtId="164" fontId="10" fillId="9" borderId="44" xfId="1" applyNumberFormat="1" applyFont="1" applyFill="1" applyBorder="1" applyAlignment="1">
      <alignment horizontal="center" vertical="center"/>
    </xf>
    <xf numFmtId="169" fontId="10" fillId="10" borderId="45" xfId="1" applyNumberFormat="1" applyFont="1" applyFill="1" applyBorder="1" applyAlignment="1">
      <alignment vertical="center"/>
    </xf>
    <xf numFmtId="168" fontId="10" fillId="0" borderId="47" xfId="2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9" fontId="10" fillId="9" borderId="44" xfId="1" applyNumberFormat="1" applyFont="1" applyFill="1" applyBorder="1" applyAlignment="1">
      <alignment horizontal="center" vertical="center"/>
    </xf>
    <xf numFmtId="169" fontId="10" fillId="0" borderId="46" xfId="1" applyNumberFormat="1" applyFont="1" applyBorder="1" applyAlignment="1">
      <alignment horizontal="center" vertical="center"/>
    </xf>
    <xf numFmtId="9" fontId="0" fillId="0" borderId="0" xfId="2" applyFont="1" applyAlignment="1">
      <alignment vertical="center"/>
    </xf>
    <xf numFmtId="0" fontId="0" fillId="0" borderId="60" xfId="0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169" fontId="0" fillId="10" borderId="33" xfId="1" applyNumberFormat="1" applyFont="1" applyFill="1" applyBorder="1" applyAlignment="1">
      <alignment vertical="center"/>
    </xf>
    <xf numFmtId="169" fontId="10" fillId="0" borderId="65" xfId="1" applyNumberFormat="1" applyFont="1" applyBorder="1" applyAlignment="1">
      <alignment horizontal="center" vertical="center"/>
    </xf>
    <xf numFmtId="169" fontId="10" fillId="10" borderId="32" xfId="1" applyNumberFormat="1" applyFont="1" applyFill="1" applyBorder="1" applyAlignment="1">
      <alignment vertical="center"/>
    </xf>
    <xf numFmtId="169" fontId="0" fillId="0" borderId="7" xfId="1" applyNumberFormat="1" applyFont="1" applyBorder="1" applyAlignment="1">
      <alignment vertical="center"/>
    </xf>
    <xf numFmtId="169" fontId="0" fillId="0" borderId="40" xfId="1" applyNumberFormat="1" applyFont="1" applyBorder="1" applyAlignment="1">
      <alignment vertical="center"/>
    </xf>
    <xf numFmtId="169" fontId="2" fillId="0" borderId="13" xfId="1" applyNumberFormat="1" applyFont="1" applyBorder="1" applyAlignment="1">
      <alignment vertical="center"/>
    </xf>
    <xf numFmtId="169" fontId="1" fillId="0" borderId="39" xfId="1" applyNumberFormat="1" applyFont="1" applyBorder="1" applyAlignment="1">
      <alignment vertical="center"/>
    </xf>
    <xf numFmtId="169" fontId="1" fillId="0" borderId="40" xfId="1" applyNumberFormat="1" applyFont="1" applyBorder="1" applyAlignment="1">
      <alignment vertical="center"/>
    </xf>
    <xf numFmtId="169" fontId="1" fillId="0" borderId="12" xfId="1" applyNumberFormat="1" applyFont="1" applyBorder="1" applyAlignment="1">
      <alignment vertical="center"/>
    </xf>
    <xf numFmtId="169" fontId="2" fillId="0" borderId="12" xfId="1" applyNumberFormat="1" applyFont="1" applyBorder="1" applyAlignment="1">
      <alignment vertical="center"/>
    </xf>
    <xf numFmtId="43" fontId="2" fillId="13" borderId="41" xfId="1" applyFont="1" applyFill="1" applyBorder="1" applyAlignment="1">
      <alignment vertical="center"/>
    </xf>
    <xf numFmtId="169" fontId="2" fillId="10" borderId="13" xfId="0" applyNumberFormat="1" applyFont="1" applyFill="1" applyBorder="1" applyAlignment="1">
      <alignment vertical="center"/>
    </xf>
    <xf numFmtId="0" fontId="10" fillId="0" borderId="39" xfId="0" applyFont="1" applyBorder="1" applyAlignment="1">
      <alignment horizontal="center" vertical="center"/>
    </xf>
    <xf numFmtId="43" fontId="10" fillId="0" borderId="40" xfId="1" applyFont="1" applyBorder="1" applyAlignment="1">
      <alignment vertical="center"/>
    </xf>
    <xf numFmtId="43" fontId="11" fillId="9" borderId="40" xfId="0" applyNumberFormat="1" applyFont="1" applyFill="1" applyBorder="1" applyAlignment="1">
      <alignment vertical="center"/>
    </xf>
    <xf numFmtId="169" fontId="11" fillId="10" borderId="12" xfId="0" applyNumberFormat="1" applyFont="1" applyFill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9" fontId="0" fillId="0" borderId="63" xfId="2" applyFont="1" applyBorder="1" applyAlignment="1">
      <alignment vertical="center"/>
    </xf>
    <xf numFmtId="9" fontId="0" fillId="0" borderId="49" xfId="2" applyFont="1" applyBorder="1" applyAlignment="1">
      <alignment vertical="center"/>
    </xf>
    <xf numFmtId="168" fontId="2" fillId="2" borderId="33" xfId="2" applyNumberFormat="1" applyFont="1" applyFill="1" applyBorder="1" applyAlignment="1">
      <alignment vertical="center"/>
    </xf>
    <xf numFmtId="9" fontId="2" fillId="0" borderId="26" xfId="2" applyFont="1" applyBorder="1" applyAlignment="1">
      <alignment vertical="center"/>
    </xf>
    <xf numFmtId="9" fontId="2" fillId="0" borderId="27" xfId="2" applyFont="1" applyBorder="1" applyAlignment="1">
      <alignment vertical="center"/>
    </xf>
    <xf numFmtId="9" fontId="2" fillId="0" borderId="28" xfId="2" applyFont="1" applyBorder="1" applyAlignment="1">
      <alignment vertical="center"/>
    </xf>
    <xf numFmtId="168" fontId="2" fillId="2" borderId="30" xfId="2" applyNumberFormat="1" applyFont="1" applyFill="1" applyBorder="1" applyAlignment="1">
      <alignment vertical="center"/>
    </xf>
    <xf numFmtId="168" fontId="2" fillId="2" borderId="32" xfId="2" applyNumberFormat="1" applyFont="1" applyFill="1" applyBorder="1" applyAlignment="1">
      <alignment vertical="center"/>
    </xf>
    <xf numFmtId="10" fontId="2" fillId="2" borderId="65" xfId="2" applyNumberFormat="1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168" fontId="11" fillId="9" borderId="49" xfId="2" applyNumberFormat="1" applyFont="1" applyFill="1" applyBorder="1" applyAlignment="1">
      <alignment vertical="center"/>
    </xf>
    <xf numFmtId="10" fontId="10" fillId="2" borderId="32" xfId="2" applyNumberFormat="1" applyFont="1" applyFill="1" applyBorder="1" applyAlignment="1">
      <alignment vertical="center"/>
    </xf>
    <xf numFmtId="168" fontId="11" fillId="0" borderId="33" xfId="2" applyNumberFormat="1" applyFont="1" applyBorder="1" applyAlignment="1">
      <alignment horizontal="center" vertical="center"/>
    </xf>
    <xf numFmtId="168" fontId="0" fillId="0" borderId="0" xfId="0" applyNumberFormat="1"/>
    <xf numFmtId="2" fontId="0" fillId="0" borderId="0" xfId="0" applyNumberFormat="1"/>
    <xf numFmtId="166" fontId="0" fillId="0" borderId="0" xfId="0" applyNumberFormat="1"/>
    <xf numFmtId="9" fontId="0" fillId="0" borderId="0" xfId="2" applyFont="1"/>
    <xf numFmtId="1" fontId="0" fillId="0" borderId="0" xfId="0" applyNumberFormat="1"/>
    <xf numFmtId="0" fontId="0" fillId="0" borderId="0" xfId="2" applyNumberFormat="1" applyFont="1"/>
    <xf numFmtId="0" fontId="0" fillId="0" borderId="50" xfId="0" applyBorder="1" applyAlignment="1">
      <alignment horizontal="center"/>
    </xf>
    <xf numFmtId="43" fontId="12" fillId="0" borderId="55" xfId="1" applyFont="1" applyBorder="1"/>
    <xf numFmtId="2" fontId="12" fillId="0" borderId="55" xfId="0" applyNumberFormat="1" applyFont="1" applyBorder="1"/>
    <xf numFmtId="0" fontId="0" fillId="0" borderId="43" xfId="0" applyBorder="1" applyAlignment="1">
      <alignment horizontal="center"/>
    </xf>
    <xf numFmtId="43" fontId="12" fillId="0" borderId="44" xfId="1" applyFont="1" applyBorder="1"/>
    <xf numFmtId="2" fontId="12" fillId="0" borderId="44" xfId="0" applyNumberFormat="1" applyFont="1" applyBorder="1"/>
    <xf numFmtId="165" fontId="4" fillId="0" borderId="47" xfId="0" applyNumberFormat="1" applyFont="1" applyBorder="1"/>
    <xf numFmtId="0" fontId="12" fillId="0" borderId="44" xfId="0" applyFont="1" applyBorder="1"/>
    <xf numFmtId="43" fontId="12" fillId="0" borderId="44" xfId="0" applyNumberFormat="1" applyFont="1" applyBorder="1"/>
    <xf numFmtId="2" fontId="1" fillId="2" borderId="44" xfId="0" applyNumberFormat="1" applyFont="1" applyFill="1" applyBorder="1"/>
    <xf numFmtId="169" fontId="4" fillId="2" borderId="47" xfId="0" applyNumberFormat="1" applyFont="1" applyFill="1" applyBorder="1"/>
    <xf numFmtId="9" fontId="0" fillId="0" borderId="49" xfId="2" applyFont="1" applyBorder="1" applyAlignment="1">
      <alignment horizontal="center"/>
    </xf>
    <xf numFmtId="168" fontId="0" fillId="0" borderId="49" xfId="2" applyNumberFormat="1" applyFont="1" applyBorder="1" applyAlignment="1">
      <alignment horizontal="center"/>
    </xf>
    <xf numFmtId="10" fontId="0" fillId="0" borderId="49" xfId="2" applyNumberFormat="1" applyFont="1" applyBorder="1" applyAlignment="1">
      <alignment horizontal="center"/>
    </xf>
    <xf numFmtId="9" fontId="4" fillId="0" borderId="49" xfId="2" applyFont="1" applyBorder="1" applyAlignment="1">
      <alignment horizontal="center"/>
    </xf>
    <xf numFmtId="9" fontId="2" fillId="0" borderId="33" xfId="2" applyFont="1" applyBorder="1" applyAlignment="1">
      <alignment horizontal="center"/>
    </xf>
    <xf numFmtId="0" fontId="0" fillId="0" borderId="50" xfId="0" applyBorder="1" applyAlignment="1">
      <alignment horizontal="center" vertical="center"/>
    </xf>
    <xf numFmtId="169" fontId="12" fillId="0" borderId="55" xfId="1" applyNumberFormat="1" applyFont="1" applyBorder="1" applyAlignment="1">
      <alignment vertical="center"/>
    </xf>
    <xf numFmtId="169" fontId="12" fillId="0" borderId="55" xfId="0" applyNumberFormat="1" applyFont="1" applyBorder="1" applyAlignment="1">
      <alignment vertical="center"/>
    </xf>
    <xf numFmtId="169" fontId="13" fillId="0" borderId="42" xfId="0" applyNumberFormat="1" applyFont="1" applyBorder="1" applyAlignment="1">
      <alignment vertical="center"/>
    </xf>
    <xf numFmtId="0" fontId="0" fillId="0" borderId="43" xfId="0" applyBorder="1" applyAlignment="1">
      <alignment horizontal="center" vertical="center"/>
    </xf>
    <xf numFmtId="169" fontId="12" fillId="0" borderId="44" xfId="1" applyNumberFormat="1" applyFont="1" applyBorder="1" applyAlignment="1">
      <alignment vertical="center"/>
    </xf>
    <xf numFmtId="169" fontId="12" fillId="0" borderId="44" xfId="0" applyNumberFormat="1" applyFont="1" applyBorder="1" applyAlignment="1">
      <alignment vertical="center"/>
    </xf>
    <xf numFmtId="169" fontId="13" fillId="0" borderId="47" xfId="0" applyNumberFormat="1" applyFont="1" applyBorder="1" applyAlignment="1">
      <alignment vertical="center"/>
    </xf>
    <xf numFmtId="43" fontId="0" fillId="0" borderId="0" xfId="0" applyNumberFormat="1" applyAlignment="1">
      <alignment vertical="center"/>
    </xf>
    <xf numFmtId="169" fontId="1" fillId="2" borderId="44" xfId="0" applyNumberFormat="1" applyFont="1" applyFill="1" applyBorder="1" applyAlignment="1">
      <alignment horizontal="center" vertical="center"/>
    </xf>
    <xf numFmtId="169" fontId="4" fillId="2" borderId="47" xfId="1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168" fontId="0" fillId="0" borderId="49" xfId="2" applyNumberFormat="1" applyFont="1" applyBorder="1" applyAlignment="1">
      <alignment horizontal="center" vertical="center"/>
    </xf>
    <xf numFmtId="9" fontId="4" fillId="0" borderId="49" xfId="2" applyFont="1" applyBorder="1" applyAlignment="1">
      <alignment horizontal="center" vertical="center"/>
    </xf>
    <xf numFmtId="9" fontId="2" fillId="0" borderId="33" xfId="2" applyFont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10" fontId="0" fillId="0" borderId="0" xfId="2" applyNumberFormat="1" applyFont="1"/>
    <xf numFmtId="0" fontId="0" fillId="14" borderId="37" xfId="0" applyFill="1" applyBorder="1" applyAlignment="1">
      <alignment horizontal="center" vertical="center"/>
    </xf>
    <xf numFmtId="0" fontId="0" fillId="14" borderId="34" xfId="0" applyFill="1" applyBorder="1" applyAlignment="1">
      <alignment horizontal="center" vertical="center"/>
    </xf>
    <xf numFmtId="1" fontId="4" fillId="14" borderId="37" xfId="0" applyNumberFormat="1" applyFont="1" applyFill="1" applyBorder="1" applyAlignment="1">
      <alignment horizontal="center" vertical="center"/>
    </xf>
    <xf numFmtId="0" fontId="2" fillId="14" borderId="38" xfId="0" applyFont="1" applyFill="1" applyBorder="1" applyAlignment="1">
      <alignment horizontal="center" vertical="center"/>
    </xf>
    <xf numFmtId="164" fontId="6" fillId="0" borderId="55" xfId="1" applyNumberFormat="1" applyFont="1" applyBorder="1"/>
    <xf numFmtId="169" fontId="6" fillId="0" borderId="55" xfId="0" applyNumberFormat="1" applyFont="1" applyBorder="1"/>
    <xf numFmtId="164" fontId="6" fillId="0" borderId="56" xfId="1" applyNumberFormat="1" applyFont="1" applyBorder="1"/>
    <xf numFmtId="164" fontId="4" fillId="0" borderId="55" xfId="2" applyNumberFormat="1" applyFont="1" applyBorder="1"/>
    <xf numFmtId="9" fontId="0" fillId="0" borderId="42" xfId="2" applyFont="1" applyBorder="1" applyAlignment="1">
      <alignment horizontal="center" vertical="center"/>
    </xf>
    <xf numFmtId="164" fontId="0" fillId="0" borderId="0" xfId="0" applyNumberFormat="1"/>
    <xf numFmtId="43" fontId="0" fillId="0" borderId="0" xfId="0" applyNumberFormat="1"/>
    <xf numFmtId="164" fontId="6" fillId="0" borderId="44" xfId="1" applyNumberFormat="1" applyFont="1" applyBorder="1"/>
    <xf numFmtId="169" fontId="6" fillId="0" borderId="44" xfId="0" applyNumberFormat="1" applyFont="1" applyBorder="1"/>
    <xf numFmtId="164" fontId="6" fillId="0" borderId="45" xfId="1" applyNumberFormat="1" applyFont="1" applyBorder="1"/>
    <xf numFmtId="164" fontId="4" fillId="0" borderId="44" xfId="2" applyNumberFormat="1" applyFont="1" applyBorder="1"/>
    <xf numFmtId="9" fontId="0" fillId="0" borderId="47" xfId="2" applyFont="1" applyBorder="1" applyAlignment="1">
      <alignment horizontal="center" vertical="center"/>
    </xf>
    <xf numFmtId="164" fontId="6" fillId="2" borderId="49" xfId="0" applyNumberFormat="1" applyFont="1" applyFill="1" applyBorder="1"/>
    <xf numFmtId="169" fontId="6" fillId="2" borderId="49" xfId="0" applyNumberFormat="1" applyFont="1" applyFill="1" applyBorder="1"/>
    <xf numFmtId="164" fontId="6" fillId="2" borderId="32" xfId="0" applyNumberFormat="1" applyFont="1" applyFill="1" applyBorder="1"/>
    <xf numFmtId="169" fontId="4" fillId="2" borderId="49" xfId="1" applyNumberFormat="1" applyFont="1" applyFill="1" applyBorder="1"/>
    <xf numFmtId="9" fontId="2" fillId="2" borderId="33" xfId="2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8" fontId="0" fillId="0" borderId="0" xfId="2" applyNumberFormat="1" applyFont="1"/>
    <xf numFmtId="164" fontId="0" fillId="0" borderId="0" xfId="2" applyNumberFormat="1" applyFont="1"/>
    <xf numFmtId="164" fontId="8" fillId="2" borderId="22" xfId="0" applyNumberFormat="1" applyFont="1" applyFill="1" applyBorder="1" applyAlignment="1">
      <alignment horizontal="center" vertical="center" wrapText="1" readingOrder="1"/>
    </xf>
    <xf numFmtId="1" fontId="0" fillId="0" borderId="19" xfId="0" applyNumberFormat="1" applyBorder="1" applyAlignment="1">
      <alignment horizontal="center" vertical="center"/>
    </xf>
    <xf numFmtId="1" fontId="0" fillId="0" borderId="44" xfId="0" applyNumberFormat="1" applyBorder="1" applyAlignment="1">
      <alignment horizontal="center" vertical="center"/>
    </xf>
    <xf numFmtId="1" fontId="0" fillId="0" borderId="66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0" fillId="0" borderId="39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0" fillId="0" borderId="50" xfId="0" applyNumberFormat="1" applyBorder="1" applyAlignment="1">
      <alignment horizontal="center" vertical="center"/>
    </xf>
    <xf numFmtId="1" fontId="0" fillId="0" borderId="55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71" fontId="0" fillId="13" borderId="41" xfId="1" applyNumberFormat="1" applyFont="1" applyFill="1" applyBorder="1" applyAlignment="1">
      <alignment horizontal="center" vertical="center"/>
    </xf>
    <xf numFmtId="171" fontId="0" fillId="13" borderId="46" xfId="1" applyNumberFormat="1" applyFont="1" applyFill="1" applyBorder="1" applyAlignment="1">
      <alignment horizontal="center" vertical="center"/>
    </xf>
    <xf numFmtId="171" fontId="0" fillId="13" borderId="60" xfId="1" applyNumberFormat="1" applyFont="1" applyFill="1" applyBorder="1" applyAlignment="1">
      <alignment horizontal="center" vertical="center"/>
    </xf>
    <xf numFmtId="169" fontId="6" fillId="0" borderId="42" xfId="0" applyNumberFormat="1" applyFont="1" applyBorder="1"/>
    <xf numFmtId="169" fontId="6" fillId="0" borderId="47" xfId="0" applyNumberFormat="1" applyFont="1" applyBorder="1"/>
    <xf numFmtId="49" fontId="10" fillId="12" borderId="12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/>
    </xf>
    <xf numFmtId="1" fontId="2" fillId="0" borderId="42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5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36" xfId="0" applyFont="1" applyBorder="1" applyAlignment="1">
      <alignment horizontal="center" vertical="center"/>
    </xf>
    <xf numFmtId="0" fontId="2" fillId="9" borderId="37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0" fillId="0" borderId="50" xfId="0" applyBorder="1" applyAlignment="1">
      <alignment vertical="center"/>
    </xf>
    <xf numFmtId="1" fontId="0" fillId="0" borderId="55" xfId="2" applyNumberFormat="1" applyFont="1" applyBorder="1" applyAlignment="1">
      <alignment horizontal="center" vertical="center"/>
    </xf>
    <xf numFmtId="3" fontId="2" fillId="9" borderId="55" xfId="0" applyNumberFormat="1" applyFont="1" applyFill="1" applyBorder="1" applyAlignment="1">
      <alignment horizontal="center" vertical="center"/>
    </xf>
    <xf numFmtId="9" fontId="0" fillId="0" borderId="58" xfId="2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1" fontId="0" fillId="0" borderId="44" xfId="2" applyNumberFormat="1" applyFont="1" applyBorder="1" applyAlignment="1">
      <alignment horizontal="center" vertical="center"/>
    </xf>
    <xf numFmtId="9" fontId="0" fillId="0" borderId="57" xfId="2" applyFont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0" fontId="0" fillId="0" borderId="23" xfId="0" applyBorder="1" applyAlignment="1">
      <alignment vertical="center"/>
    </xf>
    <xf numFmtId="9" fontId="0" fillId="0" borderId="24" xfId="2" applyFont="1" applyBorder="1" applyAlignment="1">
      <alignment horizontal="center" vertical="center"/>
    </xf>
    <xf numFmtId="9" fontId="0" fillId="0" borderId="59" xfId="2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1" fontId="2" fillId="0" borderId="37" xfId="0" applyNumberFormat="1" applyFont="1" applyBorder="1" applyAlignment="1">
      <alignment horizontal="center" vertical="center"/>
    </xf>
    <xf numFmtId="3" fontId="2" fillId="9" borderId="37" xfId="0" applyNumberFormat="1" applyFont="1" applyFill="1" applyBorder="1" applyAlignment="1">
      <alignment horizontal="center" vertical="center"/>
    </xf>
    <xf numFmtId="9" fontId="2" fillId="0" borderId="38" xfId="0" applyNumberFormat="1" applyFont="1" applyBorder="1" applyAlignment="1">
      <alignment horizontal="center" vertical="center"/>
    </xf>
    <xf numFmtId="9" fontId="2" fillId="0" borderId="53" xfId="0" applyNumberFormat="1" applyFont="1" applyBorder="1" applyAlignment="1">
      <alignment horizontal="center" vertical="center"/>
    </xf>
    <xf numFmtId="169" fontId="2" fillId="0" borderId="0" xfId="1" applyNumberFormat="1" applyFont="1" applyAlignment="1">
      <alignment vertical="center"/>
    </xf>
    <xf numFmtId="3" fontId="0" fillId="0" borderId="0" xfId="0" applyNumberFormat="1"/>
    <xf numFmtId="9" fontId="0" fillId="0" borderId="0" xfId="0" applyNumberFormat="1"/>
    <xf numFmtId="0" fontId="1" fillId="0" borderId="0" xfId="0" applyFont="1" applyAlignment="1">
      <alignment horizontal="left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9" borderId="23" xfId="1" applyNumberFormat="1" applyFont="1" applyFill="1" applyBorder="1" applyAlignment="1">
      <alignment horizontal="center" vertical="center"/>
    </xf>
    <xf numFmtId="0" fontId="6" fillId="9" borderId="50" xfId="1" applyNumberFormat="1" applyFont="1" applyFill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7" fontId="1" fillId="0" borderId="15" xfId="0" applyNumberFormat="1" applyFont="1" applyBorder="1" applyAlignment="1">
      <alignment horizontal="center" vertical="center"/>
    </xf>
    <xf numFmtId="43" fontId="6" fillId="3" borderId="8" xfId="0" applyNumberFormat="1" applyFont="1" applyFill="1" applyBorder="1" applyAlignment="1">
      <alignment horizontal="center" vertical="center"/>
    </xf>
    <xf numFmtId="43" fontId="6" fillId="3" borderId="21" xfId="0" applyNumberFormat="1" applyFont="1" applyFill="1" applyBorder="1" applyAlignment="1">
      <alignment horizontal="center" vertical="center"/>
    </xf>
    <xf numFmtId="43" fontId="6" fillId="3" borderId="30" xfId="0" applyNumberFormat="1" applyFont="1" applyFill="1" applyBorder="1" applyAlignment="1">
      <alignment horizontal="center" vertical="center"/>
    </xf>
    <xf numFmtId="43" fontId="6" fillId="9" borderId="8" xfId="0" applyNumberFormat="1" applyFont="1" applyFill="1" applyBorder="1" applyAlignment="1">
      <alignment horizontal="center" vertical="center"/>
    </xf>
    <xf numFmtId="43" fontId="6" fillId="9" borderId="21" xfId="0" applyNumberFormat="1" applyFont="1" applyFill="1" applyBorder="1" applyAlignment="1">
      <alignment horizontal="center" vertical="center"/>
    </xf>
    <xf numFmtId="43" fontId="6" fillId="9" borderId="30" xfId="0" applyNumberFormat="1" applyFont="1" applyFill="1" applyBorder="1" applyAlignment="1">
      <alignment horizontal="center" vertical="center"/>
    </xf>
    <xf numFmtId="43" fontId="6" fillId="5" borderId="8" xfId="0" applyNumberFormat="1" applyFont="1" applyFill="1" applyBorder="1" applyAlignment="1">
      <alignment horizontal="center" vertical="center"/>
    </xf>
    <xf numFmtId="43" fontId="6" fillId="5" borderId="21" xfId="0" applyNumberFormat="1" applyFont="1" applyFill="1" applyBorder="1" applyAlignment="1">
      <alignment horizontal="center" vertical="center"/>
    </xf>
    <xf numFmtId="43" fontId="6" fillId="5" borderId="30" xfId="0" applyNumberFormat="1" applyFont="1" applyFill="1" applyBorder="1" applyAlignment="1">
      <alignment horizontal="center" vertical="center"/>
    </xf>
    <xf numFmtId="43" fontId="1" fillId="11" borderId="8" xfId="0" applyNumberFormat="1" applyFont="1" applyFill="1" applyBorder="1" applyAlignment="1">
      <alignment horizontal="center" vertical="center"/>
    </xf>
    <xf numFmtId="43" fontId="1" fillId="11" borderId="21" xfId="0" applyNumberFormat="1" applyFont="1" applyFill="1" applyBorder="1" applyAlignment="1">
      <alignment horizontal="center" vertical="center"/>
    </xf>
    <xf numFmtId="43" fontId="1" fillId="0" borderId="9" xfId="0" applyNumberFormat="1" applyFont="1" applyBorder="1" applyAlignment="1">
      <alignment horizontal="center" vertical="center"/>
    </xf>
    <xf numFmtId="43" fontId="1" fillId="0" borderId="22" xfId="0" applyNumberFormat="1" applyFont="1" applyBorder="1" applyAlignment="1">
      <alignment horizontal="center" vertical="center"/>
    </xf>
    <xf numFmtId="43" fontId="1" fillId="0" borderId="31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 readingOrder="1"/>
    </xf>
    <xf numFmtId="0" fontId="7" fillId="0" borderId="35" xfId="0" applyFont="1" applyBorder="1" applyAlignment="1">
      <alignment horizontal="center" vertical="center" wrapText="1" readingOrder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4" fontId="8" fillId="8" borderId="17" xfId="0" applyNumberFormat="1" applyFont="1" applyFill="1" applyBorder="1" applyAlignment="1">
      <alignment horizontal="center" vertical="center" wrapText="1" readingOrder="1"/>
    </xf>
    <xf numFmtId="164" fontId="8" fillId="8" borderId="18" xfId="0" applyNumberFormat="1" applyFont="1" applyFill="1" applyBorder="1" applyAlignment="1">
      <alignment horizontal="center" vertical="center" wrapText="1" readingOrder="1"/>
    </xf>
    <xf numFmtId="164" fontId="8" fillId="8" borderId="19" xfId="0" applyNumberFormat="1" applyFont="1" applyFill="1" applyBorder="1" applyAlignment="1">
      <alignment horizontal="center" vertical="center" wrapText="1" readingOrder="1"/>
    </xf>
    <xf numFmtId="164" fontId="8" fillId="8" borderId="20" xfId="0" applyNumberFormat="1" applyFont="1" applyFill="1" applyBorder="1" applyAlignment="1">
      <alignment horizontal="center" vertical="center" wrapText="1" readingOrder="1"/>
    </xf>
    <xf numFmtId="164" fontId="8" fillId="8" borderId="27" xfId="0" applyNumberFormat="1" applyFont="1" applyFill="1" applyBorder="1" applyAlignment="1">
      <alignment horizontal="center" vertical="center" wrapText="1" readingOrder="1"/>
    </xf>
    <xf numFmtId="164" fontId="8" fillId="9" borderId="17" xfId="0" applyNumberFormat="1" applyFont="1" applyFill="1" applyBorder="1" applyAlignment="1">
      <alignment horizontal="center" vertical="center" wrapText="1" readingOrder="1"/>
    </xf>
    <xf numFmtId="164" fontId="8" fillId="9" borderId="18" xfId="0" applyNumberFormat="1" applyFont="1" applyFill="1" applyBorder="1" applyAlignment="1">
      <alignment horizontal="center" vertical="center" wrapText="1" readingOrder="1"/>
    </xf>
    <xf numFmtId="164" fontId="8" fillId="9" borderId="19" xfId="0" applyNumberFormat="1" applyFont="1" applyFill="1" applyBorder="1" applyAlignment="1">
      <alignment horizontal="center" vertical="center" wrapText="1" readingOrder="1"/>
    </xf>
    <xf numFmtId="164" fontId="8" fillId="10" borderId="17" xfId="0" applyNumberFormat="1" applyFont="1" applyFill="1" applyBorder="1" applyAlignment="1">
      <alignment horizontal="center" vertical="center" wrapText="1" readingOrder="1"/>
    </xf>
    <xf numFmtId="164" fontId="8" fillId="10" borderId="18" xfId="0" applyNumberFormat="1" applyFont="1" applyFill="1" applyBorder="1" applyAlignment="1">
      <alignment horizontal="center" vertical="center" wrapText="1" readingOrder="1"/>
    </xf>
    <xf numFmtId="164" fontId="8" fillId="10" borderId="19" xfId="0" applyNumberFormat="1" applyFont="1" applyFill="1" applyBorder="1" applyAlignment="1">
      <alignment horizontal="center" vertical="center" wrapText="1" readingOrder="1"/>
    </xf>
    <xf numFmtId="166" fontId="8" fillId="7" borderId="23" xfId="1" applyNumberFormat="1" applyFont="1" applyFill="1" applyBorder="1" applyAlignment="1">
      <alignment horizontal="center" vertical="center" wrapText="1" readingOrder="1"/>
    </xf>
    <xf numFmtId="166" fontId="8" fillId="7" borderId="26" xfId="1" applyNumberFormat="1" applyFont="1" applyFill="1" applyBorder="1" applyAlignment="1">
      <alignment horizontal="center" vertical="center" wrapText="1" readingOrder="1"/>
    </xf>
    <xf numFmtId="166" fontId="8" fillId="7" borderId="20" xfId="1" applyNumberFormat="1" applyFont="1" applyFill="1" applyBorder="1" applyAlignment="1">
      <alignment horizontal="center" vertical="center" wrapText="1" readingOrder="1"/>
    </xf>
    <xf numFmtId="166" fontId="8" fillId="7" borderId="27" xfId="1" applyNumberFormat="1" applyFont="1" applyFill="1" applyBorder="1" applyAlignment="1">
      <alignment horizontal="center" vertical="center" wrapText="1" readingOrder="1"/>
    </xf>
    <xf numFmtId="166" fontId="8" fillId="7" borderId="24" xfId="1" applyNumberFormat="1" applyFont="1" applyFill="1" applyBorder="1" applyAlignment="1">
      <alignment horizontal="center" vertical="center" wrapText="1" readingOrder="1"/>
    </xf>
    <xf numFmtId="166" fontId="8" fillId="7" borderId="30" xfId="1" applyNumberFormat="1" applyFont="1" applyFill="1" applyBorder="1" applyAlignment="1">
      <alignment horizontal="center" vertical="center" wrapText="1" readingOrder="1"/>
    </xf>
    <xf numFmtId="164" fontId="8" fillId="5" borderId="8" xfId="0" applyNumberFormat="1" applyFont="1" applyFill="1" applyBorder="1" applyAlignment="1">
      <alignment horizontal="center" vertical="center" wrapText="1" readingOrder="1"/>
    </xf>
    <xf numFmtId="164" fontId="8" fillId="5" borderId="21" xfId="0" applyNumberFormat="1" applyFont="1" applyFill="1" applyBorder="1" applyAlignment="1">
      <alignment horizontal="center" vertical="center" wrapText="1" readingOrder="1"/>
    </xf>
    <xf numFmtId="164" fontId="8" fillId="5" borderId="30" xfId="0" applyNumberFormat="1" applyFont="1" applyFill="1" applyBorder="1" applyAlignment="1">
      <alignment horizontal="center" vertical="center" wrapText="1" readingOrder="1"/>
    </xf>
    <xf numFmtId="164" fontId="8" fillId="6" borderId="9" xfId="0" applyNumberFormat="1" applyFont="1" applyFill="1" applyBorder="1" applyAlignment="1">
      <alignment horizontal="center" vertical="center" wrapText="1" readingOrder="1"/>
    </xf>
    <xf numFmtId="164" fontId="8" fillId="6" borderId="22" xfId="0" applyNumberFormat="1" applyFont="1" applyFill="1" applyBorder="1" applyAlignment="1">
      <alignment horizontal="center" vertical="center" wrapText="1" readingOrder="1"/>
    </xf>
    <xf numFmtId="164" fontId="8" fillId="6" borderId="31" xfId="0" applyNumberFormat="1" applyFont="1" applyFill="1" applyBorder="1" applyAlignment="1">
      <alignment horizontal="center" vertical="center" wrapText="1" readingOrder="1"/>
    </xf>
    <xf numFmtId="164" fontId="8" fillId="7" borderId="9" xfId="0" applyNumberFormat="1" applyFont="1" applyFill="1" applyBorder="1" applyAlignment="1">
      <alignment horizontal="center" vertical="center" wrapText="1" readingOrder="1"/>
    </xf>
    <xf numFmtId="164" fontId="8" fillId="7" borderId="22" xfId="0" applyNumberFormat="1" applyFont="1" applyFill="1" applyBorder="1" applyAlignment="1">
      <alignment horizontal="center" vertical="center" wrapText="1" readingOrder="1"/>
    </xf>
    <xf numFmtId="164" fontId="8" fillId="7" borderId="31" xfId="0" applyNumberFormat="1" applyFont="1" applyFill="1" applyBorder="1" applyAlignment="1">
      <alignment horizontal="center" vertical="center" wrapText="1" readingOrder="1"/>
    </xf>
    <xf numFmtId="166" fontId="8" fillId="7" borderId="9" xfId="1" applyNumberFormat="1" applyFont="1" applyFill="1" applyBorder="1" applyAlignment="1">
      <alignment horizontal="center" vertical="center" wrapText="1" readingOrder="1"/>
    </xf>
    <xf numFmtId="166" fontId="8" fillId="7" borderId="22" xfId="1" applyNumberFormat="1" applyFont="1" applyFill="1" applyBorder="1" applyAlignment="1">
      <alignment horizontal="center" vertical="center" wrapText="1" readingOrder="1"/>
    </xf>
    <xf numFmtId="166" fontId="8" fillId="7" borderId="31" xfId="1" applyNumberFormat="1" applyFont="1" applyFill="1" applyBorder="1" applyAlignment="1">
      <alignment horizontal="center" vertical="center" wrapText="1" readingOrder="1"/>
    </xf>
    <xf numFmtId="43" fontId="8" fillId="7" borderId="5" xfId="1" applyFont="1" applyFill="1" applyBorder="1" applyAlignment="1">
      <alignment horizontal="center" vertical="center" wrapText="1" readingOrder="1"/>
    </xf>
    <xf numFmtId="43" fontId="8" fillId="7" borderId="6" xfId="1" applyFont="1" applyFill="1" applyBorder="1" applyAlignment="1">
      <alignment horizontal="center" vertical="center" wrapText="1" readingOrder="1"/>
    </xf>
    <xf numFmtId="43" fontId="8" fillId="7" borderId="10" xfId="1" applyFont="1" applyFill="1" applyBorder="1" applyAlignment="1">
      <alignment horizontal="center" vertical="center" wrapText="1" readingOrder="1"/>
    </xf>
    <xf numFmtId="166" fontId="8" fillId="0" borderId="11" xfId="1" applyNumberFormat="1" applyFont="1" applyBorder="1" applyAlignment="1">
      <alignment horizontal="center" vertical="center" wrapText="1" readingOrder="1"/>
    </xf>
    <xf numFmtId="166" fontId="8" fillId="0" borderId="25" xfId="1" applyNumberFormat="1" applyFont="1" applyBorder="1" applyAlignment="1">
      <alignment horizontal="center" vertical="center" wrapText="1" readingOrder="1"/>
    </xf>
    <xf numFmtId="166" fontId="8" fillId="0" borderId="29" xfId="1" applyNumberFormat="1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16" xfId="0" applyFont="1" applyBorder="1" applyAlignment="1">
      <alignment horizontal="center" vertical="center" wrapText="1" readingOrder="1"/>
    </xf>
    <xf numFmtId="0" fontId="8" fillId="0" borderId="28" xfId="0" applyFont="1" applyBorder="1" applyAlignment="1">
      <alignment horizontal="center" vertical="center" wrapText="1" readingOrder="1"/>
    </xf>
    <xf numFmtId="164" fontId="8" fillId="3" borderId="5" xfId="0" applyNumberFormat="1" applyFont="1" applyFill="1" applyBorder="1" applyAlignment="1">
      <alignment horizontal="center" vertical="center" wrapText="1" readingOrder="1"/>
    </xf>
    <xf numFmtId="164" fontId="8" fillId="3" borderId="6" xfId="0" applyNumberFormat="1" applyFont="1" applyFill="1" applyBorder="1" applyAlignment="1">
      <alignment horizontal="center" vertical="center" wrapText="1" readingOrder="1"/>
    </xf>
    <xf numFmtId="164" fontId="8" fillId="3" borderId="7" xfId="0" applyNumberFormat="1" applyFont="1" applyFill="1" applyBorder="1" applyAlignment="1">
      <alignment horizontal="center" vertical="center" wrapText="1" readingOrder="1"/>
    </xf>
    <xf numFmtId="164" fontId="8" fillId="3" borderId="3" xfId="0" applyNumberFormat="1" applyFont="1" applyFill="1" applyBorder="1" applyAlignment="1">
      <alignment horizontal="center" vertical="center" wrapText="1" readingOrder="1"/>
    </xf>
    <xf numFmtId="164" fontId="8" fillId="3" borderId="15" xfId="0" applyNumberFormat="1" applyFont="1" applyFill="1" applyBorder="1" applyAlignment="1">
      <alignment horizontal="center" vertical="center" wrapText="1" readingOrder="1"/>
    </xf>
    <xf numFmtId="164" fontId="8" fillId="3" borderId="27" xfId="0" applyNumberFormat="1" applyFont="1" applyFill="1" applyBorder="1" applyAlignment="1">
      <alignment horizontal="center" vertical="center" wrapText="1" readingOrder="1"/>
    </xf>
    <xf numFmtId="164" fontId="8" fillId="4" borderId="5" xfId="0" applyNumberFormat="1" applyFont="1" applyFill="1" applyBorder="1" applyAlignment="1">
      <alignment horizontal="center" vertical="center" wrapText="1" readingOrder="1"/>
    </xf>
    <xf numFmtId="164" fontId="8" fillId="4" borderId="6" xfId="0" applyNumberFormat="1" applyFont="1" applyFill="1" applyBorder="1" applyAlignment="1">
      <alignment horizontal="center" vertical="center" wrapText="1" readingOrder="1"/>
    </xf>
    <xf numFmtId="164" fontId="8" fillId="4" borderId="7" xfId="0" applyNumberFormat="1" applyFont="1" applyFill="1" applyBorder="1" applyAlignment="1">
      <alignment horizontal="center" vertical="center" wrapText="1" readingOrder="1"/>
    </xf>
    <xf numFmtId="164" fontId="8" fillId="4" borderId="8" xfId="0" applyNumberFormat="1" applyFont="1" applyFill="1" applyBorder="1" applyAlignment="1">
      <alignment horizontal="center" vertical="center" wrapText="1" readingOrder="1"/>
    </xf>
    <xf numFmtId="164" fontId="8" fillId="4" borderId="21" xfId="0" applyNumberFormat="1" applyFont="1" applyFill="1" applyBorder="1" applyAlignment="1">
      <alignment horizontal="center" vertical="center" wrapText="1" readingOrder="1"/>
    </xf>
    <xf numFmtId="164" fontId="8" fillId="4" borderId="30" xfId="0" applyNumberFormat="1" applyFont="1" applyFill="1" applyBorder="1" applyAlignment="1">
      <alignment horizontal="center" vertical="center" wrapText="1" readingOrder="1"/>
    </xf>
    <xf numFmtId="164" fontId="8" fillId="5" borderId="5" xfId="0" applyNumberFormat="1" applyFont="1" applyFill="1" applyBorder="1" applyAlignment="1">
      <alignment horizontal="center" vertical="center" wrapText="1" readingOrder="1"/>
    </xf>
    <xf numFmtId="164" fontId="8" fillId="5" borderId="6" xfId="0" applyNumberFormat="1" applyFont="1" applyFill="1" applyBorder="1" applyAlignment="1">
      <alignment horizontal="center" vertical="center" wrapText="1" readingOrder="1"/>
    </xf>
    <xf numFmtId="164" fontId="8" fillId="5" borderId="7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readingOrder="1"/>
    </xf>
    <xf numFmtId="0" fontId="7" fillId="0" borderId="14" xfId="0" applyFont="1" applyBorder="1" applyAlignment="1">
      <alignment horizontal="center" vertical="center" readingOrder="1"/>
    </xf>
    <xf numFmtId="0" fontId="7" fillId="0" borderId="26" xfId="0" applyFont="1" applyBorder="1" applyAlignment="1">
      <alignment horizontal="center" vertical="center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 readingOrder="1"/>
    </xf>
    <xf numFmtId="0" fontId="8" fillId="0" borderId="27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 readingOrder="1"/>
    </xf>
    <xf numFmtId="0" fontId="7" fillId="0" borderId="27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15" xfId="0" applyFont="1" applyBorder="1" applyAlignment="1">
      <alignment horizontal="center" vertical="center" wrapText="1" readingOrder="1"/>
    </xf>
    <xf numFmtId="0" fontId="4" fillId="0" borderId="27" xfId="0" applyFont="1" applyBorder="1" applyAlignment="1">
      <alignment horizontal="center" vertical="center" wrapText="1" readingOrder="1"/>
    </xf>
    <xf numFmtId="0" fontId="0" fillId="0" borderId="4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14" borderId="36" xfId="0" applyFill="1" applyBorder="1" applyAlignment="1">
      <alignment horizontal="center" vertical="center"/>
    </xf>
    <xf numFmtId="0" fontId="0" fillId="14" borderId="37" xfId="0" applyFill="1" applyBorder="1" applyAlignment="1">
      <alignment horizontal="center" vertical="center"/>
    </xf>
    <xf numFmtId="0" fontId="0" fillId="0" borderId="50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4" fillId="14" borderId="13" xfId="0" applyFont="1" applyFill="1" applyBorder="1" applyAlignment="1">
      <alignment horizontal="center" vertical="center"/>
    </xf>
    <xf numFmtId="0" fontId="4" fillId="14" borderId="33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14" borderId="39" xfId="0" applyFill="1" applyBorder="1" applyAlignment="1">
      <alignment horizontal="center" vertical="center" wrapText="1"/>
    </xf>
    <xf numFmtId="0" fontId="0" fillId="14" borderId="48" xfId="0" applyFill="1" applyBorder="1" applyAlignment="1">
      <alignment horizontal="center" vertical="center" wrapText="1"/>
    </xf>
    <xf numFmtId="0" fontId="6" fillId="14" borderId="40" xfId="0" applyFont="1" applyFill="1" applyBorder="1" applyAlignment="1">
      <alignment horizontal="center" vertical="center"/>
    </xf>
    <xf numFmtId="0" fontId="6" fillId="14" borderId="49" xfId="0" applyFont="1" applyFill="1" applyBorder="1" applyAlignment="1">
      <alignment horizontal="center" vertical="center"/>
    </xf>
    <xf numFmtId="0" fontId="6" fillId="14" borderId="40" xfId="0" applyFont="1" applyFill="1" applyBorder="1" applyAlignment="1">
      <alignment horizontal="center" vertical="center" wrapText="1"/>
    </xf>
    <xf numFmtId="0" fontId="6" fillId="14" borderId="49" xfId="0" applyFont="1" applyFill="1" applyBorder="1" applyAlignment="1">
      <alignment horizontal="center" vertical="center" wrapText="1"/>
    </xf>
    <xf numFmtId="0" fontId="6" fillId="14" borderId="39" xfId="0" applyFont="1" applyFill="1" applyBorder="1" applyAlignment="1">
      <alignment horizontal="center"/>
    </xf>
    <xf numFmtId="0" fontId="6" fillId="14" borderId="48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0" borderId="62" xfId="0" applyFont="1" applyBorder="1" applyAlignment="1">
      <alignment horizontal="left" vertical="center"/>
    </xf>
    <xf numFmtId="0" fontId="11" fillId="0" borderId="64" xfId="0" applyFont="1" applyBorder="1" applyAlignment="1">
      <alignment horizontal="left" vertical="center"/>
    </xf>
    <xf numFmtId="0" fontId="11" fillId="0" borderId="6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12" borderId="5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13" borderId="3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30" xfId="0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Actual</a:t>
            </a:r>
            <a:r>
              <a:rPr lang="en-US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Sales, tons</a:t>
            </a:r>
            <a:endParaRPr lang="en-US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572897761645493E-2"/>
          <c:y val="0.148559670781893"/>
          <c:w val="0.97338173018753782"/>
          <c:h val="0.67066038041541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[1]DATA!$S$4:$S$5</c:f>
              <c:strCache>
                <c:ptCount val="1"/>
                <c:pt idx="0">
                  <c:v>UB Sales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[1]DATA!$R$6:$R$17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[1]DATA!$S$6:$S$17</c:f>
              <c:numCache>
                <c:formatCode>General</c:formatCode>
                <c:ptCount val="12"/>
                <c:pt idx="0">
                  <c:v>1693.3999999999999</c:v>
                </c:pt>
                <c:pt idx="1">
                  <c:v>0</c:v>
                </c:pt>
                <c:pt idx="2">
                  <c:v>0</c:v>
                </c:pt>
                <c:pt idx="3">
                  <c:v>29948.05000000001</c:v>
                </c:pt>
                <c:pt idx="4">
                  <c:v>53700.350000000013</c:v>
                </c:pt>
                <c:pt idx="5">
                  <c:v>53605.500000000029</c:v>
                </c:pt>
                <c:pt idx="6">
                  <c:v>35920.299999999996</c:v>
                </c:pt>
                <c:pt idx="7">
                  <c:v>47973.25</c:v>
                </c:pt>
                <c:pt idx="8">
                  <c:v>45594.049999999988</c:v>
                </c:pt>
                <c:pt idx="9">
                  <c:v>29904.85</c:v>
                </c:pt>
                <c:pt idx="10">
                  <c:v>9946.5000000000036</c:v>
                </c:pt>
                <c:pt idx="11">
                  <c:v>3600.7999999999997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C1-4908-B1FD-371426DD3B25}"/>
            </c:ext>
          </c:extLst>
        </c:ser>
        <c:ser>
          <c:idx val="1"/>
          <c:order val="1"/>
          <c:tx>
            <c:strRef>
              <c:f>[1]DATA!$T$4:$T$5</c:f>
              <c:strCache>
                <c:ptCount val="1"/>
                <c:pt idx="0">
                  <c:v>Urgun Sales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cat>
            <c:strRef>
              <c:f>[1]DATA!$R$6:$R$17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[1]DATA!$T$6:$T$17</c:f>
              <c:numCache>
                <c:formatCode>General</c:formatCode>
                <c:ptCount val="12"/>
                <c:pt idx="0">
                  <c:v>7005.170000000001</c:v>
                </c:pt>
                <c:pt idx="1">
                  <c:v>6711.3100000000013</c:v>
                </c:pt>
                <c:pt idx="2">
                  <c:v>23053.54</c:v>
                </c:pt>
                <c:pt idx="3">
                  <c:v>20677.7</c:v>
                </c:pt>
                <c:pt idx="4">
                  <c:v>13284.32</c:v>
                </c:pt>
                <c:pt idx="5">
                  <c:v>11983.32</c:v>
                </c:pt>
                <c:pt idx="6">
                  <c:v>11449.2</c:v>
                </c:pt>
                <c:pt idx="7">
                  <c:v>10881.84</c:v>
                </c:pt>
                <c:pt idx="8">
                  <c:v>17483.660000000003</c:v>
                </c:pt>
                <c:pt idx="9">
                  <c:v>15214.539999999999</c:v>
                </c:pt>
                <c:pt idx="10">
                  <c:v>4182.3600000000006</c:v>
                </c:pt>
                <c:pt idx="11">
                  <c:v>1230.8499999999999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C1-4908-B1FD-371426DD3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47529752"/>
        <c:axId val="366440752"/>
      </c:barChart>
      <c:lineChart>
        <c:grouping val="standard"/>
        <c:varyColors val="0"/>
        <c:ser>
          <c:idx val="2"/>
          <c:order val="2"/>
          <c:tx>
            <c:v>2019 Plan</c:v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[1]DATA!$R$6:$R$17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[1]DATA!$X$6:$X$17</c:f>
              <c:numCache>
                <c:formatCode>General</c:formatCode>
                <c:ptCount val="12"/>
                <c:pt idx="0">
                  <c:v>5182</c:v>
                </c:pt>
                <c:pt idx="1">
                  <c:v>8882</c:v>
                </c:pt>
                <c:pt idx="2">
                  <c:v>21090</c:v>
                </c:pt>
                <c:pt idx="3">
                  <c:v>52990</c:v>
                </c:pt>
                <c:pt idx="4">
                  <c:v>65032</c:v>
                </c:pt>
                <c:pt idx="5">
                  <c:v>68182</c:v>
                </c:pt>
                <c:pt idx="6">
                  <c:v>59532</c:v>
                </c:pt>
                <c:pt idx="7">
                  <c:v>67732</c:v>
                </c:pt>
                <c:pt idx="8">
                  <c:v>63682</c:v>
                </c:pt>
                <c:pt idx="9">
                  <c:v>52132</c:v>
                </c:pt>
                <c:pt idx="10">
                  <c:v>10232</c:v>
                </c:pt>
                <c:pt idx="11">
                  <c:v>5332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79C1-4908-B1FD-371426DD3B25}"/>
            </c:ext>
          </c:extLst>
        </c:ser>
        <c:ser>
          <c:idx val="3"/>
          <c:order val="3"/>
          <c:tx>
            <c:v>2019 Actual</c:v>
          </c:tx>
          <c:spPr>
            <a:ln w="1270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strRef>
              <c:f>[1]DATA!$R$6:$R$17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[1]DATA!$W$6:$W$17</c:f>
              <c:numCache>
                <c:formatCode>General</c:formatCode>
                <c:ptCount val="12"/>
                <c:pt idx="0">
                  <c:v>8698.5700000000015</c:v>
                </c:pt>
                <c:pt idx="1">
                  <c:v>6711.3100000000013</c:v>
                </c:pt>
                <c:pt idx="2">
                  <c:v>23053.54</c:v>
                </c:pt>
                <c:pt idx="3">
                  <c:v>50625.750000000015</c:v>
                </c:pt>
                <c:pt idx="4">
                  <c:v>66984.670000000013</c:v>
                </c:pt>
                <c:pt idx="5">
                  <c:v>65588.820000000036</c:v>
                </c:pt>
                <c:pt idx="6">
                  <c:v>47369.5</c:v>
                </c:pt>
                <c:pt idx="7">
                  <c:v>58855.09</c:v>
                </c:pt>
                <c:pt idx="8">
                  <c:v>63077.709999999992</c:v>
                </c:pt>
                <c:pt idx="9">
                  <c:v>45119.39</c:v>
                </c:pt>
                <c:pt idx="10">
                  <c:v>14128.860000000004</c:v>
                </c:pt>
                <c:pt idx="11">
                  <c:v>4831.6499999999996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79C1-4908-B1FD-371426DD3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529752"/>
        <c:axId val="366440752"/>
      </c:lineChart>
      <c:catAx>
        <c:axId val="247529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66440752"/>
        <c:crosses val="autoZero"/>
        <c:auto val="1"/>
        <c:lblAlgn val="ctr"/>
        <c:lblOffset val="100"/>
        <c:noMultiLvlLbl val="0"/>
      </c:catAx>
      <c:valAx>
        <c:axId val="366440752"/>
        <c:scaling>
          <c:orientation val="minMax"/>
          <c:max val="80000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47529752"/>
        <c:crosses val="autoZero"/>
        <c:crossBetween val="between"/>
        <c:majorUnit val="10000"/>
        <c:minorUnit val="2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20</xdr:row>
      <xdr:rowOff>0</xdr:rowOff>
    </xdr:from>
    <xdr:to>
      <xdr:col>23</xdr:col>
      <xdr:colOff>238125</xdr:colOff>
      <xdr:row>38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EEEF1ECB-3D0A-42F4-B1F7-5E9D58888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8;&#1054;&#1054;&#1062;&#1054;&#1054;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k-1"/>
      <sheetName val="Bag-1"/>
      <sheetName val="DR-1"/>
      <sheetName val="Sheet2"/>
      <sheetName val="UB bulk-1"/>
      <sheetName val="UB bag-1"/>
      <sheetName val="Bulk-2"/>
      <sheetName val="Bag-2"/>
      <sheetName val="DR-2"/>
      <sheetName val="Bulk-3"/>
      <sheetName val="Bag-3"/>
      <sheetName val="DR-3"/>
      <sheetName val="Bulk-4"/>
      <sheetName val="Bag-4"/>
      <sheetName val="DR-4"/>
      <sheetName val="UB bulk-4"/>
      <sheetName val="UB bag-4"/>
      <sheetName val="Bulk-5"/>
      <sheetName val="Bag-5"/>
      <sheetName val="DR-5"/>
      <sheetName val="UBGS bulk-5"/>
      <sheetName val="UBGS bag-5"/>
      <sheetName val="Bulk-6"/>
      <sheetName val="Bag-6"/>
      <sheetName val="DR-6"/>
      <sheetName val="UBGS bulk-6"/>
      <sheetName val="UBGS bag-6"/>
      <sheetName val="Bulk-7"/>
      <sheetName val="Bag-7"/>
      <sheetName val="DR-7"/>
      <sheetName val="UBGS bulk-7"/>
      <sheetName val="UBGS bag-7"/>
      <sheetName val="Bulk-8"/>
      <sheetName val="Bag-8"/>
      <sheetName val="DR-8"/>
      <sheetName val="UBGS bulk-8"/>
      <sheetName val="UBGS bag-8"/>
      <sheetName val="Bulk-9"/>
      <sheetName val="Bag-9"/>
      <sheetName val="DR-9"/>
      <sheetName val="UBGS bulk-9"/>
      <sheetName val="UBGS bag-9"/>
      <sheetName val="Bulk-10"/>
      <sheetName val="Bag-10"/>
      <sheetName val="DR-10"/>
      <sheetName val="UBGS bulk-10"/>
      <sheetName val="UBGS bag-10"/>
      <sheetName val="Bulk-11"/>
      <sheetName val="Bag-11"/>
      <sheetName val="DR-11"/>
      <sheetName val="UBGS bulk-11"/>
      <sheetName val="UBGS bag-11"/>
      <sheetName val="DO"/>
      <sheetName val="Bag-12"/>
      <sheetName val="DR-12"/>
      <sheetName val="UBGS bulk-12"/>
      <sheetName val="UBGS-bag-12"/>
      <sheetName val="Нэгдсэн"/>
      <sheetName val="Promo-20"/>
      <sheetName val="DATA"/>
      <sheetName val="Sheet1"/>
      <sheetName val="Segment"/>
      <sheetName val="44"/>
      <sheetName val="ХТ"/>
      <sheetName val="Compet"/>
      <sheetName val="TM"/>
      <sheetName val="Price"/>
      <sheetName val="Promo-19"/>
      <sheetName val="Нийт"/>
      <sheetName val="Logistics"/>
    </sheetNames>
    <sheetDataSet>
      <sheetData sheetId="0"/>
      <sheetData sheetId="1"/>
      <sheetData sheetId="2">
        <row r="85">
          <cell r="I85">
            <v>0</v>
          </cell>
          <cell r="J85">
            <v>0</v>
          </cell>
        </row>
      </sheetData>
      <sheetData sheetId="3"/>
      <sheetData sheetId="4"/>
      <sheetData sheetId="5"/>
      <sheetData sheetId="6"/>
      <sheetData sheetId="7"/>
      <sheetData sheetId="8">
        <row r="67">
          <cell r="I67">
            <v>0</v>
          </cell>
          <cell r="J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</sheetData>
      <sheetData sheetId="9"/>
      <sheetData sheetId="10"/>
      <sheetData sheetId="11">
        <row r="220">
          <cell r="J220">
            <v>33.5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</row>
      </sheetData>
      <sheetData sheetId="12"/>
      <sheetData sheetId="13"/>
      <sheetData sheetId="14">
        <row r="621">
          <cell r="J621">
            <v>134.65</v>
          </cell>
          <cell r="K621">
            <v>809.35000000000014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814">
          <cell r="K814">
            <v>1.25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887">
          <cell r="K887">
            <v>181</v>
          </cell>
        </row>
      </sheetData>
      <sheetData sheetId="40"/>
      <sheetData sheetId="41"/>
      <sheetData sheetId="42"/>
      <sheetData sheetId="43"/>
      <sheetData sheetId="44">
        <row r="757">
          <cell r="K757">
            <v>415</v>
          </cell>
        </row>
      </sheetData>
      <sheetData sheetId="45"/>
      <sheetData sheetId="46"/>
      <sheetData sheetId="47"/>
      <sheetData sheetId="48"/>
      <sheetData sheetId="49">
        <row r="292">
          <cell r="K292">
            <v>167.4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4">
          <cell r="S4" t="str">
            <v>UB Sales</v>
          </cell>
          <cell r="T4" t="str">
            <v>Urgun Sales</v>
          </cell>
        </row>
        <row r="6">
          <cell r="R6" t="str">
            <v>Jan</v>
          </cell>
          <cell r="S6">
            <v>1693.3999999999999</v>
          </cell>
          <cell r="T6">
            <v>7005.170000000001</v>
          </cell>
          <cell r="W6">
            <v>8698.5700000000015</v>
          </cell>
          <cell r="X6">
            <v>5182</v>
          </cell>
        </row>
        <row r="7">
          <cell r="R7" t="str">
            <v>Feb</v>
          </cell>
          <cell r="S7">
            <v>0</v>
          </cell>
          <cell r="T7">
            <v>6711.3100000000013</v>
          </cell>
          <cell r="W7">
            <v>6711.3100000000013</v>
          </cell>
          <cell r="X7">
            <v>8882</v>
          </cell>
        </row>
        <row r="8">
          <cell r="R8" t="str">
            <v>Mar</v>
          </cell>
          <cell r="S8">
            <v>0</v>
          </cell>
          <cell r="T8">
            <v>23053.54</v>
          </cell>
          <cell r="W8">
            <v>23053.54</v>
          </cell>
          <cell r="X8">
            <v>21090</v>
          </cell>
        </row>
        <row r="9">
          <cell r="R9" t="str">
            <v>Apr</v>
          </cell>
          <cell r="S9">
            <v>29948.05000000001</v>
          </cell>
          <cell r="T9">
            <v>20677.7</v>
          </cell>
          <cell r="W9">
            <v>50625.750000000015</v>
          </cell>
          <cell r="X9">
            <v>52990</v>
          </cell>
        </row>
        <row r="10">
          <cell r="R10" t="str">
            <v>May</v>
          </cell>
          <cell r="S10">
            <v>53700.350000000013</v>
          </cell>
          <cell r="T10">
            <v>13284.32</v>
          </cell>
          <cell r="W10">
            <v>66984.670000000013</v>
          </cell>
          <cell r="X10">
            <v>65032</v>
          </cell>
        </row>
        <row r="11">
          <cell r="R11" t="str">
            <v>Jun</v>
          </cell>
          <cell r="S11">
            <v>53605.500000000029</v>
          </cell>
          <cell r="T11">
            <v>11983.32</v>
          </cell>
          <cell r="W11">
            <v>65588.820000000036</v>
          </cell>
          <cell r="X11">
            <v>68182</v>
          </cell>
        </row>
        <row r="12">
          <cell r="R12" t="str">
            <v>July</v>
          </cell>
          <cell r="S12">
            <v>35920.299999999996</v>
          </cell>
          <cell r="T12">
            <v>11449.2</v>
          </cell>
          <cell r="W12">
            <v>47369.5</v>
          </cell>
          <cell r="X12">
            <v>59532</v>
          </cell>
        </row>
        <row r="13">
          <cell r="R13" t="str">
            <v>Aug</v>
          </cell>
          <cell r="S13">
            <v>47973.25</v>
          </cell>
          <cell r="T13">
            <v>10881.84</v>
          </cell>
          <cell r="W13">
            <v>58855.09</v>
          </cell>
          <cell r="X13">
            <v>67732</v>
          </cell>
        </row>
        <row r="14">
          <cell r="R14" t="str">
            <v>Sep</v>
          </cell>
          <cell r="S14">
            <v>45594.049999999988</v>
          </cell>
          <cell r="T14">
            <v>17483.660000000003</v>
          </cell>
          <cell r="W14">
            <v>63077.709999999992</v>
          </cell>
          <cell r="X14">
            <v>63682</v>
          </cell>
        </row>
        <row r="15">
          <cell r="R15" t="str">
            <v>Oct</v>
          </cell>
          <cell r="S15">
            <v>29904.85</v>
          </cell>
          <cell r="T15">
            <v>15214.539999999999</v>
          </cell>
          <cell r="W15">
            <v>45119.39</v>
          </cell>
          <cell r="X15">
            <v>52132</v>
          </cell>
        </row>
        <row r="16">
          <cell r="R16" t="str">
            <v>Nov</v>
          </cell>
          <cell r="S16">
            <v>9946.5000000000036</v>
          </cell>
          <cell r="T16">
            <v>4182.3600000000006</v>
          </cell>
          <cell r="W16">
            <v>14128.860000000004</v>
          </cell>
          <cell r="X16">
            <v>10232</v>
          </cell>
        </row>
        <row r="17">
          <cell r="R17" t="str">
            <v>Dec</v>
          </cell>
          <cell r="S17">
            <v>3600.7999999999997</v>
          </cell>
          <cell r="T17">
            <v>1230.8499999999999</v>
          </cell>
          <cell r="W17">
            <v>4831.6499999999996</v>
          </cell>
          <cell r="X17">
            <v>5332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61"/>
  <sheetViews>
    <sheetView workbookViewId="0">
      <selection activeCell="U15" sqref="U15"/>
    </sheetView>
  </sheetViews>
  <sheetFormatPr defaultColWidth="9.140625" defaultRowHeight="15" x14ac:dyDescent="0.25"/>
  <cols>
    <col min="1" max="1" width="2.5703125" style="10" customWidth="1"/>
    <col min="2" max="2" width="5.140625" style="10" customWidth="1"/>
    <col min="3" max="3" width="8" style="10" customWidth="1"/>
    <col min="4" max="4" width="27.5703125" style="10" customWidth="1"/>
    <col min="5" max="5" width="11.42578125" style="9" customWidth="1"/>
    <col min="6" max="6" width="9.42578125" style="10" customWidth="1"/>
    <col min="7" max="7" width="12.42578125" style="10" customWidth="1"/>
    <col min="8" max="9" width="8.85546875" style="10" customWidth="1"/>
    <col min="10" max="10" width="9" style="10" customWidth="1"/>
    <col min="11" max="11" width="9.42578125" style="10" customWidth="1"/>
    <col min="12" max="12" width="10" style="10" customWidth="1"/>
    <col min="13" max="14" width="9.85546875" style="10" customWidth="1"/>
    <col min="15" max="16" width="10.42578125" style="10" customWidth="1"/>
    <col min="17" max="17" width="10" style="10" customWidth="1"/>
    <col min="18" max="18" width="8.85546875" style="10" customWidth="1"/>
    <col min="19" max="19" width="9.5703125" style="10" customWidth="1"/>
    <col min="20" max="21" width="9.7109375" style="10" customWidth="1"/>
    <col min="22" max="22" width="10.5703125" style="10" customWidth="1"/>
    <col min="23" max="23" width="10.7109375" style="152" customWidth="1"/>
    <col min="24" max="24" width="11.7109375" style="152" customWidth="1"/>
    <col min="25" max="25" width="10.140625" style="153" customWidth="1"/>
    <col min="26" max="26" width="11.85546875" style="10" customWidth="1"/>
    <col min="27" max="28" width="11.7109375" style="10" customWidth="1"/>
    <col min="29" max="29" width="11.140625" style="10" customWidth="1"/>
    <col min="30" max="30" width="11.28515625" style="154" customWidth="1"/>
    <col min="31" max="31" width="12" style="154" customWidth="1"/>
    <col min="32" max="32" width="47.5703125" style="9" customWidth="1"/>
    <col min="33" max="16384" width="9.140625" style="10"/>
  </cols>
  <sheetData>
    <row r="2" spans="2:32" x14ac:dyDescent="0.25">
      <c r="B2" s="464" t="s">
        <v>0</v>
      </c>
      <c r="C2" s="464"/>
      <c r="D2" s="464"/>
      <c r="E2" s="1"/>
      <c r="F2" s="2"/>
      <c r="G2" s="2"/>
      <c r="H2" s="2"/>
      <c r="I2" s="2"/>
      <c r="J2" s="3"/>
      <c r="K2" s="3"/>
      <c r="L2" s="3"/>
      <c r="M2" s="2"/>
      <c r="N2" s="2"/>
      <c r="O2" s="3"/>
      <c r="P2" s="3"/>
      <c r="Q2" s="4"/>
      <c r="R2" s="4"/>
      <c r="S2" s="4"/>
      <c r="T2" s="3"/>
      <c r="U2" s="3"/>
      <c r="V2" s="3"/>
      <c r="W2" s="5"/>
      <c r="X2" s="5"/>
      <c r="Y2" s="6"/>
      <c r="Z2" s="3"/>
      <c r="AA2" s="3"/>
      <c r="AB2" s="3"/>
      <c r="AC2" s="3"/>
      <c r="AD2" s="7"/>
      <c r="AE2" s="8"/>
    </row>
    <row r="3" spans="2:32" ht="15.75" thickBot="1" x14ac:dyDescent="0.3">
      <c r="E3" s="11"/>
      <c r="F3" s="12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4"/>
      <c r="X3" s="14"/>
      <c r="Y3" s="15"/>
      <c r="Z3" s="16"/>
      <c r="AA3" s="16"/>
      <c r="AB3" s="16"/>
      <c r="AC3" s="16"/>
      <c r="AD3" s="17"/>
      <c r="AE3" s="8"/>
    </row>
    <row r="4" spans="2:32" x14ac:dyDescent="0.25">
      <c r="B4" s="465" t="s">
        <v>1</v>
      </c>
      <c r="C4" s="468" t="s">
        <v>2</v>
      </c>
      <c r="D4" s="471" t="s">
        <v>3</v>
      </c>
      <c r="E4" s="468" t="s">
        <v>4</v>
      </c>
      <c r="F4" s="474" t="s">
        <v>5</v>
      </c>
      <c r="G4" s="446" t="s">
        <v>6</v>
      </c>
      <c r="H4" s="449" t="s">
        <v>7</v>
      </c>
      <c r="I4" s="450"/>
      <c r="J4" s="450"/>
      <c r="K4" s="451"/>
      <c r="L4" s="452" t="s">
        <v>8</v>
      </c>
      <c r="M4" s="455" t="s">
        <v>9</v>
      </c>
      <c r="N4" s="456"/>
      <c r="O4" s="457"/>
      <c r="P4" s="458" t="s">
        <v>8</v>
      </c>
      <c r="Q4" s="461" t="s">
        <v>10</v>
      </c>
      <c r="R4" s="462"/>
      <c r="S4" s="462"/>
      <c r="T4" s="462"/>
      <c r="U4" s="463"/>
      <c r="V4" s="428" t="s">
        <v>8</v>
      </c>
      <c r="W4" s="431" t="s">
        <v>11</v>
      </c>
      <c r="X4" s="434" t="s">
        <v>12</v>
      </c>
      <c r="Y4" s="437" t="s">
        <v>13</v>
      </c>
      <c r="Z4" s="440" t="s">
        <v>14</v>
      </c>
      <c r="AA4" s="441"/>
      <c r="AB4" s="441"/>
      <c r="AC4" s="442"/>
      <c r="AD4" s="443" t="s">
        <v>15</v>
      </c>
      <c r="AE4" s="405" t="s">
        <v>16</v>
      </c>
      <c r="AF4" s="408" t="s">
        <v>17</v>
      </c>
    </row>
    <row r="5" spans="2:32" x14ac:dyDescent="0.25">
      <c r="B5" s="466"/>
      <c r="C5" s="469"/>
      <c r="D5" s="472"/>
      <c r="E5" s="469"/>
      <c r="F5" s="475"/>
      <c r="G5" s="447"/>
      <c r="H5" s="411" t="s">
        <v>18</v>
      </c>
      <c r="I5" s="412"/>
      <c r="J5" s="413"/>
      <c r="K5" s="414" t="s">
        <v>19</v>
      </c>
      <c r="L5" s="453"/>
      <c r="M5" s="416" t="s">
        <v>20</v>
      </c>
      <c r="N5" s="417"/>
      <c r="O5" s="418"/>
      <c r="P5" s="459"/>
      <c r="Q5" s="419" t="s">
        <v>18</v>
      </c>
      <c r="R5" s="420"/>
      <c r="S5" s="420"/>
      <c r="T5" s="420"/>
      <c r="U5" s="421"/>
      <c r="V5" s="429"/>
      <c r="W5" s="432"/>
      <c r="X5" s="435"/>
      <c r="Y5" s="438"/>
      <c r="Z5" s="422" t="s">
        <v>21</v>
      </c>
      <c r="AA5" s="424" t="s">
        <v>19</v>
      </c>
      <c r="AB5" s="424" t="s">
        <v>22</v>
      </c>
      <c r="AC5" s="426" t="s">
        <v>23</v>
      </c>
      <c r="AD5" s="444"/>
      <c r="AE5" s="406"/>
      <c r="AF5" s="409"/>
    </row>
    <row r="6" spans="2:32" ht="26.25" thickBot="1" x14ac:dyDescent="0.3">
      <c r="B6" s="467"/>
      <c r="C6" s="470"/>
      <c r="D6" s="473"/>
      <c r="E6" s="470"/>
      <c r="F6" s="476"/>
      <c r="G6" s="448"/>
      <c r="H6" s="18" t="s">
        <v>21</v>
      </c>
      <c r="I6" s="19" t="s">
        <v>24</v>
      </c>
      <c r="J6" s="19" t="s">
        <v>25</v>
      </c>
      <c r="K6" s="415"/>
      <c r="L6" s="454"/>
      <c r="M6" s="20" t="s">
        <v>26</v>
      </c>
      <c r="N6" s="21" t="s">
        <v>27</v>
      </c>
      <c r="O6" s="22" t="s">
        <v>28</v>
      </c>
      <c r="P6" s="460"/>
      <c r="Q6" s="23" t="s">
        <v>21</v>
      </c>
      <c r="R6" s="24" t="s">
        <v>19</v>
      </c>
      <c r="S6" s="24" t="s">
        <v>29</v>
      </c>
      <c r="T6" s="24" t="s">
        <v>30</v>
      </c>
      <c r="U6" s="25" t="s">
        <v>31</v>
      </c>
      <c r="V6" s="430"/>
      <c r="W6" s="433"/>
      <c r="X6" s="436"/>
      <c r="Y6" s="439"/>
      <c r="Z6" s="423"/>
      <c r="AA6" s="425"/>
      <c r="AB6" s="425"/>
      <c r="AC6" s="427"/>
      <c r="AD6" s="445"/>
      <c r="AE6" s="407"/>
      <c r="AF6" s="410"/>
    </row>
    <row r="7" spans="2:32" ht="15.75" thickBot="1" x14ac:dyDescent="0.3">
      <c r="B7" s="26"/>
      <c r="C7" s="403"/>
      <c r="D7" s="404"/>
      <c r="E7" s="27"/>
      <c r="F7" s="28"/>
      <c r="G7" s="29"/>
      <c r="H7" s="30"/>
      <c r="I7" s="31"/>
      <c r="J7" s="31"/>
      <c r="K7" s="32"/>
      <c r="L7" s="33"/>
      <c r="M7" s="34"/>
      <c r="N7" s="35"/>
      <c r="O7" s="36"/>
      <c r="P7" s="37"/>
      <c r="Q7" s="30"/>
      <c r="R7" s="31"/>
      <c r="S7" s="31"/>
      <c r="T7" s="31"/>
      <c r="U7" s="38"/>
      <c r="V7" s="37"/>
      <c r="W7" s="39"/>
      <c r="X7" s="329">
        <v>273154.15000000002</v>
      </c>
      <c r="Y7" s="40"/>
      <c r="Z7" s="41"/>
      <c r="AA7" s="42"/>
      <c r="AB7" s="43"/>
      <c r="AC7" s="44"/>
      <c r="AD7" s="45"/>
      <c r="AE7" s="46"/>
      <c r="AF7" s="47"/>
    </row>
    <row r="8" spans="2:32" ht="15.75" thickBot="1" x14ac:dyDescent="0.3">
      <c r="B8" s="48">
        <v>1</v>
      </c>
      <c r="C8" s="49">
        <v>43800</v>
      </c>
      <c r="D8" s="50" t="s">
        <v>32</v>
      </c>
      <c r="E8" s="51"/>
      <c r="F8" s="52" t="s">
        <v>33</v>
      </c>
      <c r="G8" s="53"/>
      <c r="H8" s="54"/>
      <c r="I8" s="55"/>
      <c r="J8" s="55"/>
      <c r="K8" s="55"/>
      <c r="L8" s="56">
        <f>SUM(H8:K8)</f>
        <v>0</v>
      </c>
      <c r="M8" s="54"/>
      <c r="N8" s="57"/>
      <c r="O8" s="55"/>
      <c r="P8" s="58">
        <f>SUM(M8:O8)</f>
        <v>0</v>
      </c>
      <c r="Q8" s="54"/>
      <c r="R8" s="55"/>
      <c r="S8" s="55"/>
      <c r="T8" s="55"/>
      <c r="U8" s="55"/>
      <c r="V8" s="59">
        <f>SUM(Q8:T8)</f>
        <v>0</v>
      </c>
      <c r="W8" s="60">
        <f>L8+P8+V8</f>
        <v>0</v>
      </c>
      <c r="X8" s="61"/>
      <c r="Y8" s="62"/>
      <c r="Z8" s="63">
        <f t="shared" ref="Z8:Z24" si="0">H8*Y8+M8*Y8+Q8*Y8</f>
        <v>0</v>
      </c>
      <c r="AA8" s="64">
        <f t="shared" ref="AA8:AA24" si="1">R8*Y8</f>
        <v>0</v>
      </c>
      <c r="AB8" s="65">
        <f t="shared" ref="AB8:AB24" si="2">J8*Y8+O8*Y8+T8*Y8+S8*Y8+Y8*I8</f>
        <v>0</v>
      </c>
      <c r="AC8" s="66"/>
      <c r="AD8" s="67"/>
      <c r="AE8" s="68"/>
      <c r="AF8" s="47"/>
    </row>
    <row r="9" spans="2:32" x14ac:dyDescent="0.25">
      <c r="B9" s="48">
        <v>1</v>
      </c>
      <c r="C9" s="387">
        <v>43810</v>
      </c>
      <c r="D9" s="103" t="s">
        <v>49</v>
      </c>
      <c r="E9" s="51">
        <v>2680211</v>
      </c>
      <c r="F9" s="52" t="s">
        <v>33</v>
      </c>
      <c r="G9" s="53">
        <v>1831201</v>
      </c>
      <c r="H9" s="104">
        <v>10</v>
      </c>
      <c r="I9" s="105"/>
      <c r="J9" s="105"/>
      <c r="K9" s="105"/>
      <c r="L9" s="389">
        <f>SUM(H9:K17)</f>
        <v>10</v>
      </c>
      <c r="M9" s="54"/>
      <c r="N9" s="57"/>
      <c r="O9" s="55"/>
      <c r="P9" s="392">
        <f>SUM(M9:O17)</f>
        <v>264</v>
      </c>
      <c r="Q9" s="54"/>
      <c r="R9" s="55"/>
      <c r="S9" s="55"/>
      <c r="T9" s="55"/>
      <c r="U9" s="55"/>
      <c r="V9" s="395">
        <f>SUM(Q9:T17)</f>
        <v>120.05000000000001</v>
      </c>
      <c r="W9" s="398">
        <f>L9+P9+V9</f>
        <v>394.05</v>
      </c>
      <c r="X9" s="400"/>
      <c r="Y9" s="106">
        <v>155000</v>
      </c>
      <c r="Z9" s="107">
        <f t="shared" si="0"/>
        <v>1550000</v>
      </c>
      <c r="AA9" s="108">
        <f t="shared" si="1"/>
        <v>0</v>
      </c>
      <c r="AB9" s="109">
        <f t="shared" si="2"/>
        <v>0</v>
      </c>
      <c r="AC9" s="110"/>
      <c r="AD9" s="111" t="s">
        <v>50</v>
      </c>
      <c r="AE9" s="112" t="s">
        <v>43</v>
      </c>
      <c r="AF9" s="113"/>
    </row>
    <row r="10" spans="2:32" x14ac:dyDescent="0.25">
      <c r="B10" s="69">
        <f>B9+1</f>
        <v>2</v>
      </c>
      <c r="C10" s="388"/>
      <c r="D10" s="70" t="s">
        <v>45</v>
      </c>
      <c r="E10" s="71"/>
      <c r="F10" s="72" t="s">
        <v>33</v>
      </c>
      <c r="G10" s="73"/>
      <c r="H10" s="74"/>
      <c r="I10" s="75"/>
      <c r="J10" s="75"/>
      <c r="K10" s="75"/>
      <c r="L10" s="390"/>
      <c r="M10" s="74"/>
      <c r="N10" s="76"/>
      <c r="O10" s="75"/>
      <c r="P10" s="393"/>
      <c r="Q10" s="77">
        <v>4.7</v>
      </c>
      <c r="R10" s="78"/>
      <c r="S10" s="78"/>
      <c r="T10" s="78"/>
      <c r="U10" s="78"/>
      <c r="V10" s="396"/>
      <c r="W10" s="399"/>
      <c r="X10" s="401"/>
      <c r="Y10" s="79"/>
      <c r="Z10" s="80">
        <f t="shared" si="0"/>
        <v>0</v>
      </c>
      <c r="AA10" s="81">
        <f t="shared" si="1"/>
        <v>0</v>
      </c>
      <c r="AB10" s="82">
        <f t="shared" si="2"/>
        <v>0</v>
      </c>
      <c r="AC10" s="83"/>
      <c r="AD10" s="84" t="s">
        <v>40</v>
      </c>
      <c r="AE10" s="85" t="s">
        <v>46</v>
      </c>
      <c r="AF10" s="86"/>
    </row>
    <row r="11" spans="2:32" x14ac:dyDescent="0.25">
      <c r="B11" s="69">
        <f t="shared" ref="B11:B17" si="3">B10+1</f>
        <v>3</v>
      </c>
      <c r="C11" s="388"/>
      <c r="D11" s="70" t="s">
        <v>45</v>
      </c>
      <c r="E11" s="71"/>
      <c r="F11" s="72" t="s">
        <v>33</v>
      </c>
      <c r="G11" s="73"/>
      <c r="H11" s="74"/>
      <c r="I11" s="75"/>
      <c r="J11" s="75"/>
      <c r="K11" s="75"/>
      <c r="L11" s="390"/>
      <c r="M11" s="74"/>
      <c r="N11" s="76"/>
      <c r="O11" s="75"/>
      <c r="P11" s="393"/>
      <c r="Q11" s="77">
        <v>0.3</v>
      </c>
      <c r="R11" s="78"/>
      <c r="S11" s="78"/>
      <c r="T11" s="78"/>
      <c r="U11" s="78"/>
      <c r="V11" s="396"/>
      <c r="W11" s="399"/>
      <c r="X11" s="401"/>
      <c r="Y11" s="79">
        <v>160000</v>
      </c>
      <c r="Z11" s="80">
        <f t="shared" si="0"/>
        <v>48000</v>
      </c>
      <c r="AA11" s="81">
        <f t="shared" si="1"/>
        <v>0</v>
      </c>
      <c r="AB11" s="82">
        <f t="shared" si="2"/>
        <v>0</v>
      </c>
      <c r="AC11" s="83"/>
      <c r="AD11" s="84" t="s">
        <v>40</v>
      </c>
      <c r="AE11" s="85" t="s">
        <v>37</v>
      </c>
      <c r="AF11" s="86"/>
    </row>
    <row r="12" spans="2:32" x14ac:dyDescent="0.25">
      <c r="B12" s="69">
        <f t="shared" si="3"/>
        <v>4</v>
      </c>
      <c r="C12" s="388"/>
      <c r="D12" s="70" t="s">
        <v>36</v>
      </c>
      <c r="E12" s="71"/>
      <c r="F12" s="72" t="s">
        <v>33</v>
      </c>
      <c r="G12" s="73"/>
      <c r="H12" s="74"/>
      <c r="I12" s="75"/>
      <c r="J12" s="75"/>
      <c r="K12" s="75"/>
      <c r="L12" s="390"/>
      <c r="M12" s="74"/>
      <c r="N12" s="76"/>
      <c r="O12" s="75"/>
      <c r="P12" s="393"/>
      <c r="Q12" s="77"/>
      <c r="R12" s="78"/>
      <c r="S12" s="78"/>
      <c r="T12" s="78">
        <v>37.85</v>
      </c>
      <c r="U12" s="78"/>
      <c r="V12" s="396"/>
      <c r="W12" s="399"/>
      <c r="X12" s="401"/>
      <c r="Y12" s="79">
        <v>168000</v>
      </c>
      <c r="Z12" s="80">
        <f t="shared" si="0"/>
        <v>0</v>
      </c>
      <c r="AA12" s="81">
        <f t="shared" si="1"/>
        <v>0</v>
      </c>
      <c r="AB12" s="82">
        <f t="shared" si="2"/>
        <v>6358800</v>
      </c>
      <c r="AC12" s="83"/>
      <c r="AD12" s="84" t="s">
        <v>42</v>
      </c>
      <c r="AE12" s="85" t="s">
        <v>37</v>
      </c>
      <c r="AF12" s="86"/>
    </row>
    <row r="13" spans="2:32" x14ac:dyDescent="0.25">
      <c r="B13" s="69">
        <f t="shared" si="3"/>
        <v>5</v>
      </c>
      <c r="C13" s="388"/>
      <c r="D13" s="70" t="s">
        <v>38</v>
      </c>
      <c r="E13" s="71"/>
      <c r="F13" s="72" t="s">
        <v>33</v>
      </c>
      <c r="G13" s="73"/>
      <c r="H13" s="74"/>
      <c r="I13" s="75"/>
      <c r="J13" s="75"/>
      <c r="K13" s="75"/>
      <c r="L13" s="390"/>
      <c r="M13" s="74"/>
      <c r="N13" s="76"/>
      <c r="O13" s="75"/>
      <c r="P13" s="393"/>
      <c r="Q13" s="77"/>
      <c r="R13" s="78"/>
      <c r="S13" s="78"/>
      <c r="T13" s="78">
        <v>77.2</v>
      </c>
      <c r="U13" s="78"/>
      <c r="V13" s="396"/>
      <c r="W13" s="399"/>
      <c r="X13" s="401"/>
      <c r="Y13" s="79">
        <v>168000</v>
      </c>
      <c r="Z13" s="80">
        <f t="shared" si="0"/>
        <v>0</v>
      </c>
      <c r="AA13" s="81">
        <f t="shared" si="1"/>
        <v>0</v>
      </c>
      <c r="AB13" s="82">
        <f t="shared" si="2"/>
        <v>12969600</v>
      </c>
      <c r="AC13" s="83"/>
      <c r="AD13" s="88" t="s">
        <v>34</v>
      </c>
      <c r="AE13" s="85" t="s">
        <v>39</v>
      </c>
      <c r="AF13" s="86"/>
    </row>
    <row r="14" spans="2:32" x14ac:dyDescent="0.25">
      <c r="B14" s="69">
        <f t="shared" si="3"/>
        <v>6</v>
      </c>
      <c r="C14" s="388"/>
      <c r="D14" s="114" t="s">
        <v>51</v>
      </c>
      <c r="E14" s="71"/>
      <c r="F14" s="72" t="s">
        <v>33</v>
      </c>
      <c r="G14" s="73"/>
      <c r="H14" s="74"/>
      <c r="I14" s="75"/>
      <c r="J14" s="75"/>
      <c r="K14" s="75"/>
      <c r="L14" s="390"/>
      <c r="M14" s="115">
        <v>121</v>
      </c>
      <c r="N14" s="116"/>
      <c r="O14" s="117"/>
      <c r="P14" s="393"/>
      <c r="Q14" s="74"/>
      <c r="R14" s="75"/>
      <c r="S14" s="75"/>
      <c r="T14" s="75"/>
      <c r="U14" s="75"/>
      <c r="V14" s="396"/>
      <c r="W14" s="399"/>
      <c r="X14" s="401"/>
      <c r="Y14" s="118"/>
      <c r="Z14" s="119">
        <f t="shared" si="0"/>
        <v>0</v>
      </c>
      <c r="AA14" s="120">
        <f t="shared" si="1"/>
        <v>0</v>
      </c>
      <c r="AB14" s="121">
        <f t="shared" si="2"/>
        <v>0</v>
      </c>
      <c r="AC14" s="122"/>
      <c r="AD14" s="385" t="s">
        <v>52</v>
      </c>
      <c r="AE14" s="123" t="s">
        <v>46</v>
      </c>
      <c r="AF14" s="124"/>
    </row>
    <row r="15" spans="2:32" x14ac:dyDescent="0.25">
      <c r="B15" s="69">
        <f t="shared" si="3"/>
        <v>7</v>
      </c>
      <c r="C15" s="388"/>
      <c r="D15" s="114" t="s">
        <v>51</v>
      </c>
      <c r="E15" s="71"/>
      <c r="F15" s="72" t="s">
        <v>53</v>
      </c>
      <c r="G15" s="73"/>
      <c r="H15" s="74"/>
      <c r="I15" s="75"/>
      <c r="J15" s="75"/>
      <c r="K15" s="75"/>
      <c r="L15" s="390"/>
      <c r="M15" s="115">
        <v>11</v>
      </c>
      <c r="N15" s="116"/>
      <c r="O15" s="117"/>
      <c r="P15" s="393"/>
      <c r="Q15" s="74"/>
      <c r="R15" s="75"/>
      <c r="S15" s="75"/>
      <c r="T15" s="75"/>
      <c r="U15" s="75"/>
      <c r="V15" s="396"/>
      <c r="W15" s="399"/>
      <c r="X15" s="401"/>
      <c r="Y15" s="118">
        <v>155000</v>
      </c>
      <c r="Z15" s="119">
        <f t="shared" si="0"/>
        <v>1705000</v>
      </c>
      <c r="AA15" s="120">
        <f t="shared" si="1"/>
        <v>0</v>
      </c>
      <c r="AB15" s="121">
        <f t="shared" si="2"/>
        <v>0</v>
      </c>
      <c r="AC15" s="122"/>
      <c r="AD15" s="386"/>
      <c r="AE15" s="123" t="s">
        <v>37</v>
      </c>
      <c r="AF15" s="124"/>
    </row>
    <row r="16" spans="2:32" x14ac:dyDescent="0.25">
      <c r="B16" s="69">
        <f t="shared" si="3"/>
        <v>8</v>
      </c>
      <c r="C16" s="388"/>
      <c r="D16" s="114" t="s">
        <v>54</v>
      </c>
      <c r="E16" s="71"/>
      <c r="F16" s="72" t="s">
        <v>33</v>
      </c>
      <c r="G16" s="73"/>
      <c r="H16" s="74"/>
      <c r="I16" s="75"/>
      <c r="J16" s="75"/>
      <c r="K16" s="75"/>
      <c r="L16" s="390"/>
      <c r="M16" s="115">
        <v>66</v>
      </c>
      <c r="N16" s="116"/>
      <c r="O16" s="117"/>
      <c r="P16" s="393"/>
      <c r="Q16" s="74"/>
      <c r="R16" s="75"/>
      <c r="S16" s="75"/>
      <c r="T16" s="75"/>
      <c r="U16" s="75"/>
      <c r="V16" s="396"/>
      <c r="W16" s="399"/>
      <c r="X16" s="401"/>
      <c r="Y16" s="118">
        <v>170000</v>
      </c>
      <c r="Z16" s="119">
        <f t="shared" si="0"/>
        <v>11220000</v>
      </c>
      <c r="AA16" s="120">
        <f t="shared" si="1"/>
        <v>0</v>
      </c>
      <c r="AB16" s="121">
        <f t="shared" si="2"/>
        <v>0</v>
      </c>
      <c r="AC16" s="122"/>
      <c r="AD16" s="125">
        <v>26598490</v>
      </c>
      <c r="AE16" s="123" t="s">
        <v>55</v>
      </c>
      <c r="AF16" s="124"/>
    </row>
    <row r="17" spans="2:32" ht="15.75" thickBot="1" x14ac:dyDescent="0.3">
      <c r="B17" s="69">
        <f t="shared" si="3"/>
        <v>9</v>
      </c>
      <c r="C17" s="388"/>
      <c r="D17" s="114" t="s">
        <v>56</v>
      </c>
      <c r="E17" s="71"/>
      <c r="F17" s="72" t="s">
        <v>41</v>
      </c>
      <c r="G17" s="73"/>
      <c r="H17" s="89"/>
      <c r="I17" s="90"/>
      <c r="J17" s="90"/>
      <c r="K17" s="90"/>
      <c r="L17" s="391"/>
      <c r="M17" s="115">
        <v>66</v>
      </c>
      <c r="N17" s="116"/>
      <c r="O17" s="117"/>
      <c r="P17" s="394"/>
      <c r="Q17" s="74"/>
      <c r="R17" s="75"/>
      <c r="S17" s="75"/>
      <c r="T17" s="75"/>
      <c r="U17" s="90"/>
      <c r="V17" s="397"/>
      <c r="W17" s="399"/>
      <c r="X17" s="402"/>
      <c r="Y17" s="118">
        <v>152000</v>
      </c>
      <c r="Z17" s="119">
        <f t="shared" si="0"/>
        <v>10032000</v>
      </c>
      <c r="AA17" s="120">
        <f t="shared" si="1"/>
        <v>0</v>
      </c>
      <c r="AB17" s="121">
        <f t="shared" si="2"/>
        <v>0</v>
      </c>
      <c r="AC17" s="122"/>
      <c r="AD17" s="125">
        <v>28038297</v>
      </c>
      <c r="AE17" s="123" t="s">
        <v>55</v>
      </c>
      <c r="AF17" s="126"/>
    </row>
    <row r="18" spans="2:32" x14ac:dyDescent="0.25">
      <c r="B18" s="48">
        <v>1</v>
      </c>
      <c r="C18" s="387">
        <v>43811</v>
      </c>
      <c r="D18" s="103" t="s">
        <v>57</v>
      </c>
      <c r="E18" s="51">
        <v>5509718</v>
      </c>
      <c r="F18" s="52" t="s">
        <v>33</v>
      </c>
      <c r="G18" s="53">
        <v>1831202</v>
      </c>
      <c r="H18" s="104">
        <v>20</v>
      </c>
      <c r="I18" s="105"/>
      <c r="J18" s="105"/>
      <c r="K18" s="105"/>
      <c r="L18" s="389">
        <f>SUM(H18:K24)</f>
        <v>22</v>
      </c>
      <c r="M18" s="54"/>
      <c r="N18" s="57"/>
      <c r="O18" s="55"/>
      <c r="P18" s="392">
        <f>SUM(M18:O24)</f>
        <v>0</v>
      </c>
      <c r="Q18" s="54"/>
      <c r="R18" s="55"/>
      <c r="S18" s="55"/>
      <c r="T18" s="55"/>
      <c r="U18" s="55"/>
      <c r="V18" s="395">
        <f>SUM(Q18:T24)</f>
        <v>93.25</v>
      </c>
      <c r="W18" s="398">
        <f>L18+P18+V18</f>
        <v>115.25</v>
      </c>
      <c r="X18" s="400"/>
      <c r="Y18" s="106">
        <v>155000</v>
      </c>
      <c r="Z18" s="107">
        <f t="shared" si="0"/>
        <v>3100000</v>
      </c>
      <c r="AA18" s="108">
        <f t="shared" si="1"/>
        <v>0</v>
      </c>
      <c r="AB18" s="109">
        <f t="shared" si="2"/>
        <v>0</v>
      </c>
      <c r="AC18" s="110"/>
      <c r="AD18" s="111" t="s">
        <v>58</v>
      </c>
      <c r="AE18" s="112" t="s">
        <v>43</v>
      </c>
      <c r="AF18" s="113"/>
    </row>
    <row r="19" spans="2:32" x14ac:dyDescent="0.25">
      <c r="B19" s="69">
        <f>B18+1</f>
        <v>2</v>
      </c>
      <c r="C19" s="388"/>
      <c r="D19" s="92" t="s">
        <v>44</v>
      </c>
      <c r="E19" s="71">
        <v>5517222</v>
      </c>
      <c r="F19" s="72" t="s">
        <v>33</v>
      </c>
      <c r="G19" s="73">
        <v>1831203</v>
      </c>
      <c r="H19" s="93">
        <v>2</v>
      </c>
      <c r="I19" s="94"/>
      <c r="J19" s="94"/>
      <c r="K19" s="94"/>
      <c r="L19" s="390"/>
      <c r="M19" s="74"/>
      <c r="N19" s="76"/>
      <c r="O19" s="75"/>
      <c r="P19" s="393"/>
      <c r="Q19" s="74"/>
      <c r="R19" s="75"/>
      <c r="S19" s="75"/>
      <c r="T19" s="75"/>
      <c r="U19" s="75"/>
      <c r="V19" s="396"/>
      <c r="W19" s="399"/>
      <c r="X19" s="401"/>
      <c r="Y19" s="95">
        <v>155000</v>
      </c>
      <c r="Z19" s="96">
        <f t="shared" si="0"/>
        <v>310000</v>
      </c>
      <c r="AA19" s="97">
        <f t="shared" si="1"/>
        <v>0</v>
      </c>
      <c r="AB19" s="98">
        <f t="shared" si="2"/>
        <v>0</v>
      </c>
      <c r="AC19" s="99"/>
      <c r="AD19" s="100" t="s">
        <v>48</v>
      </c>
      <c r="AE19" s="101" t="s">
        <v>43</v>
      </c>
      <c r="AF19" s="102"/>
    </row>
    <row r="20" spans="2:32" x14ac:dyDescent="0.25">
      <c r="B20" s="69">
        <f t="shared" ref="B20:B24" si="4">B19+1</f>
        <v>3</v>
      </c>
      <c r="C20" s="388"/>
      <c r="D20" s="70" t="s">
        <v>45</v>
      </c>
      <c r="E20" s="71"/>
      <c r="F20" s="72" t="s">
        <v>33</v>
      </c>
      <c r="G20" s="73"/>
      <c r="H20" s="74"/>
      <c r="I20" s="75"/>
      <c r="J20" s="75"/>
      <c r="K20" s="75"/>
      <c r="L20" s="390"/>
      <c r="M20" s="74"/>
      <c r="N20" s="76"/>
      <c r="O20" s="75"/>
      <c r="P20" s="393"/>
      <c r="Q20" s="77">
        <v>8</v>
      </c>
      <c r="R20" s="78"/>
      <c r="S20" s="78"/>
      <c r="T20" s="78"/>
      <c r="U20" s="78"/>
      <c r="V20" s="396"/>
      <c r="W20" s="399"/>
      <c r="X20" s="401"/>
      <c r="Y20" s="79">
        <v>160000</v>
      </c>
      <c r="Z20" s="80">
        <f t="shared" si="0"/>
        <v>1280000</v>
      </c>
      <c r="AA20" s="81">
        <f t="shared" si="1"/>
        <v>0</v>
      </c>
      <c r="AB20" s="82">
        <f t="shared" si="2"/>
        <v>0</v>
      </c>
      <c r="AC20" s="83"/>
      <c r="AD20" s="84" t="s">
        <v>34</v>
      </c>
      <c r="AE20" s="85" t="s">
        <v>37</v>
      </c>
      <c r="AF20" s="86"/>
    </row>
    <row r="21" spans="2:32" x14ac:dyDescent="0.25">
      <c r="B21" s="69">
        <f t="shared" si="4"/>
        <v>4</v>
      </c>
      <c r="C21" s="388"/>
      <c r="D21" s="70" t="s">
        <v>59</v>
      </c>
      <c r="E21" s="71"/>
      <c r="F21" s="72" t="s">
        <v>33</v>
      </c>
      <c r="G21" s="73"/>
      <c r="H21" s="74"/>
      <c r="I21" s="75"/>
      <c r="J21" s="75"/>
      <c r="K21" s="75"/>
      <c r="L21" s="390"/>
      <c r="M21" s="74"/>
      <c r="N21" s="76"/>
      <c r="O21" s="75"/>
      <c r="P21" s="393"/>
      <c r="Q21" s="77">
        <v>30</v>
      </c>
      <c r="R21" s="78"/>
      <c r="S21" s="78"/>
      <c r="T21" s="78"/>
      <c r="U21" s="78"/>
      <c r="V21" s="396"/>
      <c r="W21" s="399"/>
      <c r="X21" s="401"/>
      <c r="Y21" s="79">
        <v>160000</v>
      </c>
      <c r="Z21" s="80">
        <f t="shared" si="0"/>
        <v>4800000</v>
      </c>
      <c r="AA21" s="81">
        <f t="shared" si="1"/>
        <v>0</v>
      </c>
      <c r="AB21" s="82">
        <f t="shared" si="2"/>
        <v>0</v>
      </c>
      <c r="AC21" s="83"/>
      <c r="AD21" s="84" t="s">
        <v>60</v>
      </c>
      <c r="AE21" s="85" t="s">
        <v>37</v>
      </c>
      <c r="AF21" s="86"/>
    </row>
    <row r="22" spans="2:32" x14ac:dyDescent="0.25">
      <c r="B22" s="69">
        <f t="shared" si="4"/>
        <v>5</v>
      </c>
      <c r="C22" s="388"/>
      <c r="D22" s="70" t="s">
        <v>61</v>
      </c>
      <c r="E22" s="71"/>
      <c r="F22" s="72" t="s">
        <v>33</v>
      </c>
      <c r="G22" s="73"/>
      <c r="H22" s="74"/>
      <c r="I22" s="75"/>
      <c r="J22" s="75"/>
      <c r="K22" s="75"/>
      <c r="L22" s="390"/>
      <c r="M22" s="74"/>
      <c r="N22" s="76"/>
      <c r="O22" s="75"/>
      <c r="P22" s="393"/>
      <c r="Q22" s="77">
        <v>4</v>
      </c>
      <c r="R22" s="78"/>
      <c r="S22" s="78"/>
      <c r="T22" s="78"/>
      <c r="U22" s="78"/>
      <c r="V22" s="396"/>
      <c r="W22" s="399"/>
      <c r="X22" s="401"/>
      <c r="Y22" s="79">
        <v>170000</v>
      </c>
      <c r="Z22" s="80">
        <f t="shared" si="0"/>
        <v>680000</v>
      </c>
      <c r="AA22" s="81">
        <f t="shared" si="1"/>
        <v>0</v>
      </c>
      <c r="AB22" s="82">
        <f t="shared" si="2"/>
        <v>0</v>
      </c>
      <c r="AC22" s="83"/>
      <c r="AD22" s="84" t="s">
        <v>62</v>
      </c>
      <c r="AE22" s="85" t="s">
        <v>35</v>
      </c>
      <c r="AF22" s="86"/>
    </row>
    <row r="23" spans="2:32" x14ac:dyDescent="0.25">
      <c r="B23" s="69">
        <f t="shared" si="4"/>
        <v>6</v>
      </c>
      <c r="C23" s="388"/>
      <c r="D23" s="70" t="s">
        <v>63</v>
      </c>
      <c r="E23" s="71"/>
      <c r="F23" s="72" t="s">
        <v>33</v>
      </c>
      <c r="G23" s="73"/>
      <c r="H23" s="74"/>
      <c r="I23" s="75"/>
      <c r="J23" s="75"/>
      <c r="K23" s="75"/>
      <c r="L23" s="390"/>
      <c r="M23" s="74"/>
      <c r="N23" s="76"/>
      <c r="O23" s="75"/>
      <c r="P23" s="393"/>
      <c r="Q23" s="77">
        <v>13</v>
      </c>
      <c r="R23" s="78"/>
      <c r="S23" s="78"/>
      <c r="T23" s="78"/>
      <c r="U23" s="78"/>
      <c r="V23" s="396"/>
      <c r="W23" s="399"/>
      <c r="X23" s="401"/>
      <c r="Y23" s="79">
        <v>170000</v>
      </c>
      <c r="Z23" s="80">
        <f t="shared" si="0"/>
        <v>2210000</v>
      </c>
      <c r="AA23" s="81">
        <f t="shared" si="1"/>
        <v>0</v>
      </c>
      <c r="AB23" s="82">
        <f t="shared" si="2"/>
        <v>0</v>
      </c>
      <c r="AC23" s="83"/>
      <c r="AD23" s="88" t="s">
        <v>34</v>
      </c>
      <c r="AE23" s="85" t="s">
        <v>35</v>
      </c>
      <c r="AF23" s="86"/>
    </row>
    <row r="24" spans="2:32" ht="15.75" thickBot="1" x14ac:dyDescent="0.3">
      <c r="B24" s="69">
        <f t="shared" si="4"/>
        <v>7</v>
      </c>
      <c r="C24" s="388"/>
      <c r="D24" s="70" t="s">
        <v>38</v>
      </c>
      <c r="E24" s="71"/>
      <c r="F24" s="72" t="s">
        <v>41</v>
      </c>
      <c r="G24" s="73"/>
      <c r="H24" s="89"/>
      <c r="I24" s="90"/>
      <c r="J24" s="90"/>
      <c r="K24" s="90"/>
      <c r="L24" s="391"/>
      <c r="M24" s="74"/>
      <c r="N24" s="76"/>
      <c r="O24" s="75"/>
      <c r="P24" s="394"/>
      <c r="Q24" s="77"/>
      <c r="R24" s="78"/>
      <c r="S24" s="78"/>
      <c r="T24" s="78">
        <v>38.25</v>
      </c>
      <c r="U24" s="91"/>
      <c r="V24" s="397"/>
      <c r="W24" s="399"/>
      <c r="X24" s="402"/>
      <c r="Y24" s="79">
        <v>168000</v>
      </c>
      <c r="Z24" s="80">
        <f t="shared" si="0"/>
        <v>0</v>
      </c>
      <c r="AA24" s="81">
        <f t="shared" si="1"/>
        <v>0</v>
      </c>
      <c r="AB24" s="82">
        <f t="shared" si="2"/>
        <v>6426000</v>
      </c>
      <c r="AC24" s="83"/>
      <c r="AD24" s="84" t="s">
        <v>42</v>
      </c>
      <c r="AE24" s="85" t="s">
        <v>37</v>
      </c>
      <c r="AF24" s="87"/>
    </row>
    <row r="25" spans="2:32" ht="15.75" thickBot="1" x14ac:dyDescent="0.3">
      <c r="B25" s="48">
        <v>1</v>
      </c>
      <c r="C25" s="49">
        <v>43829</v>
      </c>
      <c r="D25" s="50" t="s">
        <v>32</v>
      </c>
      <c r="E25" s="51"/>
      <c r="F25" s="52" t="s">
        <v>33</v>
      </c>
      <c r="G25" s="53"/>
      <c r="H25" s="54"/>
      <c r="I25" s="55"/>
      <c r="J25" s="55"/>
      <c r="K25" s="55"/>
      <c r="L25" s="56">
        <f>SUM(H25:K25)</f>
        <v>0</v>
      </c>
      <c r="M25" s="54"/>
      <c r="N25" s="57"/>
      <c r="O25" s="55"/>
      <c r="P25" s="58">
        <f>SUM(M25:O25)</f>
        <v>0</v>
      </c>
      <c r="Q25" s="54"/>
      <c r="R25" s="55"/>
      <c r="S25" s="55"/>
      <c r="T25" s="55"/>
      <c r="U25" s="55"/>
      <c r="V25" s="59">
        <f>SUM(Q25:T25)</f>
        <v>0</v>
      </c>
      <c r="W25" s="60">
        <f>L25+P25+V25</f>
        <v>0</v>
      </c>
      <c r="X25" s="61"/>
      <c r="Y25" s="62"/>
      <c r="Z25" s="63">
        <f t="shared" ref="Z25:Z26" si="5">H25*Y25+M25*Y25+Q25*Y25</f>
        <v>0</v>
      </c>
      <c r="AA25" s="64">
        <f t="shared" ref="AA25:AA26" si="6">R25*Y25</f>
        <v>0</v>
      </c>
      <c r="AB25" s="65">
        <f t="shared" ref="AB25:AB26" si="7">J25*Y25+O25*Y25+T25*Y25+S25*Y25+Y25*I25</f>
        <v>0</v>
      </c>
      <c r="AC25" s="66"/>
      <c r="AD25" s="67"/>
      <c r="AE25" s="68"/>
      <c r="AF25" s="47"/>
    </row>
    <row r="26" spans="2:32" ht="15.75" thickBot="1" x14ac:dyDescent="0.3">
      <c r="B26" s="48">
        <v>1</v>
      </c>
      <c r="C26" s="49">
        <v>43830</v>
      </c>
      <c r="D26" s="50" t="s">
        <v>32</v>
      </c>
      <c r="E26" s="51"/>
      <c r="F26" s="52" t="s">
        <v>33</v>
      </c>
      <c r="G26" s="53"/>
      <c r="H26" s="54"/>
      <c r="I26" s="55"/>
      <c r="J26" s="55"/>
      <c r="K26" s="55"/>
      <c r="L26" s="56">
        <f>SUM(H26:K26)</f>
        <v>0</v>
      </c>
      <c r="M26" s="54"/>
      <c r="N26" s="57"/>
      <c r="O26" s="55"/>
      <c r="P26" s="58">
        <f>SUM(M26:O26)</f>
        <v>0</v>
      </c>
      <c r="Q26" s="54"/>
      <c r="R26" s="55"/>
      <c r="S26" s="55"/>
      <c r="T26" s="55"/>
      <c r="U26" s="55"/>
      <c r="V26" s="59">
        <f>SUM(Q26:T26)</f>
        <v>0</v>
      </c>
      <c r="W26" s="60">
        <f>L26+P26+V26</f>
        <v>0</v>
      </c>
      <c r="X26" s="61"/>
      <c r="Y26" s="62"/>
      <c r="Z26" s="63">
        <f t="shared" si="5"/>
        <v>0</v>
      </c>
      <c r="AA26" s="64">
        <f t="shared" si="6"/>
        <v>0</v>
      </c>
      <c r="AB26" s="65">
        <f t="shared" si="7"/>
        <v>0</v>
      </c>
      <c r="AC26" s="66"/>
      <c r="AD26" s="67"/>
      <c r="AE26" s="68"/>
      <c r="AF26" s="47"/>
    </row>
    <row r="27" spans="2:32" ht="15.75" thickBot="1" x14ac:dyDescent="0.3">
      <c r="B27" s="376" t="s">
        <v>64</v>
      </c>
      <c r="C27" s="377"/>
      <c r="D27" s="377"/>
      <c r="E27" s="127"/>
      <c r="F27" s="128"/>
      <c r="G27" s="129"/>
      <c r="H27" s="130">
        <f t="shared" ref="H27:W27" si="8">SUM(H8:H26)</f>
        <v>32</v>
      </c>
      <c r="I27" s="131">
        <f t="shared" si="8"/>
        <v>0</v>
      </c>
      <c r="J27" s="131">
        <f t="shared" si="8"/>
        <v>0</v>
      </c>
      <c r="K27" s="131">
        <f t="shared" si="8"/>
        <v>0</v>
      </c>
      <c r="L27" s="132">
        <f t="shared" si="8"/>
        <v>32</v>
      </c>
      <c r="M27" s="130">
        <f t="shared" si="8"/>
        <v>264</v>
      </c>
      <c r="N27" s="133">
        <f t="shared" si="8"/>
        <v>0</v>
      </c>
      <c r="O27" s="131">
        <f t="shared" si="8"/>
        <v>0</v>
      </c>
      <c r="P27" s="134">
        <f t="shared" si="8"/>
        <v>264</v>
      </c>
      <c r="Q27" s="130">
        <f t="shared" si="8"/>
        <v>60</v>
      </c>
      <c r="R27" s="131">
        <f t="shared" si="8"/>
        <v>0</v>
      </c>
      <c r="S27" s="131">
        <f t="shared" si="8"/>
        <v>0</v>
      </c>
      <c r="T27" s="131">
        <f t="shared" si="8"/>
        <v>153.30000000000001</v>
      </c>
      <c r="U27" s="135">
        <f t="shared" si="8"/>
        <v>0</v>
      </c>
      <c r="V27" s="136">
        <f t="shared" si="8"/>
        <v>213.3</v>
      </c>
      <c r="W27" s="137">
        <f t="shared" si="8"/>
        <v>509.3</v>
      </c>
      <c r="X27" s="138">
        <f>X7+W27</f>
        <v>273663.45</v>
      </c>
      <c r="Y27" s="139"/>
      <c r="Z27" s="140"/>
      <c r="AA27" s="128"/>
      <c r="AB27" s="141"/>
      <c r="AC27" s="142"/>
      <c r="AD27" s="143"/>
      <c r="AE27" s="144"/>
      <c r="AF27" s="145"/>
    </row>
    <row r="28" spans="2:32" x14ac:dyDescent="0.25">
      <c r="B28" s="378" t="s">
        <v>65</v>
      </c>
      <c r="C28" s="379"/>
      <c r="D28" s="379"/>
      <c r="E28" s="146"/>
      <c r="F28" s="147"/>
      <c r="G28" s="147"/>
      <c r="H28" s="148"/>
      <c r="I28" s="147"/>
      <c r="J28" s="147"/>
      <c r="K28" s="147"/>
      <c r="L28" s="149">
        <f>L27/W27</f>
        <v>6.2831337129393289E-2</v>
      </c>
      <c r="M28" s="147"/>
      <c r="N28" s="147"/>
      <c r="O28" s="147"/>
      <c r="P28" s="150">
        <f>P27/W27</f>
        <v>0.51835853131749454</v>
      </c>
      <c r="Q28" s="147"/>
      <c r="R28" s="147"/>
      <c r="S28" s="147"/>
      <c r="T28" s="147"/>
      <c r="U28" s="147"/>
      <c r="V28" s="149">
        <f>V27/W27</f>
        <v>0.41881013155311214</v>
      </c>
      <c r="W28" s="151"/>
    </row>
    <row r="29" spans="2:32" x14ac:dyDescent="0.25">
      <c r="B29" s="380" t="s">
        <v>66</v>
      </c>
      <c r="C29" s="381"/>
      <c r="D29" s="382"/>
      <c r="E29" s="155"/>
      <c r="F29" s="156"/>
      <c r="G29" s="156"/>
      <c r="H29" s="156"/>
      <c r="I29" s="156"/>
      <c r="J29" s="156"/>
      <c r="K29" s="156"/>
      <c r="L29" s="157"/>
      <c r="M29" s="156"/>
      <c r="N29" s="156"/>
      <c r="O29" s="156"/>
      <c r="P29" s="158"/>
      <c r="Q29" s="159"/>
      <c r="R29" s="159"/>
      <c r="S29" s="159"/>
      <c r="T29" s="159"/>
      <c r="U29" s="159"/>
      <c r="V29" s="160"/>
      <c r="W29" s="161">
        <f>W27/28</f>
        <v>18.189285714285713</v>
      </c>
      <c r="X29" s="162"/>
    </row>
    <row r="30" spans="2:32" ht="15.75" thickBot="1" x14ac:dyDescent="0.3">
      <c r="B30" s="383" t="s">
        <v>67</v>
      </c>
      <c r="C30" s="384"/>
      <c r="D30" s="384"/>
      <c r="E30" s="163"/>
      <c r="F30" s="164"/>
      <c r="G30" s="164"/>
      <c r="H30" s="164"/>
      <c r="I30" s="164"/>
      <c r="J30" s="164"/>
      <c r="K30" s="164"/>
      <c r="L30" s="165"/>
      <c r="M30" s="166"/>
      <c r="N30" s="166"/>
      <c r="O30" s="166"/>
      <c r="P30" s="167"/>
      <c r="Q30" s="164"/>
      <c r="R30" s="164"/>
      <c r="S30" s="164"/>
      <c r="T30" s="164"/>
      <c r="U30" s="164"/>
      <c r="V30" s="164"/>
      <c r="W30" s="168">
        <f>W29/177.3</f>
        <v>0.10259044396100232</v>
      </c>
    </row>
    <row r="31" spans="2:32" x14ac:dyDescent="0.25">
      <c r="L31" s="169"/>
      <c r="P31" s="170"/>
    </row>
    <row r="32" spans="2:32" x14ac:dyDescent="0.25">
      <c r="I32" s="171"/>
      <c r="O32" s="172"/>
      <c r="W32" s="162"/>
    </row>
    <row r="33" spans="4:32" x14ac:dyDescent="0.25">
      <c r="D33" s="173" t="s">
        <v>68</v>
      </c>
      <c r="G33" s="173"/>
      <c r="R33" s="154"/>
      <c r="S33" s="154"/>
      <c r="T33" s="154"/>
      <c r="U33" s="154"/>
      <c r="X33" s="162"/>
      <c r="Y33" s="10"/>
      <c r="AE33" s="10"/>
      <c r="AF33" s="10"/>
    </row>
    <row r="34" spans="4:32" x14ac:dyDescent="0.25">
      <c r="D34" s="159" t="s">
        <v>37</v>
      </c>
      <c r="E34" s="174">
        <f>114.4+11+32</f>
        <v>157.4</v>
      </c>
      <c r="F34" s="175">
        <f>E34/E39</f>
        <v>0.3090516395052032</v>
      </c>
      <c r="M34" s="154"/>
      <c r="N34" s="154"/>
      <c r="X34" s="162"/>
      <c r="Y34" s="10"/>
      <c r="AE34" s="10"/>
      <c r="AF34" s="10"/>
    </row>
    <row r="35" spans="4:32" x14ac:dyDescent="0.25">
      <c r="D35" s="159" t="s">
        <v>39</v>
      </c>
      <c r="E35" s="174">
        <v>77.2</v>
      </c>
      <c r="F35" s="175">
        <f>E35/E39</f>
        <v>0.15158060082466129</v>
      </c>
      <c r="I35" s="176"/>
      <c r="J35" s="176"/>
      <c r="K35" s="177"/>
      <c r="L35" s="177"/>
      <c r="M35" s="178"/>
      <c r="N35" s="178"/>
      <c r="Y35" s="10"/>
      <c r="AE35" s="10"/>
      <c r="AF35" s="10"/>
    </row>
    <row r="36" spans="4:32" x14ac:dyDescent="0.25">
      <c r="D36" s="159" t="s">
        <v>35</v>
      </c>
      <c r="E36" s="179">
        <f>17+132</f>
        <v>149</v>
      </c>
      <c r="F36" s="175">
        <f>E36/E39</f>
        <v>0.29255841350873746</v>
      </c>
      <c r="I36" s="176"/>
      <c r="J36" s="176"/>
      <c r="K36" s="177"/>
      <c r="L36" s="177"/>
      <c r="M36" s="178"/>
      <c r="N36" s="178"/>
      <c r="O36" s="180"/>
      <c r="Y36" s="10"/>
      <c r="AE36" s="10"/>
      <c r="AF36" s="10"/>
    </row>
    <row r="37" spans="4:32" x14ac:dyDescent="0.25">
      <c r="D37" s="159" t="s">
        <v>69</v>
      </c>
      <c r="E37" s="174">
        <f>4.7+121</f>
        <v>125.7</v>
      </c>
      <c r="F37" s="175">
        <f>E37/E39</f>
        <v>0.24680934616139799</v>
      </c>
      <c r="I37" s="176"/>
      <c r="J37" s="176"/>
      <c r="K37" s="177"/>
      <c r="L37" s="177"/>
      <c r="M37" s="178"/>
      <c r="N37" s="178"/>
      <c r="O37" s="181"/>
      <c r="Y37" s="10"/>
      <c r="AE37" s="10"/>
      <c r="AF37" s="10"/>
    </row>
    <row r="38" spans="4:32" x14ac:dyDescent="0.25">
      <c r="D38" s="159" t="s">
        <v>70</v>
      </c>
      <c r="E38" s="174"/>
      <c r="F38" s="175"/>
      <c r="I38" s="182"/>
      <c r="J38" s="183"/>
      <c r="K38" s="177"/>
      <c r="L38" s="177"/>
      <c r="M38" s="178"/>
      <c r="N38" s="178"/>
      <c r="Y38" s="10"/>
      <c r="AE38" s="10"/>
      <c r="AF38" s="10"/>
    </row>
    <row r="39" spans="4:32" x14ac:dyDescent="0.25">
      <c r="D39" s="159"/>
      <c r="E39" s="184">
        <f>SUBTOTAL(9,E34:E38)</f>
        <v>509.3</v>
      </c>
      <c r="F39" s="185">
        <f>SUM(F34:F38)</f>
        <v>1</v>
      </c>
      <c r="Y39" s="10"/>
      <c r="AE39" s="10"/>
      <c r="AF39" s="10"/>
    </row>
    <row r="41" spans="4:32" x14ac:dyDescent="0.25">
      <c r="D41" s="173" t="s">
        <v>71</v>
      </c>
    </row>
    <row r="42" spans="4:32" x14ac:dyDescent="0.25">
      <c r="D42" s="159" t="s">
        <v>72</v>
      </c>
      <c r="E42" s="186">
        <f>W27-E44-E43</f>
        <v>509.3</v>
      </c>
      <c r="F42" s="175">
        <f>E42/E47</f>
        <v>1</v>
      </c>
    </row>
    <row r="43" spans="4:32" x14ac:dyDescent="0.25">
      <c r="D43" s="159" t="s">
        <v>73</v>
      </c>
      <c r="E43" s="174">
        <f>I27+U27</f>
        <v>0</v>
      </c>
      <c r="F43" s="175">
        <f>E43/E47</f>
        <v>0</v>
      </c>
    </row>
    <row r="44" spans="4:32" x14ac:dyDescent="0.25">
      <c r="D44" s="159" t="s">
        <v>74</v>
      </c>
      <c r="E44" s="186">
        <f>S27</f>
        <v>0</v>
      </c>
      <c r="F44" s="175">
        <f>E44/E47</f>
        <v>0</v>
      </c>
    </row>
    <row r="45" spans="4:32" x14ac:dyDescent="0.25">
      <c r="D45" s="159" t="s">
        <v>75</v>
      </c>
      <c r="E45" s="186"/>
      <c r="F45" s="175">
        <f>E45/E47</f>
        <v>0</v>
      </c>
    </row>
    <row r="46" spans="4:32" x14ac:dyDescent="0.25">
      <c r="D46" s="159"/>
      <c r="E46" s="179"/>
      <c r="F46" s="175"/>
    </row>
    <row r="47" spans="4:32" x14ac:dyDescent="0.25">
      <c r="D47" s="187" t="s">
        <v>76</v>
      </c>
      <c r="E47" s="188">
        <f>SUM(E42:E46)</f>
        <v>509.3</v>
      </c>
      <c r="F47" s="185">
        <f>SUM(F42:F46)</f>
        <v>1</v>
      </c>
    </row>
    <row r="49" spans="2:32" x14ac:dyDescent="0.25">
      <c r="D49" s="173" t="s">
        <v>77</v>
      </c>
      <c r="I49" s="172"/>
      <c r="Y49" s="10"/>
      <c r="AE49" s="10"/>
      <c r="AF49" s="10"/>
    </row>
    <row r="50" spans="2:32" x14ac:dyDescent="0.25">
      <c r="D50" s="159" t="s">
        <v>21</v>
      </c>
      <c r="E50" s="189">
        <f>H27+M27+Q27</f>
        <v>356</v>
      </c>
      <c r="F50" s="175">
        <f>E50/E53</f>
        <v>0.69899862556450032</v>
      </c>
      <c r="Y50" s="10"/>
      <c r="AE50" s="10"/>
      <c r="AF50" s="10"/>
    </row>
    <row r="51" spans="2:32" x14ac:dyDescent="0.25">
      <c r="D51" s="159" t="s">
        <v>22</v>
      </c>
      <c r="E51" s="174">
        <f>I27+J27+O27+S27+T27+N27+U27</f>
        <v>153.30000000000001</v>
      </c>
      <c r="F51" s="175">
        <f>E51/E53</f>
        <v>0.30100137443549974</v>
      </c>
      <c r="Y51" s="10"/>
      <c r="AE51" s="10"/>
      <c r="AF51" s="10"/>
    </row>
    <row r="52" spans="2:32" x14ac:dyDescent="0.25">
      <c r="D52" s="159" t="s">
        <v>78</v>
      </c>
      <c r="E52" s="186">
        <f>R27+K27</f>
        <v>0</v>
      </c>
      <c r="F52" s="175">
        <f>E52/E53</f>
        <v>0</v>
      </c>
      <c r="Y52" s="10"/>
      <c r="AE52" s="10"/>
      <c r="AF52" s="10"/>
    </row>
    <row r="53" spans="2:32" x14ac:dyDescent="0.25">
      <c r="D53" s="187" t="s">
        <v>76</v>
      </c>
      <c r="E53" s="184">
        <f>SUBTOTAL(9,E50:E52)</f>
        <v>509.3</v>
      </c>
      <c r="F53" s="175">
        <f>SUM(F50:F52)</f>
        <v>1</v>
      </c>
      <c r="Y53" s="10"/>
      <c r="AE53" s="10"/>
      <c r="AF53" s="10"/>
    </row>
    <row r="54" spans="2:32" x14ac:dyDescent="0.25">
      <c r="B54" s="154"/>
      <c r="C54" s="375" t="s">
        <v>80</v>
      </c>
      <c r="D54" s="375"/>
      <c r="E54" s="10"/>
      <c r="M54" s="190"/>
      <c r="N54" s="190"/>
      <c r="P54" s="172"/>
    </row>
    <row r="55" spans="2:32" x14ac:dyDescent="0.25">
      <c r="B55" s="154"/>
    </row>
    <row r="56" spans="2:32" x14ac:dyDescent="0.25">
      <c r="B56" s="154"/>
      <c r="E56" s="10"/>
      <c r="W56" s="10"/>
      <c r="X56" s="10"/>
      <c r="Y56" s="10"/>
      <c r="AE56" s="10"/>
      <c r="AF56" s="10"/>
    </row>
    <row r="57" spans="2:32" x14ac:dyDescent="0.25">
      <c r="B57" s="154"/>
      <c r="E57" s="10"/>
      <c r="W57" s="10"/>
      <c r="X57" s="10"/>
      <c r="Y57" s="10"/>
      <c r="AE57" s="10"/>
      <c r="AF57" s="10"/>
    </row>
    <row r="58" spans="2:32" x14ac:dyDescent="0.25">
      <c r="B58" s="154"/>
      <c r="E58" s="10"/>
      <c r="W58" s="10"/>
      <c r="X58" s="10"/>
      <c r="Y58" s="10"/>
      <c r="AE58" s="10"/>
      <c r="AF58" s="10"/>
    </row>
    <row r="59" spans="2:32" x14ac:dyDescent="0.25">
      <c r="B59" s="154"/>
      <c r="E59" s="10"/>
      <c r="W59" s="10"/>
      <c r="X59" s="10"/>
      <c r="Y59" s="10"/>
      <c r="AE59" s="10"/>
      <c r="AF59" s="10"/>
    </row>
    <row r="60" spans="2:32" x14ac:dyDescent="0.25">
      <c r="B60" s="154"/>
      <c r="E60" s="10"/>
      <c r="W60" s="10"/>
      <c r="X60" s="10"/>
      <c r="Y60" s="10"/>
      <c r="AE60" s="10"/>
      <c r="AF60" s="10"/>
    </row>
    <row r="61" spans="2:32" x14ac:dyDescent="0.25">
      <c r="B61" s="154"/>
      <c r="E61" s="10"/>
      <c r="W61" s="10"/>
      <c r="X61" s="10"/>
      <c r="Y61" s="10"/>
      <c r="AE61" s="10"/>
      <c r="AF61" s="10"/>
    </row>
  </sheetData>
  <autoFilter ref="B4:AF30">
    <filterColumn colId="6" showButton="0"/>
    <filterColumn colId="7" showButton="0"/>
    <filterColumn colId="8" showButton="0"/>
    <filterColumn colId="11" showButton="0"/>
    <filterColumn colId="12" showButton="0"/>
    <filterColumn colId="15" showButton="0"/>
    <filterColumn colId="16" showButton="0"/>
    <filterColumn colId="17" showButton="0"/>
    <filterColumn colId="18" showButton="0"/>
    <filterColumn colId="24" showButton="0"/>
    <filterColumn colId="25" showButton="0"/>
    <filterColumn colId="26" showButton="0"/>
  </autoFilter>
  <mergeCells count="47">
    <mergeCell ref="F4:F6"/>
    <mergeCell ref="B2:D2"/>
    <mergeCell ref="B4:B6"/>
    <mergeCell ref="C4:C6"/>
    <mergeCell ref="D4:D6"/>
    <mergeCell ref="E4:E6"/>
    <mergeCell ref="AD4:AD6"/>
    <mergeCell ref="G4:G6"/>
    <mergeCell ref="H4:K4"/>
    <mergeCell ref="L4:L6"/>
    <mergeCell ref="M4:O4"/>
    <mergeCell ref="P4:P6"/>
    <mergeCell ref="Q4:U4"/>
    <mergeCell ref="C7:D7"/>
    <mergeCell ref="AE4:AE6"/>
    <mergeCell ref="AF4:AF6"/>
    <mergeCell ref="H5:J5"/>
    <mergeCell ref="K5:K6"/>
    <mergeCell ref="M5:O5"/>
    <mergeCell ref="Q5:U5"/>
    <mergeCell ref="Z5:Z6"/>
    <mergeCell ref="AA5:AA6"/>
    <mergeCell ref="AB5:AB6"/>
    <mergeCell ref="AC5:AC6"/>
    <mergeCell ref="V4:V6"/>
    <mergeCell ref="W4:W6"/>
    <mergeCell ref="X4:X6"/>
    <mergeCell ref="Y4:Y6"/>
    <mergeCell ref="Z4:AC4"/>
    <mergeCell ref="AD14:AD15"/>
    <mergeCell ref="C18:C24"/>
    <mergeCell ref="L18:L24"/>
    <mergeCell ref="P18:P24"/>
    <mergeCell ref="V18:V24"/>
    <mergeCell ref="W18:W24"/>
    <mergeCell ref="X18:X24"/>
    <mergeCell ref="C9:C17"/>
    <mergeCell ref="L9:L17"/>
    <mergeCell ref="P9:P17"/>
    <mergeCell ref="V9:V17"/>
    <mergeCell ref="W9:W17"/>
    <mergeCell ref="X9:X17"/>
    <mergeCell ref="C54:D54"/>
    <mergeCell ref="B27:D27"/>
    <mergeCell ref="B28:D28"/>
    <mergeCell ref="B29:D29"/>
    <mergeCell ref="B30:D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71"/>
  <sheetViews>
    <sheetView tabSelected="1" workbookViewId="0">
      <selection activeCell="J24" sqref="J24"/>
    </sheetView>
  </sheetViews>
  <sheetFormatPr defaultRowHeight="15" x14ac:dyDescent="0.25"/>
  <cols>
    <col min="1" max="1" width="2.28515625" customWidth="1"/>
    <col min="2" max="2" width="8.140625" customWidth="1"/>
    <col min="3" max="5" width="10" customWidth="1"/>
    <col min="6" max="6" width="11" customWidth="1"/>
    <col min="7" max="7" width="11.85546875" customWidth="1"/>
    <col min="8" max="8" width="12.28515625" customWidth="1"/>
    <col min="9" max="11" width="10" customWidth="1"/>
    <col min="12" max="12" width="12" customWidth="1"/>
    <col min="13" max="14" width="10" customWidth="1"/>
    <col min="15" max="15" width="13" customWidth="1"/>
    <col min="16" max="16" width="11.85546875" customWidth="1"/>
    <col min="17" max="17" width="4.5703125" style="192" customWidth="1"/>
    <col min="18" max="18" width="7.140625" style="192" customWidth="1"/>
    <col min="19" max="21" width="12.7109375" customWidth="1"/>
    <col min="22" max="22" width="13.140625" customWidth="1"/>
    <col min="23" max="23" width="11.28515625" customWidth="1"/>
    <col min="24" max="27" width="11.7109375" customWidth="1"/>
  </cols>
  <sheetData>
    <row r="2" spans="2:25" x14ac:dyDescent="0.25">
      <c r="B2" s="509" t="s">
        <v>81</v>
      </c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191"/>
      <c r="P2" s="192"/>
      <c r="R2" s="509"/>
      <c r="S2" s="509"/>
      <c r="T2" s="509"/>
      <c r="U2" s="509"/>
      <c r="V2" s="509"/>
    </row>
    <row r="3" spans="2:25" s="193" customFormat="1" ht="15.75" thickBot="1" x14ac:dyDescent="0.3">
      <c r="Q3" s="194"/>
      <c r="R3" s="194"/>
      <c r="S3" s="195"/>
      <c r="U3" s="195"/>
    </row>
    <row r="4" spans="2:25" s="193" customFormat="1" ht="15.75" customHeight="1" x14ac:dyDescent="0.25">
      <c r="B4" s="504" t="s">
        <v>82</v>
      </c>
      <c r="C4" s="510" t="s">
        <v>83</v>
      </c>
      <c r="D4" s="511"/>
      <c r="E4" s="511"/>
      <c r="F4" s="512"/>
      <c r="G4" s="510" t="s">
        <v>84</v>
      </c>
      <c r="H4" s="511"/>
      <c r="I4" s="511"/>
      <c r="J4" s="512"/>
      <c r="K4" s="510" t="s">
        <v>79</v>
      </c>
      <c r="L4" s="511"/>
      <c r="M4" s="511"/>
      <c r="N4" s="512"/>
      <c r="O4" s="513" t="s">
        <v>85</v>
      </c>
      <c r="P4" s="515" t="s">
        <v>86</v>
      </c>
      <c r="Q4" s="194"/>
      <c r="R4" s="517"/>
      <c r="S4" s="519" t="s">
        <v>87</v>
      </c>
      <c r="T4" s="498" t="s">
        <v>88</v>
      </c>
      <c r="U4" s="346" t="s">
        <v>89</v>
      </c>
      <c r="V4" s="500" t="s">
        <v>90</v>
      </c>
      <c r="W4" s="502" t="s">
        <v>91</v>
      </c>
    </row>
    <row r="5" spans="2:25" s="193" customFormat="1" ht="15.75" thickBot="1" x14ac:dyDescent="0.3">
      <c r="B5" s="505"/>
      <c r="C5" s="196" t="s">
        <v>92</v>
      </c>
      <c r="D5" s="197" t="s">
        <v>93</v>
      </c>
      <c r="E5" s="197" t="s">
        <v>78</v>
      </c>
      <c r="F5" s="198" t="s">
        <v>76</v>
      </c>
      <c r="G5" s="199" t="s">
        <v>92</v>
      </c>
      <c r="H5" s="200" t="s">
        <v>93</v>
      </c>
      <c r="I5" s="201" t="s">
        <v>78</v>
      </c>
      <c r="J5" s="198" t="s">
        <v>76</v>
      </c>
      <c r="K5" s="196" t="s">
        <v>92</v>
      </c>
      <c r="L5" s="197" t="s">
        <v>93</v>
      </c>
      <c r="M5" s="197" t="s">
        <v>78</v>
      </c>
      <c r="N5" s="202" t="s">
        <v>76</v>
      </c>
      <c r="O5" s="514"/>
      <c r="P5" s="516"/>
      <c r="Q5" s="194"/>
      <c r="R5" s="518"/>
      <c r="S5" s="520"/>
      <c r="T5" s="499"/>
      <c r="U5" s="203" t="s">
        <v>94</v>
      </c>
      <c r="V5" s="501"/>
      <c r="W5" s="503"/>
    </row>
    <row r="6" spans="2:25" s="193" customFormat="1" x14ac:dyDescent="0.25">
      <c r="B6" s="204" t="s">
        <v>96</v>
      </c>
      <c r="C6" s="205">
        <v>400</v>
      </c>
      <c r="D6" s="206">
        <v>200</v>
      </c>
      <c r="E6" s="206">
        <v>200</v>
      </c>
      <c r="F6" s="347">
        <f t="shared" ref="F6:F11" si="0">SUM(C6:E6)</f>
        <v>800</v>
      </c>
      <c r="G6" s="334">
        <v>132</v>
      </c>
      <c r="H6" s="335">
        <v>1200</v>
      </c>
      <c r="I6" s="207"/>
      <c r="J6" s="347">
        <f>SUM(G6:I6)</f>
        <v>1332</v>
      </c>
      <c r="K6" s="340">
        <v>0</v>
      </c>
      <c r="L6" s="335">
        <f>'[1]DR-1'!I85+'[1]DR-1'!J85</f>
        <v>0</v>
      </c>
      <c r="M6" s="335"/>
      <c r="N6" s="349">
        <f t="shared" ref="N6:N17" si="1">SUM(K6:M6)</f>
        <v>0</v>
      </c>
      <c r="O6" s="341">
        <f t="shared" ref="O6:O17" si="2">F6+N6+J6</f>
        <v>2132</v>
      </c>
      <c r="P6" s="208">
        <v>2000</v>
      </c>
      <c r="Q6" s="209"/>
      <c r="R6" s="210" t="s">
        <v>96</v>
      </c>
      <c r="S6" s="211">
        <f t="shared" ref="S6:S17" si="3">F6</f>
        <v>800</v>
      </c>
      <c r="T6" s="212">
        <f>N6+J6</f>
        <v>1332</v>
      </c>
      <c r="U6" s="213">
        <f>S6+T6</f>
        <v>2132</v>
      </c>
      <c r="V6" s="214">
        <v>2000</v>
      </c>
      <c r="W6" s="215">
        <f>U6/V6</f>
        <v>1.0660000000000001</v>
      </c>
      <c r="X6" s="216"/>
      <c r="Y6" s="217"/>
    </row>
    <row r="7" spans="2:25" s="193" customFormat="1" x14ac:dyDescent="0.25">
      <c r="B7" s="218" t="s">
        <v>97</v>
      </c>
      <c r="C7" s="219">
        <f>'[1]DR-2'!R67</f>
        <v>0</v>
      </c>
      <c r="D7" s="220">
        <f>'[1]DR-2'!T67+'[1]DR-2'!U67</f>
        <v>0</v>
      </c>
      <c r="E7" s="220">
        <f>'[1]DR-2'!S67</f>
        <v>0</v>
      </c>
      <c r="F7" s="348">
        <f t="shared" si="0"/>
        <v>0</v>
      </c>
      <c r="G7" s="336">
        <v>198</v>
      </c>
      <c r="H7" s="337">
        <v>2000</v>
      </c>
      <c r="I7" s="221"/>
      <c r="J7" s="348">
        <f>SUM(G7:I7)</f>
        <v>2198</v>
      </c>
      <c r="K7" s="330">
        <v>100</v>
      </c>
      <c r="L7" s="331">
        <f>'[1]DR-2'!I67+'[1]DR-2'!J67</f>
        <v>0</v>
      </c>
      <c r="M7" s="331"/>
      <c r="N7" s="350">
        <f t="shared" si="1"/>
        <v>100</v>
      </c>
      <c r="O7" s="342">
        <f t="shared" si="2"/>
        <v>2298</v>
      </c>
      <c r="P7" s="222">
        <v>2000</v>
      </c>
      <c r="Q7" s="209"/>
      <c r="R7" s="223" t="s">
        <v>97</v>
      </c>
      <c r="S7" s="224">
        <f t="shared" si="3"/>
        <v>0</v>
      </c>
      <c r="T7" s="225">
        <f t="shared" ref="T7:T17" si="4">N7+J7</f>
        <v>2298</v>
      </c>
      <c r="U7" s="226">
        <f t="shared" ref="U7:U17" si="5">SUM(S7:T7)</f>
        <v>2298</v>
      </c>
      <c r="V7" s="227">
        <v>2000</v>
      </c>
      <c r="W7" s="228">
        <f t="shared" ref="W7:W17" si="6">U7/V7</f>
        <v>1.149</v>
      </c>
      <c r="X7" s="216"/>
      <c r="Y7" s="217"/>
    </row>
    <row r="8" spans="2:25" s="193" customFormat="1" x14ac:dyDescent="0.25">
      <c r="B8" s="218" t="s">
        <v>98</v>
      </c>
      <c r="C8" s="219">
        <f>'[1]DR-3'!R220</f>
        <v>0</v>
      </c>
      <c r="D8" s="229">
        <f>'[1]DR-3'!T220+'[1]DR-3'!U220</f>
        <v>0</v>
      </c>
      <c r="E8" s="220">
        <f>'[1]DR-3'!S220</f>
        <v>0</v>
      </c>
      <c r="F8" s="348">
        <f t="shared" si="0"/>
        <v>0</v>
      </c>
      <c r="G8" s="336">
        <v>198</v>
      </c>
      <c r="H8" s="337">
        <v>5000</v>
      </c>
      <c r="I8" s="221"/>
      <c r="J8" s="348">
        <f>SUM(G8:I8)</f>
        <v>5198</v>
      </c>
      <c r="K8" s="330">
        <v>2000</v>
      </c>
      <c r="L8" s="326">
        <f>'[1]DR-3'!J220</f>
        <v>33.5</v>
      </c>
      <c r="M8" s="331"/>
      <c r="N8" s="350">
        <f t="shared" si="1"/>
        <v>2033.5</v>
      </c>
      <c r="O8" s="342">
        <f t="shared" si="2"/>
        <v>7231.5</v>
      </c>
      <c r="P8" s="222">
        <v>8000</v>
      </c>
      <c r="Q8" s="209"/>
      <c r="R8" s="223" t="s">
        <v>98</v>
      </c>
      <c r="S8" s="224">
        <f t="shared" si="3"/>
        <v>0</v>
      </c>
      <c r="T8" s="225">
        <f t="shared" si="4"/>
        <v>7231.5</v>
      </c>
      <c r="U8" s="226">
        <f t="shared" si="5"/>
        <v>7231.5</v>
      </c>
      <c r="V8" s="227">
        <v>8000</v>
      </c>
      <c r="W8" s="228">
        <f t="shared" si="6"/>
        <v>0.90393749999999995</v>
      </c>
      <c r="X8" s="216"/>
      <c r="Y8" s="217"/>
    </row>
    <row r="9" spans="2:25" s="193" customFormat="1" x14ac:dyDescent="0.25">
      <c r="B9" s="218" t="s">
        <v>99</v>
      </c>
      <c r="C9" s="330">
        <v>4000</v>
      </c>
      <c r="D9" s="331">
        <v>13000</v>
      </c>
      <c r="E9" s="331">
        <v>100</v>
      </c>
      <c r="F9" s="348">
        <f t="shared" si="0"/>
        <v>17100</v>
      </c>
      <c r="G9" s="336">
        <v>198</v>
      </c>
      <c r="H9" s="337">
        <v>5000</v>
      </c>
      <c r="I9" s="221"/>
      <c r="J9" s="348">
        <f>SUM(G9:I9)</f>
        <v>5198</v>
      </c>
      <c r="K9" s="330">
        <v>2000</v>
      </c>
      <c r="L9" s="331">
        <f>'[1]DR-4'!J621+'[1]DR-4'!K621</f>
        <v>944.00000000000011</v>
      </c>
      <c r="M9" s="331"/>
      <c r="N9" s="350">
        <f t="shared" si="1"/>
        <v>2944</v>
      </c>
      <c r="O9" s="342">
        <f t="shared" si="2"/>
        <v>25242</v>
      </c>
      <c r="P9" s="222">
        <v>25000</v>
      </c>
      <c r="Q9" s="209"/>
      <c r="R9" s="223" t="s">
        <v>99</v>
      </c>
      <c r="S9" s="224">
        <f t="shared" si="3"/>
        <v>17100</v>
      </c>
      <c r="T9" s="225">
        <f t="shared" si="4"/>
        <v>8142</v>
      </c>
      <c r="U9" s="226">
        <f t="shared" si="5"/>
        <v>25242</v>
      </c>
      <c r="V9" s="227">
        <v>25000</v>
      </c>
      <c r="W9" s="228">
        <f t="shared" si="6"/>
        <v>1.0096799999999999</v>
      </c>
      <c r="X9" s="216"/>
      <c r="Y9" s="217"/>
    </row>
    <row r="10" spans="2:25" s="193" customFormat="1" x14ac:dyDescent="0.25">
      <c r="B10" s="218" t="s">
        <v>100</v>
      </c>
      <c r="C10" s="330">
        <v>3000</v>
      </c>
      <c r="D10" s="331">
        <v>25000</v>
      </c>
      <c r="E10" s="331"/>
      <c r="F10" s="348">
        <f t="shared" si="0"/>
        <v>28000</v>
      </c>
      <c r="G10" s="336">
        <v>198</v>
      </c>
      <c r="H10" s="337">
        <v>5000</v>
      </c>
      <c r="I10" s="221"/>
      <c r="J10" s="348">
        <f>SUM(G10:I10)</f>
        <v>5198</v>
      </c>
      <c r="K10" s="330">
        <v>2000</v>
      </c>
      <c r="L10" s="331">
        <v>1300</v>
      </c>
      <c r="M10" s="331"/>
      <c r="N10" s="350">
        <f t="shared" si="1"/>
        <v>3300</v>
      </c>
      <c r="O10" s="342">
        <f t="shared" si="2"/>
        <v>36498</v>
      </c>
      <c r="P10" s="222">
        <v>35000</v>
      </c>
      <c r="Q10" s="209"/>
      <c r="R10" s="223" t="s">
        <v>100</v>
      </c>
      <c r="S10" s="224">
        <f t="shared" si="3"/>
        <v>28000</v>
      </c>
      <c r="T10" s="225">
        <f t="shared" si="4"/>
        <v>8498</v>
      </c>
      <c r="U10" s="226">
        <f t="shared" si="5"/>
        <v>36498</v>
      </c>
      <c r="V10" s="227">
        <v>35000</v>
      </c>
      <c r="W10" s="228">
        <f t="shared" si="6"/>
        <v>1.0427999999999999</v>
      </c>
      <c r="X10" s="216"/>
      <c r="Y10" s="217"/>
    </row>
    <row r="11" spans="2:25" s="193" customFormat="1" x14ac:dyDescent="0.25">
      <c r="B11" s="218" t="s">
        <v>101</v>
      </c>
      <c r="C11" s="330">
        <v>10000</v>
      </c>
      <c r="D11" s="331">
        <v>25000</v>
      </c>
      <c r="E11" s="331"/>
      <c r="F11" s="348">
        <f t="shared" si="0"/>
        <v>35000</v>
      </c>
      <c r="G11" s="336">
        <v>198</v>
      </c>
      <c r="H11" s="337">
        <v>5000</v>
      </c>
      <c r="I11" s="221"/>
      <c r="J11" s="348">
        <f t="shared" ref="J11:J17" si="7">SUM(G11:I11)</f>
        <v>5198</v>
      </c>
      <c r="K11" s="330">
        <v>2000</v>
      </c>
      <c r="L11" s="331">
        <v>1300</v>
      </c>
      <c r="M11" s="331">
        <f>'[1]DR-6'!K814</f>
        <v>1.25</v>
      </c>
      <c r="N11" s="350">
        <f t="shared" si="1"/>
        <v>3301.25</v>
      </c>
      <c r="O11" s="342">
        <f t="shared" si="2"/>
        <v>43499.25</v>
      </c>
      <c r="P11" s="222">
        <v>46000</v>
      </c>
      <c r="Q11" s="209"/>
      <c r="R11" s="223" t="s">
        <v>101</v>
      </c>
      <c r="S11" s="224">
        <f t="shared" si="3"/>
        <v>35000</v>
      </c>
      <c r="T11" s="225">
        <f t="shared" si="4"/>
        <v>8499.25</v>
      </c>
      <c r="U11" s="230">
        <f t="shared" si="5"/>
        <v>43499.25</v>
      </c>
      <c r="V11" s="227">
        <v>46000</v>
      </c>
      <c r="W11" s="228">
        <f t="shared" si="6"/>
        <v>0.94563586956521739</v>
      </c>
      <c r="X11" s="216"/>
      <c r="Y11" s="217"/>
    </row>
    <row r="12" spans="2:25" s="193" customFormat="1" x14ac:dyDescent="0.25">
      <c r="B12" s="218" t="s">
        <v>102</v>
      </c>
      <c r="C12" s="330">
        <v>12000</v>
      </c>
      <c r="D12" s="331">
        <v>17000</v>
      </c>
      <c r="E12" s="331"/>
      <c r="F12" s="348">
        <f t="shared" ref="F12:F17" si="8">SUM(C12:E12)</f>
        <v>29000</v>
      </c>
      <c r="G12" s="336">
        <v>198</v>
      </c>
      <c r="H12" s="337">
        <v>5000</v>
      </c>
      <c r="I12" s="221"/>
      <c r="J12" s="348">
        <f t="shared" si="7"/>
        <v>5198</v>
      </c>
      <c r="K12" s="330">
        <v>2000</v>
      </c>
      <c r="L12" s="331">
        <v>1300</v>
      </c>
      <c r="M12" s="331"/>
      <c r="N12" s="350">
        <f t="shared" si="1"/>
        <v>3300</v>
      </c>
      <c r="O12" s="342">
        <f t="shared" si="2"/>
        <v>37498</v>
      </c>
      <c r="P12" s="222">
        <v>36000</v>
      </c>
      <c r="Q12" s="209"/>
      <c r="R12" s="223" t="s">
        <v>102</v>
      </c>
      <c r="S12" s="224">
        <f t="shared" si="3"/>
        <v>29000</v>
      </c>
      <c r="T12" s="225">
        <f t="shared" si="4"/>
        <v>8498</v>
      </c>
      <c r="U12" s="230">
        <f t="shared" si="5"/>
        <v>37498</v>
      </c>
      <c r="V12" s="227">
        <v>36000</v>
      </c>
      <c r="W12" s="228">
        <f t="shared" si="6"/>
        <v>1.041611111111111</v>
      </c>
      <c r="X12" s="216"/>
      <c r="Y12" s="217"/>
    </row>
    <row r="13" spans="2:25" s="193" customFormat="1" x14ac:dyDescent="0.25">
      <c r="B13" s="218" t="s">
        <v>103</v>
      </c>
      <c r="C13" s="330">
        <v>14000</v>
      </c>
      <c r="D13" s="331">
        <v>21000</v>
      </c>
      <c r="E13" s="331"/>
      <c r="F13" s="348">
        <f t="shared" si="8"/>
        <v>35000</v>
      </c>
      <c r="G13" s="336">
        <v>198</v>
      </c>
      <c r="H13" s="337">
        <v>5000</v>
      </c>
      <c r="I13" s="221"/>
      <c r="J13" s="348">
        <f t="shared" si="7"/>
        <v>5198</v>
      </c>
      <c r="K13" s="330">
        <v>2000</v>
      </c>
      <c r="L13" s="331">
        <v>1300</v>
      </c>
      <c r="M13" s="331"/>
      <c r="N13" s="350">
        <f t="shared" si="1"/>
        <v>3300</v>
      </c>
      <c r="O13" s="342">
        <f t="shared" si="2"/>
        <v>43498</v>
      </c>
      <c r="P13" s="222">
        <v>44000</v>
      </c>
      <c r="Q13" s="209"/>
      <c r="R13" s="231" t="s">
        <v>103</v>
      </c>
      <c r="S13" s="224">
        <f t="shared" si="3"/>
        <v>35000</v>
      </c>
      <c r="T13" s="225">
        <f t="shared" si="4"/>
        <v>8498</v>
      </c>
      <c r="U13" s="230">
        <f t="shared" si="5"/>
        <v>43498</v>
      </c>
      <c r="V13" s="227">
        <v>44000</v>
      </c>
      <c r="W13" s="228">
        <f t="shared" si="6"/>
        <v>0.98859090909090908</v>
      </c>
      <c r="X13" s="216"/>
    </row>
    <row r="14" spans="2:25" s="193" customFormat="1" x14ac:dyDescent="0.25">
      <c r="B14" s="218" t="s">
        <v>104</v>
      </c>
      <c r="C14" s="330">
        <v>14000</v>
      </c>
      <c r="D14" s="331">
        <v>22000</v>
      </c>
      <c r="E14" s="331"/>
      <c r="F14" s="348">
        <f t="shared" si="8"/>
        <v>36000</v>
      </c>
      <c r="G14" s="336">
        <v>198</v>
      </c>
      <c r="H14" s="337">
        <v>2000</v>
      </c>
      <c r="I14" s="221"/>
      <c r="J14" s="348">
        <f t="shared" si="7"/>
        <v>2198</v>
      </c>
      <c r="K14" s="330">
        <v>2000</v>
      </c>
      <c r="L14" s="331">
        <v>1300</v>
      </c>
      <c r="M14" s="331">
        <f>'[1]DR-9'!K887</f>
        <v>181</v>
      </c>
      <c r="N14" s="350">
        <f t="shared" si="1"/>
        <v>3481</v>
      </c>
      <c r="O14" s="342">
        <f t="shared" si="2"/>
        <v>41679</v>
      </c>
      <c r="P14" s="222">
        <v>42000</v>
      </c>
      <c r="Q14" s="209"/>
      <c r="R14" s="231" t="s">
        <v>104</v>
      </c>
      <c r="S14" s="224">
        <f t="shared" si="3"/>
        <v>36000</v>
      </c>
      <c r="T14" s="225">
        <f t="shared" si="4"/>
        <v>5679</v>
      </c>
      <c r="U14" s="230">
        <f t="shared" si="5"/>
        <v>41679</v>
      </c>
      <c r="V14" s="227">
        <v>42000</v>
      </c>
      <c r="W14" s="228">
        <f t="shared" si="6"/>
        <v>0.99235714285714283</v>
      </c>
      <c r="X14" s="216"/>
    </row>
    <row r="15" spans="2:25" s="193" customFormat="1" x14ac:dyDescent="0.25">
      <c r="B15" s="218" t="s">
        <v>105</v>
      </c>
      <c r="C15" s="330">
        <v>12000</v>
      </c>
      <c r="D15" s="331">
        <v>12000</v>
      </c>
      <c r="E15" s="331"/>
      <c r="F15" s="348">
        <f t="shared" si="8"/>
        <v>24000</v>
      </c>
      <c r="G15" s="336">
        <v>198</v>
      </c>
      <c r="H15" s="337">
        <v>1000</v>
      </c>
      <c r="I15" s="221"/>
      <c r="J15" s="348">
        <f t="shared" si="7"/>
        <v>1198</v>
      </c>
      <c r="K15" s="330">
        <v>2000</v>
      </c>
      <c r="L15" s="331">
        <v>1300</v>
      </c>
      <c r="M15" s="331">
        <f>'[1]DR-10'!K757</f>
        <v>415</v>
      </c>
      <c r="N15" s="350">
        <f t="shared" si="1"/>
        <v>3715</v>
      </c>
      <c r="O15" s="342">
        <f t="shared" si="2"/>
        <v>28913</v>
      </c>
      <c r="P15" s="222">
        <v>30000</v>
      </c>
      <c r="Q15" s="209"/>
      <c r="R15" s="231" t="s">
        <v>105</v>
      </c>
      <c r="S15" s="224">
        <f t="shared" si="3"/>
        <v>24000</v>
      </c>
      <c r="T15" s="225">
        <f t="shared" si="4"/>
        <v>4913</v>
      </c>
      <c r="U15" s="230">
        <f t="shared" si="5"/>
        <v>28913</v>
      </c>
      <c r="V15" s="227">
        <v>30000</v>
      </c>
      <c r="W15" s="228">
        <f t="shared" si="6"/>
        <v>0.96376666666666666</v>
      </c>
      <c r="X15" s="232"/>
    </row>
    <row r="16" spans="2:25" s="193" customFormat="1" x14ac:dyDescent="0.25">
      <c r="B16" s="218" t="s">
        <v>106</v>
      </c>
      <c r="C16" s="330">
        <v>1500</v>
      </c>
      <c r="D16" s="331">
        <v>1300</v>
      </c>
      <c r="E16" s="331"/>
      <c r="F16" s="348">
        <f t="shared" si="8"/>
        <v>2800</v>
      </c>
      <c r="G16" s="336">
        <v>198</v>
      </c>
      <c r="H16" s="337">
        <v>0</v>
      </c>
      <c r="I16" s="221"/>
      <c r="J16" s="348">
        <f t="shared" si="7"/>
        <v>198</v>
      </c>
      <c r="K16" s="330">
        <v>500</v>
      </c>
      <c r="L16" s="331">
        <v>1000</v>
      </c>
      <c r="M16" s="331">
        <f>'[1]DR-11'!K292</f>
        <v>167.4</v>
      </c>
      <c r="N16" s="350">
        <f t="shared" si="1"/>
        <v>1667.4</v>
      </c>
      <c r="O16" s="342">
        <f t="shared" si="2"/>
        <v>4665.3999999999996</v>
      </c>
      <c r="P16" s="222">
        <v>4500</v>
      </c>
      <c r="Q16" s="209"/>
      <c r="R16" s="231" t="s">
        <v>106</v>
      </c>
      <c r="S16" s="224">
        <f t="shared" si="3"/>
        <v>2800</v>
      </c>
      <c r="T16" s="225">
        <f t="shared" si="4"/>
        <v>1865.4</v>
      </c>
      <c r="U16" s="230">
        <f t="shared" si="5"/>
        <v>4665.3999999999996</v>
      </c>
      <c r="V16" s="227">
        <v>4500</v>
      </c>
      <c r="W16" s="228">
        <f t="shared" si="6"/>
        <v>1.0367555555555554</v>
      </c>
      <c r="X16" s="216"/>
    </row>
    <row r="17" spans="2:24" s="193" customFormat="1" ht="15.75" thickBot="1" x14ac:dyDescent="0.3">
      <c r="B17" s="233" t="s">
        <v>107</v>
      </c>
      <c r="C17" s="332">
        <f>'12 сар'!Q27</f>
        <v>60</v>
      </c>
      <c r="D17" s="333">
        <f>'12 сар'!S27+'12 сар'!T27+'12 сар'!U27</f>
        <v>153.30000000000001</v>
      </c>
      <c r="E17" s="333">
        <f>'12 сар'!R27</f>
        <v>0</v>
      </c>
      <c r="F17" s="348">
        <f t="shared" si="8"/>
        <v>213.3</v>
      </c>
      <c r="G17" s="338">
        <f>'12 сар'!M27</f>
        <v>264</v>
      </c>
      <c r="H17" s="339">
        <f>'12 сар'!N27+'12 сар'!O27</f>
        <v>0</v>
      </c>
      <c r="I17" s="235"/>
      <c r="J17" s="348">
        <f t="shared" si="7"/>
        <v>264</v>
      </c>
      <c r="K17" s="332">
        <f>'12 сар'!H27</f>
        <v>32</v>
      </c>
      <c r="L17" s="333">
        <f>'12 сар'!I27+'12 сар'!J27</f>
        <v>0</v>
      </c>
      <c r="M17" s="333">
        <f>'12 сар'!K27</f>
        <v>0</v>
      </c>
      <c r="N17" s="350">
        <f t="shared" si="1"/>
        <v>32</v>
      </c>
      <c r="O17" s="343">
        <f t="shared" si="2"/>
        <v>509.3</v>
      </c>
      <c r="P17" s="236">
        <v>800</v>
      </c>
      <c r="Q17" s="209"/>
      <c r="R17" s="237" t="s">
        <v>107</v>
      </c>
      <c r="S17" s="224">
        <f t="shared" si="3"/>
        <v>213.3</v>
      </c>
      <c r="T17" s="225">
        <f t="shared" si="4"/>
        <v>296</v>
      </c>
      <c r="U17" s="230">
        <f t="shared" si="5"/>
        <v>509.3</v>
      </c>
      <c r="V17" s="238">
        <v>800</v>
      </c>
      <c r="W17" s="228">
        <f t="shared" si="6"/>
        <v>0.636625</v>
      </c>
      <c r="X17" s="216"/>
    </row>
    <row r="18" spans="2:24" s="193" customFormat="1" x14ac:dyDescent="0.25">
      <c r="B18" s="504" t="s">
        <v>76</v>
      </c>
      <c r="C18" s="239">
        <f t="shared" ref="C18:P18" si="9">SUM(C6:C17)</f>
        <v>70960</v>
      </c>
      <c r="D18" s="240">
        <f t="shared" si="9"/>
        <v>136653.29999999999</v>
      </c>
      <c r="E18" s="240">
        <f t="shared" si="9"/>
        <v>300</v>
      </c>
      <c r="F18" s="241">
        <f t="shared" si="9"/>
        <v>207913.3</v>
      </c>
      <c r="G18" s="242">
        <f>SUM(G6:G17)</f>
        <v>2376</v>
      </c>
      <c r="H18" s="243">
        <f>SUM(H6:H17)</f>
        <v>36200</v>
      </c>
      <c r="I18" s="244">
        <f t="shared" si="9"/>
        <v>0</v>
      </c>
      <c r="J18" s="241">
        <f t="shared" si="9"/>
        <v>38576</v>
      </c>
      <c r="K18" s="239">
        <f>SUM(K6:K17)</f>
        <v>16632</v>
      </c>
      <c r="L18" s="240">
        <f t="shared" ref="L18:M18" si="10">SUM(L6:L17)</f>
        <v>9777.5</v>
      </c>
      <c r="M18" s="240">
        <f t="shared" si="10"/>
        <v>764.65</v>
      </c>
      <c r="N18" s="245">
        <f t="shared" si="9"/>
        <v>27174.15</v>
      </c>
      <c r="O18" s="246">
        <f>F18+J18+N18</f>
        <v>273663.45</v>
      </c>
      <c r="P18" s="247">
        <f t="shared" si="9"/>
        <v>275300</v>
      </c>
      <c r="Q18" s="209"/>
      <c r="R18" s="248" t="s">
        <v>95</v>
      </c>
      <c r="S18" s="249">
        <f t="shared" ref="S18:V18" si="11">SUM(S6:S17)</f>
        <v>207913.3</v>
      </c>
      <c r="T18" s="249">
        <f t="shared" si="11"/>
        <v>65750.149999999994</v>
      </c>
      <c r="U18" s="250">
        <f t="shared" si="11"/>
        <v>273663.45</v>
      </c>
      <c r="V18" s="251">
        <f t="shared" si="11"/>
        <v>275300</v>
      </c>
      <c r="W18" s="252"/>
    </row>
    <row r="19" spans="2:24" s="193" customFormat="1" ht="15.75" thickBot="1" x14ac:dyDescent="0.3">
      <c r="B19" s="505"/>
      <c r="C19" s="253">
        <f>C18/F18</f>
        <v>0.34129610756021861</v>
      </c>
      <c r="D19" s="254">
        <f>D18/F18</f>
        <v>0.65726098330409832</v>
      </c>
      <c r="E19" s="254">
        <f>E18/F18</f>
        <v>1.4429091356829987E-3</v>
      </c>
      <c r="F19" s="255">
        <f>F18/O18</f>
        <v>0.75974084226446748</v>
      </c>
      <c r="G19" s="256">
        <f>G18/J18</f>
        <v>6.1592700124429696E-2</v>
      </c>
      <c r="H19" s="257">
        <f>H18/J18</f>
        <v>0.93840729987557026</v>
      </c>
      <c r="I19" s="258">
        <f>I18/J18</f>
        <v>0</v>
      </c>
      <c r="J19" s="259">
        <f>J18/O18</f>
        <v>0.14096146197089893</v>
      </c>
      <c r="K19" s="253">
        <f>K18/N18</f>
        <v>0.6120522629042674</v>
      </c>
      <c r="L19" s="254">
        <f>L18/N18</f>
        <v>0.35980886246671928</v>
      </c>
      <c r="M19" s="254">
        <f>M18/N18</f>
        <v>2.8138874629013232E-2</v>
      </c>
      <c r="N19" s="260">
        <f>N18/O18</f>
        <v>9.9297695764633528E-2</v>
      </c>
      <c r="O19" s="261"/>
      <c r="P19" s="262"/>
      <c r="Q19" s="194"/>
      <c r="R19" s="506" t="s">
        <v>108</v>
      </c>
      <c r="S19" s="507"/>
      <c r="T19" s="508"/>
      <c r="U19" s="263"/>
      <c r="V19" s="264">
        <f>U18/V18</f>
        <v>0.99405539411551036</v>
      </c>
      <c r="W19" s="265"/>
      <c r="X19" s="216"/>
    </row>
    <row r="20" spans="2:24" x14ac:dyDescent="0.25">
      <c r="C20" s="192"/>
      <c r="D20" s="192"/>
      <c r="E20" s="192"/>
      <c r="J20" s="266"/>
      <c r="N20" s="267"/>
      <c r="O20" s="267"/>
      <c r="Q20" s="191"/>
      <c r="S20" s="268"/>
      <c r="X20" s="269"/>
    </row>
    <row r="21" spans="2:24" x14ac:dyDescent="0.25">
      <c r="F21" s="270"/>
      <c r="G21" s="270"/>
      <c r="H21" s="270"/>
      <c r="I21" s="270"/>
      <c r="J21" s="271"/>
    </row>
    <row r="22" spans="2:24" ht="15" customHeight="1" thickBot="1" x14ac:dyDescent="0.3">
      <c r="B22" s="173" t="s">
        <v>68</v>
      </c>
    </row>
    <row r="23" spans="2:24" x14ac:dyDescent="0.25">
      <c r="B23" s="496"/>
      <c r="C23" s="492" t="s">
        <v>37</v>
      </c>
      <c r="D23" s="492" t="s">
        <v>39</v>
      </c>
      <c r="E23" s="492" t="s">
        <v>35</v>
      </c>
      <c r="F23" s="494" t="s">
        <v>109</v>
      </c>
      <c r="G23" s="494" t="s">
        <v>110</v>
      </c>
      <c r="H23" s="487" t="s">
        <v>76</v>
      </c>
    </row>
    <row r="24" spans="2:24" ht="15.75" thickBot="1" x14ac:dyDescent="0.3">
      <c r="B24" s="497"/>
      <c r="C24" s="493"/>
      <c r="D24" s="493"/>
      <c r="E24" s="493"/>
      <c r="F24" s="495"/>
      <c r="G24" s="495"/>
      <c r="H24" s="488"/>
    </row>
    <row r="25" spans="2:24" x14ac:dyDescent="0.25">
      <c r="B25" s="272" t="s">
        <v>96</v>
      </c>
      <c r="C25" s="273"/>
      <c r="D25" s="273"/>
      <c r="E25" s="273"/>
      <c r="F25" s="274"/>
      <c r="G25" s="273">
        <f>'[1]DR-1'!E98</f>
        <v>0</v>
      </c>
      <c r="H25" s="344">
        <v>2132</v>
      </c>
    </row>
    <row r="26" spans="2:24" x14ac:dyDescent="0.25">
      <c r="B26" s="275" t="s">
        <v>97</v>
      </c>
      <c r="C26" s="276"/>
      <c r="D26" s="276"/>
      <c r="E26" s="276"/>
      <c r="F26" s="277"/>
      <c r="G26" s="276">
        <f>'[1]DR-2'!E80</f>
        <v>0</v>
      </c>
      <c r="H26" s="345">
        <v>2298</v>
      </c>
    </row>
    <row r="27" spans="2:24" x14ac:dyDescent="0.25">
      <c r="B27" s="275" t="s">
        <v>98</v>
      </c>
      <c r="C27" s="276"/>
      <c r="D27" s="276"/>
      <c r="E27" s="276"/>
      <c r="F27" s="277"/>
      <c r="G27" s="276">
        <f>'[1]DR-3'!E232</f>
        <v>0</v>
      </c>
      <c r="H27" s="345">
        <v>7231.5</v>
      </c>
    </row>
    <row r="28" spans="2:24" x14ac:dyDescent="0.25">
      <c r="B28" s="275" t="s">
        <v>99</v>
      </c>
      <c r="C28" s="276"/>
      <c r="D28" s="276"/>
      <c r="E28" s="276"/>
      <c r="F28" s="277"/>
      <c r="G28" s="276"/>
      <c r="H28" s="345">
        <v>25242</v>
      </c>
    </row>
    <row r="29" spans="2:24" x14ac:dyDescent="0.25">
      <c r="B29" s="275" t="s">
        <v>100</v>
      </c>
      <c r="C29" s="276"/>
      <c r="D29" s="276"/>
      <c r="E29" s="276"/>
      <c r="F29" s="279"/>
      <c r="G29" s="276">
        <f>'[1]DR-5'!E854</f>
        <v>0</v>
      </c>
      <c r="H29" s="345">
        <v>36498</v>
      </c>
    </row>
    <row r="30" spans="2:24" x14ac:dyDescent="0.25">
      <c r="B30" s="275" t="s">
        <v>101</v>
      </c>
      <c r="C30" s="276"/>
      <c r="D30" s="276"/>
      <c r="E30" s="276"/>
      <c r="F30" s="277"/>
      <c r="G30" s="276">
        <v>0</v>
      </c>
      <c r="H30" s="345">
        <v>43499.25</v>
      </c>
    </row>
    <row r="31" spans="2:24" x14ac:dyDescent="0.25">
      <c r="B31" s="275" t="s">
        <v>102</v>
      </c>
      <c r="C31" s="276"/>
      <c r="D31" s="276"/>
      <c r="E31" s="276"/>
      <c r="F31" s="277"/>
      <c r="G31" s="276"/>
      <c r="H31" s="345">
        <v>37498</v>
      </c>
    </row>
    <row r="32" spans="2:24" x14ac:dyDescent="0.25">
      <c r="B32" s="275" t="s">
        <v>103</v>
      </c>
      <c r="C32" s="280"/>
      <c r="D32" s="280"/>
      <c r="E32" s="280"/>
      <c r="F32" s="280"/>
      <c r="G32" s="280"/>
      <c r="H32" s="345">
        <v>43498</v>
      </c>
    </row>
    <row r="33" spans="2:18" x14ac:dyDescent="0.25">
      <c r="B33" s="275" t="s">
        <v>104</v>
      </c>
      <c r="C33" s="280"/>
      <c r="D33" s="280"/>
      <c r="E33" s="280"/>
      <c r="F33" s="280"/>
      <c r="G33" s="280"/>
      <c r="H33" s="345">
        <v>41679</v>
      </c>
    </row>
    <row r="34" spans="2:18" x14ac:dyDescent="0.25">
      <c r="B34" s="275" t="s">
        <v>105</v>
      </c>
      <c r="C34" s="280"/>
      <c r="D34" s="280"/>
      <c r="E34" s="280"/>
      <c r="F34" s="280"/>
      <c r="G34" s="280"/>
      <c r="H34" s="345">
        <v>28913</v>
      </c>
    </row>
    <row r="35" spans="2:18" x14ac:dyDescent="0.25">
      <c r="B35" s="275" t="s">
        <v>106</v>
      </c>
      <c r="C35" s="280"/>
      <c r="D35" s="280"/>
      <c r="E35" s="280"/>
      <c r="F35" s="280"/>
      <c r="G35" s="280"/>
      <c r="H35" s="345">
        <v>4665.3999999999996</v>
      </c>
    </row>
    <row r="36" spans="2:18" x14ac:dyDescent="0.25">
      <c r="B36" s="275" t="s">
        <v>107</v>
      </c>
      <c r="C36" s="280">
        <f>'12 сар'!E34</f>
        <v>157.4</v>
      </c>
      <c r="D36" s="280">
        <f>'12 сар'!E35</f>
        <v>77.2</v>
      </c>
      <c r="E36" s="280">
        <f>'12 сар'!E36</f>
        <v>149</v>
      </c>
      <c r="F36" s="280">
        <f>'12 сар'!E37</f>
        <v>125.7</v>
      </c>
      <c r="G36" s="280"/>
      <c r="H36" s="278">
        <f t="shared" ref="H36" si="12">SUM(C36:G36)</f>
        <v>509.3</v>
      </c>
    </row>
    <row r="37" spans="2:18" x14ac:dyDescent="0.25">
      <c r="B37" s="477" t="s">
        <v>76</v>
      </c>
      <c r="C37" s="281">
        <f t="shared" ref="C37:G37" si="13">SUM(C25:C36)</f>
        <v>157.4</v>
      </c>
      <c r="D37" s="281">
        <f t="shared" si="13"/>
        <v>77.2</v>
      </c>
      <c r="E37" s="281">
        <f t="shared" si="13"/>
        <v>149</v>
      </c>
      <c r="F37" s="281">
        <f t="shared" si="13"/>
        <v>125.7</v>
      </c>
      <c r="G37" s="281">
        <f t="shared" si="13"/>
        <v>0</v>
      </c>
      <c r="H37" s="282">
        <f>SUM(H25:H36)</f>
        <v>273663.45</v>
      </c>
    </row>
    <row r="38" spans="2:18" ht="15.75" thickBot="1" x14ac:dyDescent="0.3">
      <c r="B38" s="478"/>
      <c r="C38" s="283">
        <f>C37/H37</f>
        <v>5.7515901374480228E-4</v>
      </c>
      <c r="D38" s="283">
        <f>D37/H37</f>
        <v>2.8209832186212663E-4</v>
      </c>
      <c r="E38" s="284">
        <f>E37/H37</f>
        <v>5.4446437768726507E-4</v>
      </c>
      <c r="F38" s="285">
        <f>F37/H37</f>
        <v>4.593233038610015E-4</v>
      </c>
      <c r="G38" s="286">
        <f>G37/H37</f>
        <v>0</v>
      </c>
      <c r="H38" s="287">
        <f>SUM(C38:G38)</f>
        <v>1.8610450171551954E-3</v>
      </c>
    </row>
    <row r="40" spans="2:18" ht="15.75" thickBot="1" x14ac:dyDescent="0.3">
      <c r="B40" s="489" t="s">
        <v>111</v>
      </c>
      <c r="C40" s="489"/>
      <c r="D40" s="489"/>
      <c r="E40" s="489"/>
    </row>
    <row r="41" spans="2:18" s="193" customFormat="1" ht="15" customHeight="1" x14ac:dyDescent="0.25">
      <c r="B41" s="490" t="s">
        <v>112</v>
      </c>
      <c r="C41" s="492" t="s">
        <v>33</v>
      </c>
      <c r="D41" s="494" t="s">
        <v>113</v>
      </c>
      <c r="E41" s="494" t="s">
        <v>47</v>
      </c>
      <c r="F41" s="492" t="s">
        <v>114</v>
      </c>
      <c r="G41" s="494" t="s">
        <v>75</v>
      </c>
      <c r="H41" s="487" t="s">
        <v>95</v>
      </c>
      <c r="I41" s="194"/>
      <c r="J41" s="194"/>
      <c r="Q41" s="194"/>
      <c r="R41" s="194"/>
    </row>
    <row r="42" spans="2:18" s="193" customFormat="1" ht="15.75" thickBot="1" x14ac:dyDescent="0.3">
      <c r="B42" s="491"/>
      <c r="C42" s="493"/>
      <c r="D42" s="495"/>
      <c r="E42" s="495"/>
      <c r="F42" s="493"/>
      <c r="G42" s="495"/>
      <c r="H42" s="488"/>
      <c r="I42" s="194"/>
      <c r="J42" s="194"/>
      <c r="Q42" s="194"/>
      <c r="R42" s="194"/>
    </row>
    <row r="43" spans="2:18" s="193" customFormat="1" x14ac:dyDescent="0.25">
      <c r="B43" s="288" t="s">
        <v>96</v>
      </c>
      <c r="C43" s="289"/>
      <c r="D43" s="289"/>
      <c r="E43" s="289"/>
      <c r="F43" s="290"/>
      <c r="G43" s="289"/>
      <c r="H43" s="291">
        <v>2132</v>
      </c>
      <c r="Q43" s="194"/>
      <c r="R43" s="194"/>
    </row>
    <row r="44" spans="2:18" s="193" customFormat="1" x14ac:dyDescent="0.25">
      <c r="B44" s="292" t="s">
        <v>97</v>
      </c>
      <c r="C44" s="293"/>
      <c r="D44" s="293"/>
      <c r="E44" s="293"/>
      <c r="F44" s="294"/>
      <c r="G44" s="293"/>
      <c r="H44" s="295">
        <v>2298</v>
      </c>
      <c r="Q44" s="194"/>
      <c r="R44" s="194"/>
    </row>
    <row r="45" spans="2:18" s="193" customFormat="1" x14ac:dyDescent="0.25">
      <c r="B45" s="292" t="s">
        <v>98</v>
      </c>
      <c r="C45" s="293"/>
      <c r="D45" s="293"/>
      <c r="E45" s="293"/>
      <c r="F45" s="294"/>
      <c r="G45" s="293"/>
      <c r="H45" s="295">
        <v>7231.5</v>
      </c>
      <c r="Q45" s="194"/>
      <c r="R45" s="194"/>
    </row>
    <row r="46" spans="2:18" s="193" customFormat="1" x14ac:dyDescent="0.25">
      <c r="B46" s="292" t="s">
        <v>99</v>
      </c>
      <c r="C46" s="293"/>
      <c r="D46" s="293"/>
      <c r="E46" s="293"/>
      <c r="F46" s="294"/>
      <c r="G46" s="293"/>
      <c r="H46" s="295">
        <v>25242</v>
      </c>
      <c r="Q46" s="194"/>
      <c r="R46" s="194"/>
    </row>
    <row r="47" spans="2:18" s="193" customFormat="1" x14ac:dyDescent="0.25">
      <c r="B47" s="292" t="s">
        <v>100</v>
      </c>
      <c r="C47" s="293"/>
      <c r="D47" s="293"/>
      <c r="E47" s="293"/>
      <c r="F47" s="294"/>
      <c r="G47" s="293"/>
      <c r="H47" s="295">
        <v>36498</v>
      </c>
      <c r="Q47" s="194"/>
      <c r="R47" s="194"/>
    </row>
    <row r="48" spans="2:18" s="193" customFormat="1" x14ac:dyDescent="0.25">
      <c r="B48" s="292" t="s">
        <v>101</v>
      </c>
      <c r="C48" s="293"/>
      <c r="D48" s="293"/>
      <c r="E48" s="293"/>
      <c r="F48" s="294"/>
      <c r="G48" s="293"/>
      <c r="H48" s="295">
        <v>43499.25</v>
      </c>
      <c r="I48" s="296"/>
      <c r="Q48" s="194"/>
      <c r="R48" s="194"/>
    </row>
    <row r="49" spans="2:18" s="193" customFormat="1" x14ac:dyDescent="0.25">
      <c r="B49" s="292" t="s">
        <v>102</v>
      </c>
      <c r="C49" s="293"/>
      <c r="D49" s="293"/>
      <c r="E49" s="293"/>
      <c r="F49" s="294"/>
      <c r="G49" s="293"/>
      <c r="H49" s="295">
        <v>37498</v>
      </c>
      <c r="Q49" s="194"/>
      <c r="R49" s="194"/>
    </row>
    <row r="50" spans="2:18" s="193" customFormat="1" x14ac:dyDescent="0.25">
      <c r="B50" s="292" t="s">
        <v>103</v>
      </c>
      <c r="C50" s="294"/>
      <c r="D50" s="294"/>
      <c r="E50" s="294"/>
      <c r="F50" s="294"/>
      <c r="G50" s="294"/>
      <c r="H50" s="295">
        <v>43498</v>
      </c>
      <c r="I50" s="296"/>
      <c r="J50" s="296"/>
      <c r="Q50" s="194"/>
      <c r="R50" s="194"/>
    </row>
    <row r="51" spans="2:18" s="193" customFormat="1" x14ac:dyDescent="0.25">
      <c r="B51" s="292" t="s">
        <v>104</v>
      </c>
      <c r="C51" s="294"/>
      <c r="D51" s="294"/>
      <c r="E51" s="294"/>
      <c r="F51" s="294"/>
      <c r="G51" s="294"/>
      <c r="H51" s="295">
        <v>41679</v>
      </c>
      <c r="I51" s="296"/>
      <c r="J51" s="296"/>
      <c r="Q51" s="194"/>
      <c r="R51" s="194"/>
    </row>
    <row r="52" spans="2:18" s="193" customFormat="1" x14ac:dyDescent="0.25">
      <c r="B52" s="292" t="s">
        <v>105</v>
      </c>
      <c r="C52" s="294"/>
      <c r="D52" s="294"/>
      <c r="E52" s="294"/>
      <c r="F52" s="294"/>
      <c r="G52" s="294"/>
      <c r="H52" s="295">
        <v>28913</v>
      </c>
      <c r="I52" s="296"/>
      <c r="J52" s="296"/>
      <c r="Q52" s="194"/>
      <c r="R52" s="194"/>
    </row>
    <row r="53" spans="2:18" s="193" customFormat="1" x14ac:dyDescent="0.25">
      <c r="B53" s="292" t="s">
        <v>106</v>
      </c>
      <c r="C53" s="294"/>
      <c r="D53" s="294"/>
      <c r="E53" s="294"/>
      <c r="F53" s="294"/>
      <c r="G53" s="294"/>
      <c r="H53" s="295">
        <v>4665.3999999999996</v>
      </c>
      <c r="I53" s="296"/>
      <c r="J53" s="296"/>
      <c r="Q53" s="194"/>
      <c r="R53" s="194"/>
    </row>
    <row r="54" spans="2:18" s="193" customFormat="1" x14ac:dyDescent="0.25">
      <c r="B54" s="292" t="s">
        <v>107</v>
      </c>
      <c r="C54" s="294">
        <f>'12 сар'!E42</f>
        <v>509.3</v>
      </c>
      <c r="D54" s="294"/>
      <c r="E54" s="294">
        <f>'12 сар'!E44</f>
        <v>0</v>
      </c>
      <c r="F54" s="294">
        <v>0</v>
      </c>
      <c r="G54" s="294">
        <v>0</v>
      </c>
      <c r="H54" s="295">
        <f t="shared" ref="H54" si="14">SUM(C54:G54)</f>
        <v>509.3</v>
      </c>
      <c r="I54" s="296"/>
      <c r="J54" s="296"/>
      <c r="Q54" s="194"/>
      <c r="R54" s="194"/>
    </row>
    <row r="55" spans="2:18" s="193" customFormat="1" x14ac:dyDescent="0.25">
      <c r="B55" s="477" t="s">
        <v>95</v>
      </c>
      <c r="C55" s="297">
        <f t="shared" ref="C55:H55" si="15">SUM(C43:C54)</f>
        <v>509.3</v>
      </c>
      <c r="D55" s="297">
        <f t="shared" si="15"/>
        <v>0</v>
      </c>
      <c r="E55" s="297">
        <f t="shared" si="15"/>
        <v>0</v>
      </c>
      <c r="F55" s="297">
        <f>'12 сар'!E43</f>
        <v>0</v>
      </c>
      <c r="G55" s="297">
        <f t="shared" si="15"/>
        <v>0</v>
      </c>
      <c r="H55" s="298">
        <f t="shared" si="15"/>
        <v>273663.45</v>
      </c>
      <c r="I55" s="299"/>
      <c r="J55" s="299"/>
      <c r="Q55" s="194"/>
      <c r="R55" s="194"/>
    </row>
    <row r="56" spans="2:18" s="193" customFormat="1" ht="15.75" thickBot="1" x14ac:dyDescent="0.3">
      <c r="B56" s="478"/>
      <c r="C56" s="300">
        <f>C55/H55</f>
        <v>1.8610450171551954E-3</v>
      </c>
      <c r="D56" s="300">
        <f>D55/H55</f>
        <v>0</v>
      </c>
      <c r="E56" s="300">
        <f>E55/H55</f>
        <v>0</v>
      </c>
      <c r="F56" s="300">
        <f>F55/H55</f>
        <v>0</v>
      </c>
      <c r="G56" s="301">
        <f>G55/H55</f>
        <v>0</v>
      </c>
      <c r="H56" s="302">
        <f>SUM(C56:G56)</f>
        <v>1.8610450171551954E-3</v>
      </c>
      <c r="I56" s="303"/>
      <c r="J56" s="303"/>
      <c r="Q56" s="194"/>
      <c r="R56" s="194"/>
    </row>
    <row r="57" spans="2:18" x14ac:dyDescent="0.25">
      <c r="C57" s="304"/>
      <c r="D57" s="304"/>
      <c r="E57" s="304"/>
      <c r="F57" s="304"/>
      <c r="G57" s="304"/>
      <c r="H57" s="304"/>
      <c r="I57" s="304"/>
      <c r="J57" s="304"/>
    </row>
    <row r="58" spans="2:18" ht="15.75" thickBot="1" x14ac:dyDescent="0.3">
      <c r="B58" s="173" t="s">
        <v>77</v>
      </c>
    </row>
    <row r="59" spans="2:18" s="193" customFormat="1" ht="15.75" thickBot="1" x14ac:dyDescent="0.3">
      <c r="B59" s="479"/>
      <c r="C59" s="480"/>
      <c r="D59" s="305" t="s">
        <v>115</v>
      </c>
      <c r="E59" s="305" t="s">
        <v>116</v>
      </c>
      <c r="F59" s="306" t="s">
        <v>117</v>
      </c>
      <c r="G59" s="307" t="s">
        <v>95</v>
      </c>
      <c r="H59" s="308" t="s">
        <v>118</v>
      </c>
      <c r="Q59" s="194"/>
      <c r="R59" s="194"/>
    </row>
    <row r="60" spans="2:18" x14ac:dyDescent="0.25">
      <c r="B60" s="481" t="s">
        <v>119</v>
      </c>
      <c r="C60" s="482"/>
      <c r="D60" s="309">
        <f>C18</f>
        <v>70960</v>
      </c>
      <c r="E60" s="310">
        <f>G18</f>
        <v>2376</v>
      </c>
      <c r="F60" s="311">
        <f>K18</f>
        <v>16632</v>
      </c>
      <c r="G60" s="312">
        <f>SUM(D60:F60)</f>
        <v>89968</v>
      </c>
      <c r="H60" s="313">
        <f>G60/G63</f>
        <v>0.32875416866958301</v>
      </c>
      <c r="K60" s="314"/>
      <c r="L60" s="315"/>
    </row>
    <row r="61" spans="2:18" x14ac:dyDescent="0.25">
      <c r="B61" s="483" t="s">
        <v>120</v>
      </c>
      <c r="C61" s="484"/>
      <c r="D61" s="316">
        <f>D18</f>
        <v>136653.29999999999</v>
      </c>
      <c r="E61" s="317">
        <f>H18</f>
        <v>36200</v>
      </c>
      <c r="F61" s="318">
        <f>L18</f>
        <v>9777.5</v>
      </c>
      <c r="G61" s="319">
        <f>SUM(D61:F61)</f>
        <v>182630.8</v>
      </c>
      <c r="H61" s="320">
        <f>G61/G63</f>
        <v>0.66735546891629105</v>
      </c>
      <c r="L61" s="315"/>
    </row>
    <row r="62" spans="2:18" x14ac:dyDescent="0.25">
      <c r="B62" s="483" t="s">
        <v>121</v>
      </c>
      <c r="C62" s="484"/>
      <c r="D62" s="316">
        <f>E18</f>
        <v>300</v>
      </c>
      <c r="E62" s="317">
        <f>I18</f>
        <v>0</v>
      </c>
      <c r="F62" s="318">
        <f>M18</f>
        <v>764.65</v>
      </c>
      <c r="G62" s="319">
        <f>SUM(D62:F62)</f>
        <v>1064.6500000000001</v>
      </c>
      <c r="H62" s="320">
        <f>G62/G63</f>
        <v>3.8903624141258179E-3</v>
      </c>
      <c r="L62" s="315"/>
    </row>
    <row r="63" spans="2:18" ht="15.75" thickBot="1" x14ac:dyDescent="0.3">
      <c r="B63" s="485" t="s">
        <v>95</v>
      </c>
      <c r="C63" s="486"/>
      <c r="D63" s="321">
        <f>SUM(D60:D62)</f>
        <v>207913.3</v>
      </c>
      <c r="E63" s="322">
        <f>SUM(E60:E62)</f>
        <v>38576</v>
      </c>
      <c r="F63" s="323">
        <f>SUM(F60:F62)</f>
        <v>27174.15</v>
      </c>
      <c r="G63" s="324">
        <f>SUM(G60:G62)</f>
        <v>273663.45</v>
      </c>
      <c r="H63" s="325">
        <f>SUM(H60:H62)</f>
        <v>0.99999999999999978</v>
      </c>
    </row>
    <row r="67" spans="8:11" x14ac:dyDescent="0.25">
      <c r="H67" s="326"/>
      <c r="J67" s="326"/>
    </row>
    <row r="68" spans="8:11" x14ac:dyDescent="0.25">
      <c r="H68" s="327"/>
      <c r="J68" s="328"/>
      <c r="K68" s="314"/>
    </row>
    <row r="69" spans="8:11" x14ac:dyDescent="0.25">
      <c r="H69" s="327"/>
      <c r="J69" s="328"/>
      <c r="K69" s="314"/>
    </row>
    <row r="70" spans="8:11" x14ac:dyDescent="0.25">
      <c r="H70" s="327"/>
      <c r="J70" s="328"/>
      <c r="K70" s="314"/>
    </row>
    <row r="71" spans="8:11" x14ac:dyDescent="0.25">
      <c r="H71" s="314"/>
      <c r="J71" s="314"/>
    </row>
  </sheetData>
  <mergeCells count="37">
    <mergeCell ref="B2:N2"/>
    <mergeCell ref="R2:V2"/>
    <mergeCell ref="B4:B5"/>
    <mergeCell ref="C4:F4"/>
    <mergeCell ref="G4:J4"/>
    <mergeCell ref="K4:N4"/>
    <mergeCell ref="O4:O5"/>
    <mergeCell ref="P4:P5"/>
    <mergeCell ref="R4:R5"/>
    <mergeCell ref="S4:S5"/>
    <mergeCell ref="G23:G24"/>
    <mergeCell ref="T4:T5"/>
    <mergeCell ref="V4:V5"/>
    <mergeCell ref="W4:W5"/>
    <mergeCell ref="B18:B19"/>
    <mergeCell ref="R19:T19"/>
    <mergeCell ref="B63:C63"/>
    <mergeCell ref="H23:H24"/>
    <mergeCell ref="B37:B38"/>
    <mergeCell ref="B40:E40"/>
    <mergeCell ref="B41:B42"/>
    <mergeCell ref="C41:C42"/>
    <mergeCell ref="D41:D42"/>
    <mergeCell ref="E41:E42"/>
    <mergeCell ref="F41:F42"/>
    <mergeCell ref="G41:G42"/>
    <mergeCell ref="H41:H42"/>
    <mergeCell ref="B23:B24"/>
    <mergeCell ref="C23:C24"/>
    <mergeCell ref="D23:D24"/>
    <mergeCell ref="E23:E24"/>
    <mergeCell ref="F23:F24"/>
    <mergeCell ref="B55:B56"/>
    <mergeCell ref="B59:C59"/>
    <mergeCell ref="B60:C60"/>
    <mergeCell ref="B61:C61"/>
    <mergeCell ref="B62:C6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workbookViewId="0">
      <selection activeCell="P19" sqref="P19"/>
    </sheetView>
  </sheetViews>
  <sheetFormatPr defaultRowHeight="15" x14ac:dyDescent="0.25"/>
  <cols>
    <col min="2" max="2" width="16.85546875" customWidth="1"/>
    <col min="3" max="14" width="7.85546875" customWidth="1"/>
    <col min="15" max="15" width="9.85546875" customWidth="1"/>
    <col min="16" max="16" width="10" customWidth="1"/>
    <col min="17" max="17" width="8.28515625" customWidth="1"/>
    <col min="18" max="18" width="9.140625" customWidth="1"/>
    <col min="19" max="19" width="10" bestFit="1" customWidth="1"/>
  </cols>
  <sheetData>
    <row r="3" spans="2:19" x14ac:dyDescent="0.25">
      <c r="B3" s="351"/>
    </row>
    <row r="4" spans="2:19" ht="15.75" thickBot="1" x14ac:dyDescent="0.3"/>
    <row r="5" spans="2:19" s="5" customFormat="1" ht="15.75" thickBot="1" x14ac:dyDescent="0.3">
      <c r="B5" s="352" t="s">
        <v>122</v>
      </c>
      <c r="C5" s="46" t="s">
        <v>96</v>
      </c>
      <c r="D5" s="46" t="s">
        <v>97</v>
      </c>
      <c r="E5" s="46" t="s">
        <v>98</v>
      </c>
      <c r="F5" s="46" t="s">
        <v>99</v>
      </c>
      <c r="G5" s="46" t="s">
        <v>100</v>
      </c>
      <c r="H5" s="46" t="s">
        <v>101</v>
      </c>
      <c r="I5" s="46" t="s">
        <v>102</v>
      </c>
      <c r="J5" s="46" t="s">
        <v>103</v>
      </c>
      <c r="K5" s="46" t="s">
        <v>104</v>
      </c>
      <c r="L5" s="46" t="s">
        <v>105</v>
      </c>
      <c r="M5" s="46" t="s">
        <v>106</v>
      </c>
      <c r="N5" s="46" t="s">
        <v>107</v>
      </c>
      <c r="O5" s="353" t="s">
        <v>95</v>
      </c>
      <c r="P5" s="354" t="s">
        <v>123</v>
      </c>
      <c r="Q5" s="355" t="s">
        <v>124</v>
      </c>
    </row>
    <row r="6" spans="2:19" s="193" customFormat="1" x14ac:dyDescent="0.25">
      <c r="B6" s="356" t="s">
        <v>125</v>
      </c>
      <c r="C6" s="337"/>
      <c r="D6" s="35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58">
        <v>120000</v>
      </c>
      <c r="P6" s="313">
        <f>O6/O12</f>
        <v>0.43849480082195846</v>
      </c>
      <c r="Q6" s="359">
        <v>0.34</v>
      </c>
      <c r="R6" s="296"/>
    </row>
    <row r="7" spans="2:19" s="193" customFormat="1" x14ac:dyDescent="0.25">
      <c r="B7" s="360" t="s">
        <v>126</v>
      </c>
      <c r="C7" s="331"/>
      <c r="D7" s="361"/>
      <c r="E7" s="331"/>
      <c r="F7" s="331"/>
      <c r="G7" s="331"/>
      <c r="H7" s="331"/>
      <c r="I7" s="331"/>
      <c r="J7" s="331"/>
      <c r="K7" s="337"/>
      <c r="L7" s="337"/>
      <c r="M7" s="337"/>
      <c r="N7" s="337"/>
      <c r="O7" s="358">
        <v>22000</v>
      </c>
      <c r="P7" s="320">
        <f>O7/O12</f>
        <v>8.0390713484025725E-2</v>
      </c>
      <c r="Q7" s="362">
        <v>0.2</v>
      </c>
      <c r="R7" s="296"/>
    </row>
    <row r="8" spans="2:19" s="193" customFormat="1" x14ac:dyDescent="0.25">
      <c r="B8" s="360" t="s">
        <v>127</v>
      </c>
      <c r="C8" s="331"/>
      <c r="D8" s="361"/>
      <c r="E8" s="331"/>
      <c r="F8" s="331"/>
      <c r="G8" s="331"/>
      <c r="H8" s="331"/>
      <c r="I8" s="331"/>
      <c r="J8" s="331"/>
      <c r="K8" s="337"/>
      <c r="L8" s="337"/>
      <c r="M8" s="337"/>
      <c r="N8" s="337"/>
      <c r="O8" s="358">
        <v>114000</v>
      </c>
      <c r="P8" s="320">
        <f>O8/O12</f>
        <v>0.41657006078086056</v>
      </c>
      <c r="Q8" s="362">
        <v>0.26</v>
      </c>
      <c r="R8" s="296"/>
    </row>
    <row r="9" spans="2:19" s="193" customFormat="1" x14ac:dyDescent="0.25">
      <c r="B9" s="360" t="s">
        <v>128</v>
      </c>
      <c r="C9" s="331"/>
      <c r="D9" s="361"/>
      <c r="E9" s="331"/>
      <c r="F9" s="331"/>
      <c r="G9" s="331"/>
      <c r="H9" s="331"/>
      <c r="I9" s="331"/>
      <c r="J9" s="331"/>
      <c r="K9" s="337"/>
      <c r="L9" s="337"/>
      <c r="M9" s="337"/>
      <c r="N9" s="337"/>
      <c r="O9" s="358">
        <v>12000</v>
      </c>
      <c r="P9" s="320">
        <f>O9/O12</f>
        <v>4.3849480082195851E-2</v>
      </c>
      <c r="Q9" s="362">
        <v>0.09</v>
      </c>
      <c r="R9" s="296"/>
      <c r="S9" s="363"/>
    </row>
    <row r="10" spans="2:19" s="193" customFormat="1" x14ac:dyDescent="0.25">
      <c r="B10" s="360" t="s">
        <v>129</v>
      </c>
      <c r="C10" s="331"/>
      <c r="D10" s="361"/>
      <c r="E10" s="331"/>
      <c r="F10" s="331"/>
      <c r="G10" s="331"/>
      <c r="H10" s="331"/>
      <c r="I10" s="331"/>
      <c r="J10" s="331"/>
      <c r="K10" s="337"/>
      <c r="L10" s="337"/>
      <c r="M10" s="337"/>
      <c r="N10" s="337"/>
      <c r="O10" s="358">
        <v>4000</v>
      </c>
      <c r="P10" s="320">
        <f>O10/O12</f>
        <v>1.4616493360731949E-2</v>
      </c>
      <c r="Q10" s="362">
        <v>0.08</v>
      </c>
      <c r="R10" s="296"/>
    </row>
    <row r="11" spans="2:19" s="193" customFormat="1" ht="15.75" thickBot="1" x14ac:dyDescent="0.3">
      <c r="B11" s="364" t="s">
        <v>130</v>
      </c>
      <c r="C11" s="234"/>
      <c r="D11" s="333"/>
      <c r="E11" s="333"/>
      <c r="F11" s="333"/>
      <c r="G11" s="333"/>
      <c r="H11" s="333"/>
      <c r="I11" s="333"/>
      <c r="J11" s="333"/>
      <c r="K11" s="339"/>
      <c r="L11" s="339"/>
      <c r="M11" s="339"/>
      <c r="N11" s="339"/>
      <c r="O11" s="358">
        <v>1663.45</v>
      </c>
      <c r="P11" s="365">
        <f>O11/O12</f>
        <v>6.0784514702273904E-3</v>
      </c>
      <c r="Q11" s="366">
        <v>0.03</v>
      </c>
    </row>
    <row r="12" spans="2:19" s="195" customFormat="1" ht="15.75" thickBot="1" x14ac:dyDescent="0.3">
      <c r="B12" s="367" t="s">
        <v>95</v>
      </c>
      <c r="C12" s="368">
        <f t="shared" ref="C12:P12" si="0">SUM(C6:C11)</f>
        <v>0</v>
      </c>
      <c r="D12" s="368">
        <f t="shared" si="0"/>
        <v>0</v>
      </c>
      <c r="E12" s="368">
        <f t="shared" si="0"/>
        <v>0</v>
      </c>
      <c r="F12" s="368">
        <f t="shared" si="0"/>
        <v>0</v>
      </c>
      <c r="G12" s="368">
        <f t="shared" si="0"/>
        <v>0</v>
      </c>
      <c r="H12" s="368">
        <f t="shared" si="0"/>
        <v>0</v>
      </c>
      <c r="I12" s="368">
        <f t="shared" si="0"/>
        <v>0</v>
      </c>
      <c r="J12" s="368">
        <f t="shared" si="0"/>
        <v>0</v>
      </c>
      <c r="K12" s="368">
        <f t="shared" si="0"/>
        <v>0</v>
      </c>
      <c r="L12" s="368">
        <f t="shared" si="0"/>
        <v>0</v>
      </c>
      <c r="M12" s="368">
        <f t="shared" si="0"/>
        <v>0</v>
      </c>
      <c r="N12" s="368">
        <f>SUM(N6:N11)</f>
        <v>0</v>
      </c>
      <c r="O12" s="369">
        <f t="shared" si="0"/>
        <v>273663.45</v>
      </c>
      <c r="P12" s="370">
        <f t="shared" si="0"/>
        <v>0.99999999999999978</v>
      </c>
      <c r="Q12" s="371">
        <f>SUM(Q6:Q11)</f>
        <v>1</v>
      </c>
      <c r="R12" s="372"/>
    </row>
    <row r="14" spans="2:19" x14ac:dyDescent="0.25">
      <c r="P14" s="267"/>
    </row>
    <row r="15" spans="2:19" x14ac:dyDescent="0.25">
      <c r="C15" s="373"/>
      <c r="O15" s="373"/>
      <c r="P15" s="374"/>
    </row>
    <row r="17" spans="3:3" x14ac:dyDescent="0.25">
      <c r="C17" s="3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 сар</vt:lpstr>
      <vt:lpstr>Report</vt:lpstr>
      <vt:lpstr>Segment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TsoogiiSodon</cp:lastModifiedBy>
  <dcterms:created xsi:type="dcterms:W3CDTF">2020-03-17T09:08:42Z</dcterms:created>
  <dcterms:modified xsi:type="dcterms:W3CDTF">2020-03-20T06:04:39Z</dcterms:modified>
</cp:coreProperties>
</file>