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naranjargal\Desktop\"/>
    </mc:Choice>
  </mc:AlternateContent>
  <bookViews>
    <workbookView xWindow="0" yWindow="0" windowWidth="28800" windowHeight="11535" tabRatio="869"/>
  </bookViews>
  <sheets>
    <sheet name="Aguulga" sheetId="1" r:id="rId1"/>
    <sheet name="стат ХЗЗ" sheetId="25" r:id="rId2"/>
    <sheet name="стат даатгал" sheetId="8" r:id="rId3"/>
    <sheet name="стат ББСБ" sheetId="7" r:id="rId4"/>
    <sheet name="стат ХЗХ" sheetId="6" r:id="rId5"/>
  </sheets>
  <definedNames>
    <definedName name="_xlnm._FilterDatabase" localSheetId="3" hidden="1">'стат ББСБ'!$A$3:$AB$51</definedName>
    <definedName name="_xlnm._FilterDatabase" localSheetId="2" hidden="1">'стат даатгал'!$A$3:$N$20</definedName>
    <definedName name="_xlnm._FilterDatabase" localSheetId="4" hidden="1">'стат ХЗХ'!$A$3:$U$51</definedName>
    <definedName name="_xlnm.Print_Area" localSheetId="0">Aguulga!$A$1:$I$92</definedName>
    <definedName name="_xlnm.Print_Area" localSheetId="3">'стат ББСБ'!$A$1:$AB$61</definedName>
    <definedName name="_xlnm.Print_Area" localSheetId="2">'стат даатгал'!$A$1:$V$57</definedName>
    <definedName name="_xlnm.Print_Area" localSheetId="1">'стат ХЗЗ'!$A$1:$V$188</definedName>
    <definedName name="_xlnm.Print_Area" localSheetId="4">'стат ХЗХ'!$A$1:$U$61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8" l="1"/>
  <c r="T61" i="7" l="1"/>
  <c r="U61" i="7"/>
  <c r="V61" i="7"/>
  <c r="W61" i="7" s="1"/>
  <c r="T60" i="7"/>
  <c r="U60" i="7"/>
  <c r="V60" i="7"/>
  <c r="O61" i="6" l="1"/>
  <c r="F56" i="8" l="1"/>
  <c r="F55" i="8"/>
  <c r="AE188" i="25" l="1"/>
  <c r="AD188" i="25"/>
  <c r="Y188" i="25"/>
  <c r="S188" i="25"/>
  <c r="R188" i="25"/>
  <c r="P188" i="25"/>
  <c r="AE187" i="25"/>
  <c r="AD187" i="25"/>
  <c r="Q187" i="25" s="1"/>
  <c r="Y187" i="25"/>
  <c r="S187" i="25"/>
  <c r="R187" i="25"/>
  <c r="P187" i="25"/>
  <c r="O187" i="25" s="1"/>
  <c r="AE186" i="25"/>
  <c r="AD186" i="25"/>
  <c r="W186" i="25" s="1"/>
  <c r="Y186" i="25"/>
  <c r="S186" i="25"/>
  <c r="R186" i="25"/>
  <c r="Q186" i="25"/>
  <c r="P186" i="25"/>
  <c r="O186" i="25" s="1"/>
  <c r="AE185" i="25"/>
  <c r="AD185" i="25"/>
  <c r="W185" i="25" s="1"/>
  <c r="Y185" i="25"/>
  <c r="S185" i="25"/>
  <c r="R185" i="25"/>
  <c r="Q185" i="25"/>
  <c r="P185" i="25"/>
  <c r="AE184" i="25"/>
  <c r="AD184" i="25"/>
  <c r="Y184" i="25"/>
  <c r="S184" i="25"/>
  <c r="R184" i="25"/>
  <c r="P184" i="25"/>
  <c r="AE183" i="25"/>
  <c r="AD183" i="25"/>
  <c r="Q183" i="25" s="1"/>
  <c r="Y183" i="25"/>
  <c r="S183" i="25"/>
  <c r="R183" i="25"/>
  <c r="P183" i="25"/>
  <c r="O183" i="25" s="1"/>
  <c r="AE182" i="25"/>
  <c r="AD182" i="25"/>
  <c r="Q182" i="25" s="1"/>
  <c r="Y182" i="25"/>
  <c r="S182" i="25"/>
  <c r="R182" i="25"/>
  <c r="P182" i="25"/>
  <c r="AE181" i="25"/>
  <c r="AD181" i="25"/>
  <c r="W181" i="25" s="1"/>
  <c r="Y181" i="25"/>
  <c r="S181" i="25"/>
  <c r="R181" i="25"/>
  <c r="P181" i="25"/>
  <c r="AE180" i="25"/>
  <c r="AD180" i="25"/>
  <c r="Y180" i="25"/>
  <c r="S180" i="25"/>
  <c r="R180" i="25"/>
  <c r="P180" i="25"/>
  <c r="AE179" i="25"/>
  <c r="AD179" i="25"/>
  <c r="Q179" i="25" s="1"/>
  <c r="Y179" i="25"/>
  <c r="S179" i="25"/>
  <c r="R179" i="25"/>
  <c r="P179" i="25"/>
  <c r="AE178" i="25"/>
  <c r="AD178" i="25"/>
  <c r="Q178" i="25" s="1"/>
  <c r="Y178" i="25"/>
  <c r="S178" i="25"/>
  <c r="R178" i="25"/>
  <c r="P178" i="25"/>
  <c r="O178" i="25" s="1"/>
  <c r="AE177" i="25"/>
  <c r="AD177" i="25"/>
  <c r="W177" i="25" s="1"/>
  <c r="Y177" i="25"/>
  <c r="S177" i="25"/>
  <c r="R177" i="25"/>
  <c r="Q177" i="25"/>
  <c r="P177" i="25"/>
  <c r="AE176" i="25"/>
  <c r="AD176" i="25"/>
  <c r="Y176" i="25"/>
  <c r="S176" i="25"/>
  <c r="R176" i="25"/>
  <c r="P176" i="25"/>
  <c r="AE175" i="25"/>
  <c r="AD175" i="25"/>
  <c r="Q175" i="25" s="1"/>
  <c r="Y175" i="25"/>
  <c r="S175" i="25"/>
  <c r="R175" i="25"/>
  <c r="P175" i="25"/>
  <c r="O175" i="25" s="1"/>
  <c r="AE174" i="25"/>
  <c r="AD174" i="25"/>
  <c r="Q174" i="25" s="1"/>
  <c r="Y174" i="25"/>
  <c r="S174" i="25"/>
  <c r="R174" i="25"/>
  <c r="P174" i="25"/>
  <c r="O174" i="25" s="1"/>
  <c r="AE173" i="25"/>
  <c r="AD173" i="25"/>
  <c r="W173" i="25" s="1"/>
  <c r="Y173" i="25"/>
  <c r="S173" i="25"/>
  <c r="R173" i="25"/>
  <c r="Q173" i="25"/>
  <c r="P173" i="25"/>
  <c r="O173" i="25" s="1"/>
  <c r="AE172" i="25"/>
  <c r="AD172" i="25"/>
  <c r="Y172" i="25"/>
  <c r="S172" i="25"/>
  <c r="R172" i="25"/>
  <c r="P172" i="25"/>
  <c r="AE171" i="25"/>
  <c r="AD171" i="25"/>
  <c r="Q171" i="25" s="1"/>
  <c r="Y171" i="25"/>
  <c r="S171" i="25"/>
  <c r="R171" i="25"/>
  <c r="P171" i="25"/>
  <c r="O171" i="25" s="1"/>
  <c r="AE170" i="25"/>
  <c r="AD170" i="25"/>
  <c r="W170" i="25" s="1"/>
  <c r="Y170" i="25"/>
  <c r="S170" i="25"/>
  <c r="R170" i="25"/>
  <c r="Q170" i="25"/>
  <c r="P170" i="25"/>
  <c r="AD169" i="25"/>
  <c r="Q169" i="25" s="1"/>
  <c r="Y169" i="25"/>
  <c r="S169" i="25"/>
  <c r="R169" i="25"/>
  <c r="P169" i="25"/>
  <c r="O169" i="25" s="1"/>
  <c r="AD168" i="25"/>
  <c r="Q168" i="25" s="1"/>
  <c r="Y168" i="25"/>
  <c r="S168" i="25"/>
  <c r="R168" i="25"/>
  <c r="P168" i="25"/>
  <c r="AD167" i="25"/>
  <c r="Q167" i="25" s="1"/>
  <c r="Y167" i="25"/>
  <c r="S167" i="25"/>
  <c r="R167" i="25"/>
  <c r="P167" i="25"/>
  <c r="AD166" i="25"/>
  <c r="Q166" i="25" s="1"/>
  <c r="Y166" i="25"/>
  <c r="S166" i="25"/>
  <c r="R166" i="25"/>
  <c r="P166" i="25"/>
  <c r="O166" i="25" s="1"/>
  <c r="AD165" i="25"/>
  <c r="Q165" i="25" s="1"/>
  <c r="Y165" i="25"/>
  <c r="W165" i="25"/>
  <c r="S165" i="25"/>
  <c r="R165" i="25"/>
  <c r="P165" i="25"/>
  <c r="AD164" i="25"/>
  <c r="Q164" i="25" s="1"/>
  <c r="Y164" i="25"/>
  <c r="S164" i="25"/>
  <c r="R164" i="25"/>
  <c r="P164" i="25"/>
  <c r="O164" i="25" s="1"/>
  <c r="AD163" i="25"/>
  <c r="Q163" i="25" s="1"/>
  <c r="Y163" i="25"/>
  <c r="S163" i="25"/>
  <c r="R163" i="25"/>
  <c r="P163" i="25"/>
  <c r="O163" i="25" s="1"/>
  <c r="AD162" i="25"/>
  <c r="W162" i="25" s="1"/>
  <c r="Y162" i="25"/>
  <c r="S162" i="25"/>
  <c r="R162" i="25"/>
  <c r="Q162" i="25"/>
  <c r="P162" i="25"/>
  <c r="AD161" i="25"/>
  <c r="Q161" i="25" s="1"/>
  <c r="Y161" i="25"/>
  <c r="S161" i="25"/>
  <c r="R161" i="25"/>
  <c r="P161" i="25"/>
  <c r="O161" i="25" s="1"/>
  <c r="AD160" i="25"/>
  <c r="Q160" i="25" s="1"/>
  <c r="Y160" i="25"/>
  <c r="S160" i="25"/>
  <c r="R160" i="25"/>
  <c r="P160" i="25"/>
  <c r="O160" i="25" s="1"/>
  <c r="AD159" i="25"/>
  <c r="Q159" i="25" s="1"/>
  <c r="Y159" i="25"/>
  <c r="S159" i="25"/>
  <c r="R159" i="25"/>
  <c r="P159" i="25"/>
  <c r="AX158" i="25"/>
  <c r="AT158" i="25"/>
  <c r="AS158" i="25"/>
  <c r="AR158" i="25"/>
  <c r="AQ158" i="25"/>
  <c r="X158" i="25"/>
  <c r="R158" i="25"/>
  <c r="Q158" i="25"/>
  <c r="AX157" i="25"/>
  <c r="AT157" i="25"/>
  <c r="AS157" i="25"/>
  <c r="AR157" i="25"/>
  <c r="AQ157" i="25"/>
  <c r="X157" i="25"/>
  <c r="W157" i="25" s="1"/>
  <c r="R157" i="25"/>
  <c r="Q157" i="25"/>
  <c r="AX156" i="25"/>
  <c r="AT156" i="25"/>
  <c r="AS156" i="25"/>
  <c r="AR156" i="25"/>
  <c r="AQ156" i="25"/>
  <c r="X156" i="25"/>
  <c r="R156" i="25"/>
  <c r="Q156" i="25"/>
  <c r="F156" i="25"/>
  <c r="AX155" i="25"/>
  <c r="AT155" i="25"/>
  <c r="AS155" i="25"/>
  <c r="AR155" i="25"/>
  <c r="AQ155" i="25"/>
  <c r="X155" i="25"/>
  <c r="T155" i="25" s="1"/>
  <c r="R155" i="25"/>
  <c r="Q155" i="25"/>
  <c r="F155" i="25"/>
  <c r="AX154" i="25"/>
  <c r="AT154" i="25"/>
  <c r="AS154" i="25"/>
  <c r="AR154" i="25"/>
  <c r="AQ154" i="25"/>
  <c r="X154" i="25"/>
  <c r="W154" i="25" s="1"/>
  <c r="T154" i="25"/>
  <c r="S154" i="25" s="1"/>
  <c r="R154" i="25"/>
  <c r="Q154" i="25"/>
  <c r="F154" i="25"/>
  <c r="AX153" i="25"/>
  <c r="AT153" i="25"/>
  <c r="AS153" i="25"/>
  <c r="AR153" i="25"/>
  <c r="AQ153" i="25"/>
  <c r="AP153" i="25" s="1"/>
  <c r="X153" i="25"/>
  <c r="W153" i="25" s="1"/>
  <c r="R153" i="25"/>
  <c r="Q153" i="25"/>
  <c r="F153" i="25"/>
  <c r="AX152" i="25"/>
  <c r="AT152" i="25"/>
  <c r="AS152" i="25"/>
  <c r="AR152" i="25"/>
  <c r="AQ152" i="25"/>
  <c r="X152" i="25"/>
  <c r="R152" i="25"/>
  <c r="Q152" i="25"/>
  <c r="F152" i="25"/>
  <c r="AX151" i="25"/>
  <c r="AT151" i="25"/>
  <c r="AS151" i="25"/>
  <c r="AR151" i="25"/>
  <c r="AQ151" i="25"/>
  <c r="X151" i="25"/>
  <c r="T151" i="25" s="1"/>
  <c r="W151" i="25"/>
  <c r="R151" i="25"/>
  <c r="Q151" i="25"/>
  <c r="F151" i="25"/>
  <c r="AX150" i="25"/>
  <c r="AT150" i="25"/>
  <c r="AS150" i="25"/>
  <c r="AR150" i="25"/>
  <c r="AQ150" i="25"/>
  <c r="AP150" i="25" s="1"/>
  <c r="X150" i="25"/>
  <c r="W150" i="25" s="1"/>
  <c r="R150" i="25"/>
  <c r="Q150" i="25"/>
  <c r="F150" i="25"/>
  <c r="AX149" i="25"/>
  <c r="AT149" i="25"/>
  <c r="AS149" i="25"/>
  <c r="AR149" i="25"/>
  <c r="AQ149" i="25"/>
  <c r="X149" i="25"/>
  <c r="W149" i="25" s="1"/>
  <c r="R149" i="25"/>
  <c r="Q149" i="25"/>
  <c r="F149" i="25"/>
  <c r="AX148" i="25"/>
  <c r="AT148" i="25"/>
  <c r="AS148" i="25"/>
  <c r="AR148" i="25"/>
  <c r="AQ148" i="25"/>
  <c r="X148" i="25"/>
  <c r="R148" i="25"/>
  <c r="Q148" i="25"/>
  <c r="F148" i="25"/>
  <c r="AX147" i="25"/>
  <c r="AT147" i="25"/>
  <c r="AS147" i="25"/>
  <c r="AR147" i="25"/>
  <c r="AQ147" i="25"/>
  <c r="X147" i="25"/>
  <c r="T147" i="25" s="1"/>
  <c r="R147" i="25"/>
  <c r="Q147" i="25"/>
  <c r="F147" i="25"/>
  <c r="AX146" i="25"/>
  <c r="AT146" i="25"/>
  <c r="AS146" i="25"/>
  <c r="AR146" i="25"/>
  <c r="AQ146" i="25"/>
  <c r="W146" i="25"/>
  <c r="S146" i="25"/>
  <c r="R146" i="25"/>
  <c r="Q146" i="25"/>
  <c r="P146" i="25"/>
  <c r="O146" i="25" s="1"/>
  <c r="F146" i="25"/>
  <c r="AX145" i="25"/>
  <c r="AT145" i="25"/>
  <c r="AS145" i="25"/>
  <c r="AR145" i="25"/>
  <c r="AQ145" i="25"/>
  <c r="W145" i="25"/>
  <c r="S145" i="25"/>
  <c r="R145" i="25"/>
  <c r="Q145" i="25"/>
  <c r="P145" i="25"/>
  <c r="O145" i="25" s="1"/>
  <c r="F145" i="25"/>
  <c r="AX144" i="25"/>
  <c r="AT144" i="25"/>
  <c r="AS144" i="25"/>
  <c r="AR144" i="25"/>
  <c r="AQ144" i="25"/>
  <c r="W144" i="25"/>
  <c r="S144" i="25"/>
  <c r="R144" i="25"/>
  <c r="Q144" i="25"/>
  <c r="P144" i="25"/>
  <c r="F144" i="25"/>
  <c r="AX143" i="25"/>
  <c r="AT143" i="25"/>
  <c r="AS143" i="25"/>
  <c r="AR143" i="25"/>
  <c r="AQ143" i="25"/>
  <c r="W143" i="25"/>
  <c r="S143" i="25"/>
  <c r="R143" i="25"/>
  <c r="Q143" i="25"/>
  <c r="P143" i="25"/>
  <c r="F143" i="25"/>
  <c r="AX142" i="25"/>
  <c r="AT142" i="25"/>
  <c r="AS142" i="25"/>
  <c r="AR142" i="25"/>
  <c r="AQ142" i="25"/>
  <c r="W142" i="25"/>
  <c r="S142" i="25"/>
  <c r="R142" i="25"/>
  <c r="Q142" i="25"/>
  <c r="P142" i="25"/>
  <c r="O142" i="25" s="1"/>
  <c r="F142" i="25"/>
  <c r="AX141" i="25"/>
  <c r="AT141" i="25"/>
  <c r="AS141" i="25"/>
  <c r="AR141" i="25"/>
  <c r="AQ141" i="25"/>
  <c r="W141" i="25"/>
  <c r="S141" i="25"/>
  <c r="R141" i="25"/>
  <c r="Q141" i="25"/>
  <c r="P141" i="25"/>
  <c r="O141" i="25" s="1"/>
  <c r="F141" i="25"/>
  <c r="AX140" i="25"/>
  <c r="AT140" i="25"/>
  <c r="AS140" i="25"/>
  <c r="AR140" i="25"/>
  <c r="AQ140" i="25"/>
  <c r="W140" i="25"/>
  <c r="S140" i="25"/>
  <c r="R140" i="25"/>
  <c r="Q140" i="25"/>
  <c r="P140" i="25"/>
  <c r="F140" i="25"/>
  <c r="AX139" i="25"/>
  <c r="AT139" i="25"/>
  <c r="AS139" i="25"/>
  <c r="AR139" i="25"/>
  <c r="AQ139" i="25"/>
  <c r="W139" i="25"/>
  <c r="S139" i="25"/>
  <c r="R139" i="25"/>
  <c r="Q139" i="25"/>
  <c r="P139" i="25"/>
  <c r="F139" i="25"/>
  <c r="AX138" i="25"/>
  <c r="AT138" i="25"/>
  <c r="AS138" i="25"/>
  <c r="AR138" i="25"/>
  <c r="AQ138" i="25"/>
  <c r="W138" i="25"/>
  <c r="S138" i="25"/>
  <c r="R138" i="25"/>
  <c r="Q138" i="25"/>
  <c r="P138" i="25"/>
  <c r="O138" i="25" s="1"/>
  <c r="F138" i="25"/>
  <c r="AX137" i="25"/>
  <c r="AT137" i="25"/>
  <c r="AS137" i="25"/>
  <c r="AR137" i="25"/>
  <c r="AQ137" i="25"/>
  <c r="W137" i="25"/>
  <c r="S137" i="25"/>
  <c r="R137" i="25"/>
  <c r="Q137" i="25"/>
  <c r="P137" i="25"/>
  <c r="O137" i="25" s="1"/>
  <c r="F137" i="25"/>
  <c r="AX136" i="25"/>
  <c r="AT136" i="25"/>
  <c r="AS136" i="25"/>
  <c r="AR136" i="25"/>
  <c r="AQ136" i="25"/>
  <c r="W136" i="25"/>
  <c r="S136" i="25"/>
  <c r="R136" i="25"/>
  <c r="Q136" i="25"/>
  <c r="P136" i="25"/>
  <c r="F136" i="25"/>
  <c r="AX135" i="25"/>
  <c r="AT135" i="25"/>
  <c r="AS135" i="25"/>
  <c r="AR135" i="25"/>
  <c r="AQ135" i="25"/>
  <c r="W135" i="25"/>
  <c r="S135" i="25"/>
  <c r="R135" i="25"/>
  <c r="Q135" i="25"/>
  <c r="P135" i="25"/>
  <c r="F135" i="25"/>
  <c r="AX134" i="25"/>
  <c r="AT134" i="25"/>
  <c r="AS134" i="25"/>
  <c r="AR134" i="25"/>
  <c r="AQ134" i="25"/>
  <c r="W134" i="25"/>
  <c r="S134" i="25"/>
  <c r="R134" i="25"/>
  <c r="Q134" i="25"/>
  <c r="P134" i="25"/>
  <c r="F134" i="25"/>
  <c r="AX133" i="25"/>
  <c r="AT133" i="25"/>
  <c r="AS133" i="25"/>
  <c r="AR133" i="25"/>
  <c r="AQ133" i="25"/>
  <c r="W133" i="25"/>
  <c r="S133" i="25"/>
  <c r="R133" i="25"/>
  <c r="Q133" i="25"/>
  <c r="P133" i="25"/>
  <c r="F133" i="25"/>
  <c r="AX132" i="25"/>
  <c r="AT132" i="25"/>
  <c r="AS132" i="25"/>
  <c r="AR132" i="25"/>
  <c r="AQ132" i="25"/>
  <c r="W132" i="25"/>
  <c r="S132" i="25"/>
  <c r="R132" i="25"/>
  <c r="Q132" i="25"/>
  <c r="P132" i="25"/>
  <c r="O132" i="25" s="1"/>
  <c r="F132" i="25"/>
  <c r="AX131" i="25"/>
  <c r="AT131" i="25"/>
  <c r="AS131" i="25"/>
  <c r="AR131" i="25"/>
  <c r="AQ131" i="25"/>
  <c r="W131" i="25"/>
  <c r="S131" i="25"/>
  <c r="R131" i="25"/>
  <c r="Q131" i="25"/>
  <c r="P131" i="25"/>
  <c r="F131" i="25"/>
  <c r="AX130" i="25"/>
  <c r="AT130" i="25"/>
  <c r="AS130" i="25"/>
  <c r="AR130" i="25"/>
  <c r="AQ130" i="25"/>
  <c r="W130" i="25"/>
  <c r="S130" i="25"/>
  <c r="R130" i="25"/>
  <c r="Q130" i="25"/>
  <c r="P130" i="25"/>
  <c r="F130" i="25"/>
  <c r="AX129" i="25"/>
  <c r="AT129" i="25"/>
  <c r="AS129" i="25"/>
  <c r="AR129" i="25"/>
  <c r="AQ129" i="25"/>
  <c r="AK129" i="25"/>
  <c r="R129" i="25" s="1"/>
  <c r="S129" i="25"/>
  <c r="Q129" i="25"/>
  <c r="P129" i="25"/>
  <c r="O129" i="25" s="1"/>
  <c r="G129" i="25"/>
  <c r="F129" i="25" s="1"/>
  <c r="AX128" i="25"/>
  <c r="AT128" i="25"/>
  <c r="AS128" i="25"/>
  <c r="AR128" i="25"/>
  <c r="AQ128" i="25"/>
  <c r="X128" i="25"/>
  <c r="W128" i="25" s="1"/>
  <c r="V128" i="25"/>
  <c r="Q128" i="25"/>
  <c r="L128" i="25"/>
  <c r="G128" i="25"/>
  <c r="F128" i="25" s="1"/>
  <c r="C128" i="25"/>
  <c r="AX127" i="25"/>
  <c r="AT127" i="25"/>
  <c r="AS127" i="25"/>
  <c r="AR127" i="25"/>
  <c r="AQ127" i="25"/>
  <c r="AL127" i="25"/>
  <c r="W127" i="25"/>
  <c r="S127" i="25"/>
  <c r="R127" i="25"/>
  <c r="Q127" i="25"/>
  <c r="P127" i="25"/>
  <c r="F127" i="25"/>
  <c r="AX126" i="25"/>
  <c r="AT126" i="25"/>
  <c r="AS126" i="25"/>
  <c r="AR126" i="25"/>
  <c r="AQ126" i="25"/>
  <c r="AM126" i="25"/>
  <c r="AL126" i="25"/>
  <c r="W126" i="25"/>
  <c r="S126" i="25"/>
  <c r="R126" i="25"/>
  <c r="Q126" i="25"/>
  <c r="P126" i="25"/>
  <c r="O126" i="25" s="1"/>
  <c r="F126" i="25"/>
  <c r="C126" i="25"/>
  <c r="AX125" i="25"/>
  <c r="AT125" i="25"/>
  <c r="AS125" i="25"/>
  <c r="AR125" i="25"/>
  <c r="AQ125" i="25"/>
  <c r="AM125" i="25"/>
  <c r="AL124" i="25" s="1"/>
  <c r="AL125" i="25"/>
  <c r="W125" i="25"/>
  <c r="T125" i="25"/>
  <c r="S125" i="25" s="1"/>
  <c r="R125" i="25"/>
  <c r="Q125" i="25"/>
  <c r="P125" i="25"/>
  <c r="L125" i="25"/>
  <c r="F125" i="25"/>
  <c r="AX124" i="25"/>
  <c r="AT124" i="25"/>
  <c r="AS124" i="25"/>
  <c r="AR124" i="25"/>
  <c r="AQ124" i="25"/>
  <c r="AM124" i="25"/>
  <c r="W124" i="25"/>
  <c r="T124" i="25"/>
  <c r="S124" i="25" s="1"/>
  <c r="R124" i="25"/>
  <c r="Q124" i="25"/>
  <c r="P124" i="25"/>
  <c r="F124" i="25"/>
  <c r="AX123" i="25"/>
  <c r="AT123" i="25"/>
  <c r="AS123" i="25"/>
  <c r="AR123" i="25"/>
  <c r="AQ123" i="25"/>
  <c r="AL123" i="25"/>
  <c r="W123" i="25"/>
  <c r="S123" i="25"/>
  <c r="R123" i="25"/>
  <c r="Q123" i="25"/>
  <c r="P123" i="25"/>
  <c r="G123" i="25"/>
  <c r="F123" i="25" s="1"/>
  <c r="AX122" i="25"/>
  <c r="AT122" i="25"/>
  <c r="AS122" i="25"/>
  <c r="AR122" i="25"/>
  <c r="AQ122" i="25"/>
  <c r="W122" i="25"/>
  <c r="S122" i="25"/>
  <c r="R122" i="25"/>
  <c r="Q122" i="25"/>
  <c r="P122" i="25"/>
  <c r="F122" i="25"/>
  <c r="AX121" i="25"/>
  <c r="AT121" i="25"/>
  <c r="AS121" i="25"/>
  <c r="AR121" i="25"/>
  <c r="AQ121" i="25"/>
  <c r="W121" i="25"/>
  <c r="R121" i="25"/>
  <c r="Q121" i="25"/>
  <c r="P121" i="25"/>
  <c r="O121" i="25" s="1"/>
  <c r="F121" i="25"/>
  <c r="AX120" i="25"/>
  <c r="AT120" i="25"/>
  <c r="AS120" i="25"/>
  <c r="AR120" i="25"/>
  <c r="AQ120" i="25"/>
  <c r="W120" i="25"/>
  <c r="S120" i="25"/>
  <c r="R120" i="25"/>
  <c r="Q120" i="25"/>
  <c r="P120" i="25"/>
  <c r="F120" i="25"/>
  <c r="AX119" i="25"/>
  <c r="AT119" i="25"/>
  <c r="AS119" i="25"/>
  <c r="AR119" i="25"/>
  <c r="AQ119" i="25"/>
  <c r="W119" i="25"/>
  <c r="S119" i="25"/>
  <c r="R119" i="25"/>
  <c r="Q119" i="25"/>
  <c r="P119" i="25"/>
  <c r="F119" i="25"/>
  <c r="AX118" i="25"/>
  <c r="AT118" i="25"/>
  <c r="AS118" i="25"/>
  <c r="AR118" i="25"/>
  <c r="AQ118" i="25"/>
  <c r="AP118" i="25" s="1"/>
  <c r="W118" i="25"/>
  <c r="S118" i="25"/>
  <c r="R118" i="25"/>
  <c r="Q118" i="25"/>
  <c r="P118" i="25"/>
  <c r="L118" i="25"/>
  <c r="F118" i="25"/>
  <c r="AX117" i="25"/>
  <c r="AT117" i="25"/>
  <c r="AS117" i="25"/>
  <c r="AR117" i="25"/>
  <c r="AQ117" i="25"/>
  <c r="W117" i="25"/>
  <c r="S117" i="25"/>
  <c r="R117" i="25"/>
  <c r="Q117" i="25"/>
  <c r="P117" i="25"/>
  <c r="F117" i="25"/>
  <c r="AX116" i="25"/>
  <c r="AT116" i="25"/>
  <c r="AS116" i="25"/>
  <c r="AR116" i="25"/>
  <c r="AQ116" i="25"/>
  <c r="W116" i="25"/>
  <c r="S116" i="25"/>
  <c r="R116" i="25"/>
  <c r="Q116" i="25"/>
  <c r="P116" i="25"/>
  <c r="O116" i="25" s="1"/>
  <c r="F116" i="25"/>
  <c r="AX115" i="25"/>
  <c r="AT115" i="25"/>
  <c r="AS115" i="25"/>
  <c r="AR115" i="25"/>
  <c r="AQ115" i="25"/>
  <c r="W115" i="25"/>
  <c r="T115" i="25"/>
  <c r="S115" i="25"/>
  <c r="R115" i="25"/>
  <c r="Q115" i="25"/>
  <c r="P115" i="25"/>
  <c r="O115" i="25" s="1"/>
  <c r="G115" i="25"/>
  <c r="F115" i="25" s="1"/>
  <c r="AX114" i="25"/>
  <c r="AT114" i="25"/>
  <c r="AS114" i="25"/>
  <c r="AP114" i="25" s="1"/>
  <c r="AR114" i="25"/>
  <c r="AQ114" i="25"/>
  <c r="W114" i="25"/>
  <c r="S114" i="25"/>
  <c r="R114" i="25"/>
  <c r="Q114" i="25"/>
  <c r="P114" i="25"/>
  <c r="F114" i="25"/>
  <c r="AX113" i="25"/>
  <c r="AT113" i="25"/>
  <c r="AS113" i="25"/>
  <c r="AR113" i="25"/>
  <c r="AQ113" i="25"/>
  <c r="W113" i="25"/>
  <c r="S113" i="25"/>
  <c r="R113" i="25"/>
  <c r="Q113" i="25"/>
  <c r="P113" i="25"/>
  <c r="F113" i="25"/>
  <c r="AX112" i="25"/>
  <c r="AT112" i="25"/>
  <c r="AS112" i="25"/>
  <c r="AR112" i="25"/>
  <c r="AQ112" i="25"/>
  <c r="W112" i="25"/>
  <c r="S112" i="25"/>
  <c r="R112" i="25"/>
  <c r="Q112" i="25"/>
  <c r="P112" i="25"/>
  <c r="F112" i="25"/>
  <c r="AX111" i="25"/>
  <c r="AT111" i="25"/>
  <c r="AS111" i="25"/>
  <c r="AR111" i="25"/>
  <c r="AQ111" i="25"/>
  <c r="W111" i="25"/>
  <c r="S111" i="25"/>
  <c r="R111" i="25"/>
  <c r="Q111" i="25"/>
  <c r="P111" i="25"/>
  <c r="O111" i="25" s="1"/>
  <c r="F111" i="25"/>
  <c r="AX110" i="25"/>
  <c r="AT110" i="25"/>
  <c r="AS110" i="25"/>
  <c r="AR110" i="25"/>
  <c r="AQ110" i="25"/>
  <c r="S110" i="25"/>
  <c r="R110" i="25"/>
  <c r="Q110" i="25"/>
  <c r="P110" i="25"/>
  <c r="F110" i="25"/>
  <c r="AX109" i="25"/>
  <c r="AT109" i="25"/>
  <c r="AS109" i="25"/>
  <c r="AR109" i="25"/>
  <c r="AQ109" i="25"/>
  <c r="S109" i="25"/>
  <c r="R109" i="25"/>
  <c r="Q109" i="25"/>
  <c r="P109" i="25"/>
  <c r="O109" i="25" s="1"/>
  <c r="F109" i="25"/>
  <c r="AX108" i="25"/>
  <c r="AT108" i="25"/>
  <c r="AS108" i="25"/>
  <c r="AR108" i="25"/>
  <c r="AQ108" i="25"/>
  <c r="S108" i="25"/>
  <c r="R108" i="25"/>
  <c r="Q108" i="25"/>
  <c r="P108" i="25"/>
  <c r="F108" i="25"/>
  <c r="AX107" i="25"/>
  <c r="AT107" i="25"/>
  <c r="AS107" i="25"/>
  <c r="AR107" i="25"/>
  <c r="AQ107" i="25"/>
  <c r="S107" i="25"/>
  <c r="R107" i="25"/>
  <c r="Q107" i="25"/>
  <c r="P107" i="25"/>
  <c r="O107" i="25" s="1"/>
  <c r="F107" i="25"/>
  <c r="AX106" i="25"/>
  <c r="AT106" i="25"/>
  <c r="AS106" i="25"/>
  <c r="AR106" i="25"/>
  <c r="AQ106" i="25"/>
  <c r="S106" i="25"/>
  <c r="R106" i="25"/>
  <c r="Q106" i="25"/>
  <c r="P106" i="25"/>
  <c r="F106" i="25"/>
  <c r="AX105" i="25"/>
  <c r="AT105" i="25"/>
  <c r="AS105" i="25"/>
  <c r="AR105" i="25"/>
  <c r="AQ105" i="25"/>
  <c r="S105" i="25"/>
  <c r="R105" i="25"/>
  <c r="Q105" i="25"/>
  <c r="P105" i="25"/>
  <c r="O105" i="25" s="1"/>
  <c r="F105" i="25"/>
  <c r="AX104" i="25"/>
  <c r="AT104" i="25"/>
  <c r="AS104" i="25"/>
  <c r="AR104" i="25"/>
  <c r="AQ104" i="25"/>
  <c r="S104" i="25"/>
  <c r="R104" i="25"/>
  <c r="Q104" i="25"/>
  <c r="P104" i="25"/>
  <c r="AX103" i="25"/>
  <c r="AT103" i="25"/>
  <c r="AS103" i="25"/>
  <c r="AR103" i="25"/>
  <c r="AQ103" i="25"/>
  <c r="S103" i="25"/>
  <c r="R103" i="25"/>
  <c r="Q103" i="25"/>
  <c r="P103" i="25"/>
  <c r="F103" i="25"/>
  <c r="AX102" i="25"/>
  <c r="AT102" i="25"/>
  <c r="AS102" i="25"/>
  <c r="AR102" i="25"/>
  <c r="AQ102" i="25"/>
  <c r="S102" i="25"/>
  <c r="R102" i="25"/>
  <c r="Q102" i="25"/>
  <c r="P102" i="25"/>
  <c r="F102" i="25"/>
  <c r="AX101" i="25"/>
  <c r="AT101" i="25"/>
  <c r="AS101" i="25"/>
  <c r="AR101" i="25"/>
  <c r="AQ101" i="25"/>
  <c r="S101" i="25"/>
  <c r="R101" i="25"/>
  <c r="Q101" i="25"/>
  <c r="P101" i="25"/>
  <c r="O101" i="25" s="1"/>
  <c r="F101" i="25"/>
  <c r="AX100" i="25"/>
  <c r="AT100" i="25"/>
  <c r="AS100" i="25"/>
  <c r="AR100" i="25"/>
  <c r="AQ100" i="25"/>
  <c r="S100" i="25"/>
  <c r="R100" i="25"/>
  <c r="Q100" i="25"/>
  <c r="P100" i="25"/>
  <c r="F100" i="25"/>
  <c r="AX99" i="25"/>
  <c r="AT99" i="25"/>
  <c r="AS99" i="25"/>
  <c r="AR99" i="25"/>
  <c r="AQ99" i="25"/>
  <c r="S99" i="25"/>
  <c r="R99" i="25"/>
  <c r="Q99" i="25"/>
  <c r="P99" i="25"/>
  <c r="O99" i="25" s="1"/>
  <c r="F99" i="25"/>
  <c r="AX98" i="25"/>
  <c r="AT98" i="25"/>
  <c r="AS98" i="25"/>
  <c r="AR98" i="25"/>
  <c r="AQ98" i="25"/>
  <c r="S98" i="25"/>
  <c r="R98" i="25"/>
  <c r="Q98" i="25"/>
  <c r="P98" i="25"/>
  <c r="F98" i="25"/>
  <c r="AX97" i="25"/>
  <c r="AT97" i="25"/>
  <c r="AS97" i="25"/>
  <c r="AR97" i="25"/>
  <c r="AQ97" i="25"/>
  <c r="S97" i="25"/>
  <c r="R97" i="25"/>
  <c r="Q97" i="25"/>
  <c r="P97" i="25"/>
  <c r="F97" i="25"/>
  <c r="AX96" i="25"/>
  <c r="AT96" i="25"/>
  <c r="AS96" i="25"/>
  <c r="AR96" i="25"/>
  <c r="AQ96" i="25"/>
  <c r="S96" i="25"/>
  <c r="R96" i="25"/>
  <c r="Q96" i="25"/>
  <c r="P96" i="25"/>
  <c r="F96" i="25"/>
  <c r="AX95" i="25"/>
  <c r="AT95" i="25"/>
  <c r="AS95" i="25"/>
  <c r="AR95" i="25"/>
  <c r="AQ95" i="25"/>
  <c r="S95" i="25"/>
  <c r="R95" i="25"/>
  <c r="Q95" i="25"/>
  <c r="P95" i="25"/>
  <c r="F95" i="25"/>
  <c r="AX94" i="25"/>
  <c r="AT94" i="25"/>
  <c r="AS94" i="25"/>
  <c r="AR94" i="25"/>
  <c r="AQ94" i="25"/>
  <c r="S94" i="25"/>
  <c r="R94" i="25"/>
  <c r="Q94" i="25"/>
  <c r="P94" i="25"/>
  <c r="F94" i="25"/>
  <c r="AX93" i="25"/>
  <c r="AT93" i="25"/>
  <c r="AS93" i="25"/>
  <c r="AR93" i="25"/>
  <c r="AQ93" i="25"/>
  <c r="S93" i="25"/>
  <c r="R93" i="25"/>
  <c r="Q93" i="25"/>
  <c r="P93" i="25"/>
  <c r="F93" i="25"/>
  <c r="AX92" i="25"/>
  <c r="AT92" i="25"/>
  <c r="AS92" i="25"/>
  <c r="AR92" i="25"/>
  <c r="AQ92" i="25"/>
  <c r="S92" i="25"/>
  <c r="R92" i="25"/>
  <c r="Q92" i="25"/>
  <c r="P92" i="25"/>
  <c r="F92" i="25"/>
  <c r="AX91" i="25"/>
  <c r="AT91" i="25"/>
  <c r="AS91" i="25"/>
  <c r="AR91" i="25"/>
  <c r="AQ91" i="25"/>
  <c r="S91" i="25"/>
  <c r="R91" i="25"/>
  <c r="Q91" i="25"/>
  <c r="P91" i="25"/>
  <c r="F91" i="25"/>
  <c r="AX90" i="25"/>
  <c r="AT90" i="25"/>
  <c r="AS90" i="25"/>
  <c r="AR90" i="25"/>
  <c r="AQ90" i="25"/>
  <c r="S90" i="25"/>
  <c r="R90" i="25"/>
  <c r="Q90" i="25"/>
  <c r="P90" i="25"/>
  <c r="F90" i="25"/>
  <c r="AX89" i="25"/>
  <c r="AT89" i="25"/>
  <c r="AS89" i="25"/>
  <c r="AR89" i="25"/>
  <c r="AQ89" i="25"/>
  <c r="S89" i="25"/>
  <c r="R89" i="25"/>
  <c r="Q89" i="25"/>
  <c r="P89" i="25"/>
  <c r="F89" i="25"/>
  <c r="AX88" i="25"/>
  <c r="AT88" i="25"/>
  <c r="AS88" i="25"/>
  <c r="AR88" i="25"/>
  <c r="AQ88" i="25"/>
  <c r="S88" i="25"/>
  <c r="R88" i="25"/>
  <c r="Q88" i="25"/>
  <c r="P88" i="25"/>
  <c r="F88" i="25"/>
  <c r="AX87" i="25"/>
  <c r="AT87" i="25"/>
  <c r="AS87" i="25"/>
  <c r="AR87" i="25"/>
  <c r="AQ87" i="25"/>
  <c r="S87" i="25"/>
  <c r="R87" i="25"/>
  <c r="Q87" i="25"/>
  <c r="P87" i="25"/>
  <c r="F87" i="25"/>
  <c r="AX86" i="25"/>
  <c r="AT86" i="25"/>
  <c r="AS86" i="25"/>
  <c r="AR86" i="25"/>
  <c r="AQ86" i="25"/>
  <c r="S86" i="25"/>
  <c r="R86" i="25"/>
  <c r="Q86" i="25"/>
  <c r="P86" i="25"/>
  <c r="F86" i="25"/>
  <c r="AX85" i="25"/>
  <c r="AT85" i="25"/>
  <c r="AS85" i="25"/>
  <c r="AR85" i="25"/>
  <c r="AQ85" i="25"/>
  <c r="S85" i="25"/>
  <c r="R85" i="25"/>
  <c r="Q85" i="25"/>
  <c r="P85" i="25"/>
  <c r="F85" i="25"/>
  <c r="AX84" i="25"/>
  <c r="AT84" i="25"/>
  <c r="AS84" i="25"/>
  <c r="AR84" i="25"/>
  <c r="AQ84" i="25"/>
  <c r="S84" i="25"/>
  <c r="R84" i="25"/>
  <c r="Q84" i="25"/>
  <c r="P84" i="25"/>
  <c r="F84" i="25"/>
  <c r="AX83" i="25"/>
  <c r="AT83" i="25"/>
  <c r="AS83" i="25"/>
  <c r="AR83" i="25"/>
  <c r="AQ83" i="25"/>
  <c r="S83" i="25"/>
  <c r="R83" i="25"/>
  <c r="Q83" i="25"/>
  <c r="P83" i="25"/>
  <c r="F83" i="25"/>
  <c r="AX82" i="25"/>
  <c r="AT82" i="25"/>
  <c r="AS82" i="25"/>
  <c r="AR82" i="25"/>
  <c r="AQ82" i="25"/>
  <c r="S82" i="25"/>
  <c r="R82" i="25"/>
  <c r="Q82" i="25"/>
  <c r="P82" i="25"/>
  <c r="F82" i="25"/>
  <c r="AX81" i="25"/>
  <c r="AT81" i="25"/>
  <c r="AS81" i="25"/>
  <c r="AR81" i="25"/>
  <c r="AQ81" i="25"/>
  <c r="S81" i="25"/>
  <c r="R81" i="25"/>
  <c r="Q81" i="25"/>
  <c r="P81" i="25"/>
  <c r="F81" i="25"/>
  <c r="AX80" i="25"/>
  <c r="AT80" i="25"/>
  <c r="AS80" i="25"/>
  <c r="AR80" i="25"/>
  <c r="AQ80" i="25"/>
  <c r="S80" i="25"/>
  <c r="R80" i="25"/>
  <c r="Q80" i="25"/>
  <c r="P80" i="25"/>
  <c r="F80" i="25"/>
  <c r="AX79" i="25"/>
  <c r="AT79" i="25"/>
  <c r="AS79" i="25"/>
  <c r="AR79" i="25"/>
  <c r="AQ79" i="25"/>
  <c r="S79" i="25"/>
  <c r="R79" i="25"/>
  <c r="Q79" i="25"/>
  <c r="P79" i="25"/>
  <c r="F79" i="25"/>
  <c r="AX78" i="25"/>
  <c r="AT78" i="25"/>
  <c r="AS78" i="25"/>
  <c r="AR78" i="25"/>
  <c r="AQ78" i="25"/>
  <c r="S78" i="25"/>
  <c r="R78" i="25"/>
  <c r="Q78" i="25"/>
  <c r="P78" i="25"/>
  <c r="F78" i="25"/>
  <c r="AX77" i="25"/>
  <c r="AT77" i="25"/>
  <c r="AS77" i="25"/>
  <c r="AR77" i="25"/>
  <c r="AQ77" i="25"/>
  <c r="S77" i="25"/>
  <c r="R77" i="25"/>
  <c r="Q77" i="25"/>
  <c r="P77" i="25"/>
  <c r="F77" i="25"/>
  <c r="AX76" i="25"/>
  <c r="AT76" i="25"/>
  <c r="AS76" i="25"/>
  <c r="AR76" i="25"/>
  <c r="AQ76" i="25"/>
  <c r="S76" i="25"/>
  <c r="R76" i="25"/>
  <c r="Q76" i="25"/>
  <c r="P76" i="25"/>
  <c r="F76" i="25"/>
  <c r="AX75" i="25"/>
  <c r="AT75" i="25"/>
  <c r="AS75" i="25"/>
  <c r="AR75" i="25"/>
  <c r="AQ75" i="25"/>
  <c r="S75" i="25"/>
  <c r="R75" i="25"/>
  <c r="Q75" i="25"/>
  <c r="P75" i="25"/>
  <c r="F75" i="25"/>
  <c r="AX74" i="25"/>
  <c r="AT74" i="25"/>
  <c r="AS74" i="25"/>
  <c r="AR74" i="25"/>
  <c r="AQ74" i="25"/>
  <c r="S74" i="25"/>
  <c r="R74" i="25"/>
  <c r="Q74" i="25"/>
  <c r="P74" i="25"/>
  <c r="F74" i="25"/>
  <c r="AX73" i="25"/>
  <c r="AT73" i="25"/>
  <c r="AS73" i="25"/>
  <c r="AR73" i="25"/>
  <c r="AQ73" i="25"/>
  <c r="S73" i="25"/>
  <c r="R73" i="25"/>
  <c r="Q73" i="25"/>
  <c r="P73" i="25"/>
  <c r="F73" i="25"/>
  <c r="AX72" i="25"/>
  <c r="AT72" i="25"/>
  <c r="AS72" i="25"/>
  <c r="AR72" i="25"/>
  <c r="AQ72" i="25"/>
  <c r="S72" i="25"/>
  <c r="R72" i="25"/>
  <c r="Q72" i="25"/>
  <c r="P72" i="25"/>
  <c r="F72" i="25"/>
  <c r="AX71" i="25"/>
  <c r="AT71" i="25"/>
  <c r="AS71" i="25"/>
  <c r="AR71" i="25"/>
  <c r="AQ71" i="25"/>
  <c r="S71" i="25"/>
  <c r="R71" i="25"/>
  <c r="Q71" i="25"/>
  <c r="P71" i="25"/>
  <c r="F71" i="25"/>
  <c r="AX70" i="25"/>
  <c r="AT70" i="25"/>
  <c r="AS70" i="25"/>
  <c r="AR70" i="25"/>
  <c r="AQ70" i="25"/>
  <c r="S70" i="25"/>
  <c r="R70" i="25"/>
  <c r="Q70" i="25"/>
  <c r="P70" i="25"/>
  <c r="F70" i="25"/>
  <c r="AX69" i="25"/>
  <c r="AT69" i="25"/>
  <c r="AS69" i="25"/>
  <c r="AR69" i="25"/>
  <c r="AQ69" i="25"/>
  <c r="S69" i="25"/>
  <c r="R69" i="25"/>
  <c r="Q69" i="25"/>
  <c r="P69" i="25"/>
  <c r="F69" i="25"/>
  <c r="AX68" i="25"/>
  <c r="AT68" i="25"/>
  <c r="AS68" i="25"/>
  <c r="AR68" i="25"/>
  <c r="AQ68" i="25"/>
  <c r="S68" i="25"/>
  <c r="R68" i="25"/>
  <c r="Q68" i="25"/>
  <c r="P68" i="25"/>
  <c r="F68" i="25"/>
  <c r="AX67" i="25"/>
  <c r="AT67" i="25"/>
  <c r="AS67" i="25"/>
  <c r="AR67" i="25"/>
  <c r="AQ67" i="25"/>
  <c r="S67" i="25"/>
  <c r="R67" i="25"/>
  <c r="Q67" i="25"/>
  <c r="P67" i="25"/>
  <c r="F67" i="25"/>
  <c r="AX66" i="25"/>
  <c r="AT66" i="25"/>
  <c r="AS66" i="25"/>
  <c r="AR66" i="25"/>
  <c r="AQ66" i="25"/>
  <c r="S66" i="25"/>
  <c r="R66" i="25"/>
  <c r="Q66" i="25"/>
  <c r="P66" i="25"/>
  <c r="F66" i="25"/>
  <c r="AX65" i="25"/>
  <c r="AT65" i="25"/>
  <c r="AS65" i="25"/>
  <c r="AR65" i="25"/>
  <c r="AQ65" i="25"/>
  <c r="S65" i="25"/>
  <c r="R65" i="25"/>
  <c r="Q65" i="25"/>
  <c r="P65" i="25"/>
  <c r="F65" i="25"/>
  <c r="AX64" i="25"/>
  <c r="AT64" i="25"/>
  <c r="AS64" i="25"/>
  <c r="AR64" i="25"/>
  <c r="AQ64" i="25"/>
  <c r="S64" i="25"/>
  <c r="R64" i="25"/>
  <c r="Q64" i="25"/>
  <c r="P64" i="25"/>
  <c r="F64" i="25"/>
  <c r="AX63" i="25"/>
  <c r="AT63" i="25"/>
  <c r="AS63" i="25"/>
  <c r="AR63" i="25"/>
  <c r="AQ63" i="25"/>
  <c r="S63" i="25"/>
  <c r="R63" i="25"/>
  <c r="Q63" i="25"/>
  <c r="P63" i="25"/>
  <c r="O63" i="25" s="1"/>
  <c r="F63" i="25"/>
  <c r="AX62" i="25"/>
  <c r="AT62" i="25"/>
  <c r="AS62" i="25"/>
  <c r="AR62" i="25"/>
  <c r="AQ62" i="25"/>
  <c r="S62" i="25"/>
  <c r="R62" i="25"/>
  <c r="Q62" i="25"/>
  <c r="P62" i="25"/>
  <c r="F62" i="25"/>
  <c r="AX61" i="25"/>
  <c r="AT61" i="25"/>
  <c r="AS61" i="25"/>
  <c r="AR61" i="25"/>
  <c r="AQ61" i="25"/>
  <c r="S61" i="25"/>
  <c r="R61" i="25"/>
  <c r="Q61" i="25"/>
  <c r="P61" i="25"/>
  <c r="O61" i="25" s="1"/>
  <c r="F61" i="25"/>
  <c r="AX60" i="25"/>
  <c r="AT60" i="25"/>
  <c r="AS60" i="25"/>
  <c r="AR60" i="25"/>
  <c r="AQ60" i="25"/>
  <c r="S60" i="25"/>
  <c r="R60" i="25"/>
  <c r="Q60" i="25"/>
  <c r="P60" i="25"/>
  <c r="F60" i="25"/>
  <c r="AX59" i="25"/>
  <c r="AT59" i="25"/>
  <c r="AS59" i="25"/>
  <c r="AR59" i="25"/>
  <c r="AQ59" i="25"/>
  <c r="S59" i="25"/>
  <c r="R59" i="25"/>
  <c r="Q59" i="25"/>
  <c r="P59" i="25"/>
  <c r="O59" i="25" s="1"/>
  <c r="F59" i="25"/>
  <c r="AX58" i="25"/>
  <c r="AT58" i="25"/>
  <c r="AS58" i="25"/>
  <c r="AR58" i="25"/>
  <c r="AQ58" i="25"/>
  <c r="S58" i="25"/>
  <c r="R58" i="25"/>
  <c r="Q58" i="25"/>
  <c r="P58" i="25"/>
  <c r="F58" i="25"/>
  <c r="AX57" i="25"/>
  <c r="AT57" i="25"/>
  <c r="AS57" i="25"/>
  <c r="AR57" i="25"/>
  <c r="AQ57" i="25"/>
  <c r="S57" i="25"/>
  <c r="R57" i="25"/>
  <c r="Q57" i="25"/>
  <c r="P57" i="25"/>
  <c r="O57" i="25" s="1"/>
  <c r="F57" i="25"/>
  <c r="AX56" i="25"/>
  <c r="AT56" i="25"/>
  <c r="AS56" i="25"/>
  <c r="AR56" i="25"/>
  <c r="AQ56" i="25"/>
  <c r="S56" i="25"/>
  <c r="R56" i="25"/>
  <c r="Q56" i="25"/>
  <c r="P56" i="25"/>
  <c r="F56" i="25"/>
  <c r="AX55" i="25"/>
  <c r="AT55" i="25"/>
  <c r="AS55" i="25"/>
  <c r="AR55" i="25"/>
  <c r="AQ55" i="25"/>
  <c r="S55" i="25"/>
  <c r="R55" i="25"/>
  <c r="Q55" i="25"/>
  <c r="P55" i="25"/>
  <c r="O55" i="25" s="1"/>
  <c r="F55" i="25"/>
  <c r="AX54" i="25"/>
  <c r="AT54" i="25"/>
  <c r="AS54" i="25"/>
  <c r="AR54" i="25"/>
  <c r="AQ54" i="25"/>
  <c r="S54" i="25"/>
  <c r="R54" i="25"/>
  <c r="Q54" i="25"/>
  <c r="P54" i="25"/>
  <c r="F54" i="25"/>
  <c r="AX53" i="25"/>
  <c r="AT53" i="25"/>
  <c r="AS53" i="25"/>
  <c r="AR53" i="25"/>
  <c r="AQ53" i="25"/>
  <c r="S53" i="25"/>
  <c r="R53" i="25"/>
  <c r="Q53" i="25"/>
  <c r="P53" i="25"/>
  <c r="O53" i="25" s="1"/>
  <c r="F53" i="25"/>
  <c r="AX52" i="25"/>
  <c r="AT52" i="25"/>
  <c r="AS52" i="25"/>
  <c r="AR52" i="25"/>
  <c r="AQ52" i="25"/>
  <c r="S52" i="25"/>
  <c r="R52" i="25"/>
  <c r="Q52" i="25"/>
  <c r="P52" i="25"/>
  <c r="F52" i="25"/>
  <c r="AX51" i="25"/>
  <c r="AT51" i="25"/>
  <c r="AS51" i="25"/>
  <c r="AR51" i="25"/>
  <c r="AQ51" i="25"/>
  <c r="S51" i="25"/>
  <c r="R51" i="25"/>
  <c r="Q51" i="25"/>
  <c r="P51" i="25"/>
  <c r="O51" i="25" s="1"/>
  <c r="F51" i="25"/>
  <c r="AX50" i="25"/>
  <c r="AT50" i="25"/>
  <c r="AS50" i="25"/>
  <c r="AR50" i="25"/>
  <c r="AQ50" i="25"/>
  <c r="S50" i="25"/>
  <c r="R50" i="25"/>
  <c r="Q50" i="25"/>
  <c r="P50" i="25"/>
  <c r="F50" i="25"/>
  <c r="AX49" i="25"/>
  <c r="AT49" i="25"/>
  <c r="AS49" i="25"/>
  <c r="AR49" i="25"/>
  <c r="AQ49" i="25"/>
  <c r="S49" i="25"/>
  <c r="R49" i="25"/>
  <c r="Q49" i="25"/>
  <c r="P49" i="25"/>
  <c r="O49" i="25" s="1"/>
  <c r="F49" i="25"/>
  <c r="AX48" i="25"/>
  <c r="AT48" i="25"/>
  <c r="AS48" i="25"/>
  <c r="AR48" i="25"/>
  <c r="AQ48" i="25"/>
  <c r="S48" i="25"/>
  <c r="R48" i="25"/>
  <c r="Q48" i="25"/>
  <c r="P48" i="25"/>
  <c r="F48" i="25"/>
  <c r="AX47" i="25"/>
  <c r="AT47" i="25"/>
  <c r="AS47" i="25"/>
  <c r="AR47" i="25"/>
  <c r="AQ47" i="25"/>
  <c r="S47" i="25"/>
  <c r="R47" i="25"/>
  <c r="Q47" i="25"/>
  <c r="P47" i="25"/>
  <c r="O47" i="25" s="1"/>
  <c r="F47" i="25"/>
  <c r="AX46" i="25"/>
  <c r="AT46" i="25"/>
  <c r="AS46" i="25"/>
  <c r="AR46" i="25"/>
  <c r="AQ46" i="25"/>
  <c r="S46" i="25"/>
  <c r="R46" i="25"/>
  <c r="Q46" i="25"/>
  <c r="P46" i="25"/>
  <c r="F46" i="25"/>
  <c r="AX45" i="25"/>
  <c r="AT45" i="25"/>
  <c r="AS45" i="25"/>
  <c r="AR45" i="25"/>
  <c r="AQ45" i="25"/>
  <c r="S45" i="25"/>
  <c r="R45" i="25"/>
  <c r="Q45" i="25"/>
  <c r="P45" i="25"/>
  <c r="O45" i="25" s="1"/>
  <c r="F45" i="25"/>
  <c r="AX44" i="25"/>
  <c r="AT44" i="25"/>
  <c r="AS44" i="25"/>
  <c r="AR44" i="25"/>
  <c r="AQ44" i="25"/>
  <c r="S44" i="25"/>
  <c r="R44" i="25"/>
  <c r="Q44" i="25"/>
  <c r="P44" i="25"/>
  <c r="F44" i="25"/>
  <c r="AX43" i="25"/>
  <c r="AT43" i="25"/>
  <c r="AS43" i="25"/>
  <c r="AR43" i="25"/>
  <c r="AQ43" i="25"/>
  <c r="S43" i="25"/>
  <c r="R43" i="25"/>
  <c r="Q43" i="25"/>
  <c r="P43" i="25"/>
  <c r="O43" i="25" s="1"/>
  <c r="F43" i="25"/>
  <c r="AX42" i="25"/>
  <c r="AT42" i="25"/>
  <c r="AS42" i="25"/>
  <c r="AR42" i="25"/>
  <c r="AQ42" i="25"/>
  <c r="S42" i="25"/>
  <c r="R42" i="25"/>
  <c r="Q42" i="25"/>
  <c r="P42" i="25"/>
  <c r="F42" i="25"/>
  <c r="AX41" i="25"/>
  <c r="AT41" i="25"/>
  <c r="AS41" i="25"/>
  <c r="AR41" i="25"/>
  <c r="AQ41" i="25"/>
  <c r="S41" i="25"/>
  <c r="R41" i="25"/>
  <c r="Q41" i="25"/>
  <c r="P41" i="25"/>
  <c r="O41" i="25" s="1"/>
  <c r="F41" i="25"/>
  <c r="AX40" i="25"/>
  <c r="AT40" i="25"/>
  <c r="AS40" i="25"/>
  <c r="AR40" i="25"/>
  <c r="AQ40" i="25"/>
  <c r="S40" i="25"/>
  <c r="R40" i="25"/>
  <c r="Q40" i="25"/>
  <c r="P40" i="25"/>
  <c r="F40" i="25"/>
  <c r="AX39" i="25"/>
  <c r="AT39" i="25"/>
  <c r="AS39" i="25"/>
  <c r="AR39" i="25"/>
  <c r="AQ39" i="25"/>
  <c r="S39" i="25"/>
  <c r="R39" i="25"/>
  <c r="Q39" i="25"/>
  <c r="P39" i="25"/>
  <c r="O39" i="25" s="1"/>
  <c r="F39" i="25"/>
  <c r="AX38" i="25"/>
  <c r="AT38" i="25"/>
  <c r="AS38" i="25"/>
  <c r="AR38" i="25"/>
  <c r="AQ38" i="25"/>
  <c r="S38" i="25"/>
  <c r="R38" i="25"/>
  <c r="Q38" i="25"/>
  <c r="P38" i="25"/>
  <c r="F38" i="25"/>
  <c r="AX37" i="25"/>
  <c r="AT37" i="25"/>
  <c r="AS37" i="25"/>
  <c r="AR37" i="25"/>
  <c r="AQ37" i="25"/>
  <c r="U37" i="25"/>
  <c r="Q37" i="25" s="1"/>
  <c r="R37" i="25"/>
  <c r="P37" i="25"/>
  <c r="F37" i="25"/>
  <c r="AX36" i="25"/>
  <c r="AT36" i="25"/>
  <c r="AS36" i="25"/>
  <c r="AR36" i="25"/>
  <c r="AQ36" i="25"/>
  <c r="S36" i="25"/>
  <c r="R36" i="25"/>
  <c r="Q36" i="25"/>
  <c r="P36" i="25"/>
  <c r="O36" i="25" s="1"/>
  <c r="F36" i="25"/>
  <c r="AX35" i="25"/>
  <c r="AT35" i="25"/>
  <c r="AS35" i="25"/>
  <c r="AR35" i="25"/>
  <c r="AQ35" i="25"/>
  <c r="S35" i="25"/>
  <c r="R35" i="25"/>
  <c r="Q35" i="25"/>
  <c r="P35" i="25"/>
  <c r="F35" i="25"/>
  <c r="AX34" i="25"/>
  <c r="AT34" i="25"/>
  <c r="AS34" i="25"/>
  <c r="AR34" i="25"/>
  <c r="AQ34" i="25"/>
  <c r="AP34" i="25" s="1"/>
  <c r="S34" i="25"/>
  <c r="R34" i="25"/>
  <c r="Q34" i="25"/>
  <c r="P34" i="25"/>
  <c r="O34" i="25" s="1"/>
  <c r="F34" i="25"/>
  <c r="AX33" i="25"/>
  <c r="AT33" i="25"/>
  <c r="AS33" i="25"/>
  <c r="AR33" i="25"/>
  <c r="AQ33" i="25"/>
  <c r="U33" i="25"/>
  <c r="Q33" i="25" s="1"/>
  <c r="R33" i="25"/>
  <c r="P33" i="25"/>
  <c r="F33" i="25"/>
  <c r="AX32" i="25"/>
  <c r="AT32" i="25"/>
  <c r="AS32" i="25"/>
  <c r="AR32" i="25"/>
  <c r="AQ32" i="25"/>
  <c r="U32" i="25"/>
  <c r="S32" i="25" s="1"/>
  <c r="R32" i="25"/>
  <c r="P32" i="25"/>
  <c r="F32" i="25"/>
  <c r="AX31" i="25"/>
  <c r="AT31" i="25"/>
  <c r="AS31" i="25"/>
  <c r="AR31" i="25"/>
  <c r="AQ31" i="25"/>
  <c r="S31" i="25"/>
  <c r="R31" i="25"/>
  <c r="Q31" i="25"/>
  <c r="P31" i="25"/>
  <c r="O31" i="25" s="1"/>
  <c r="F31" i="25"/>
  <c r="AX30" i="25"/>
  <c r="AT30" i="25"/>
  <c r="AS30" i="25"/>
  <c r="AR30" i="25"/>
  <c r="AQ30" i="25"/>
  <c r="S30" i="25"/>
  <c r="R30" i="25"/>
  <c r="Q30" i="25"/>
  <c r="P30" i="25"/>
  <c r="F30" i="25"/>
  <c r="AX29" i="25"/>
  <c r="AT29" i="25"/>
  <c r="AS29" i="25"/>
  <c r="AR29" i="25"/>
  <c r="AQ29" i="25"/>
  <c r="S29" i="25"/>
  <c r="R29" i="25"/>
  <c r="Q29" i="25"/>
  <c r="P29" i="25"/>
  <c r="O29" i="25" s="1"/>
  <c r="F29" i="25"/>
  <c r="AX28" i="25"/>
  <c r="AT28" i="25"/>
  <c r="AS28" i="25"/>
  <c r="AR28" i="25"/>
  <c r="AQ28" i="25"/>
  <c r="S28" i="25"/>
  <c r="R28" i="25"/>
  <c r="Q28" i="25"/>
  <c r="P28" i="25"/>
  <c r="F28" i="25"/>
  <c r="AX27" i="25"/>
  <c r="AT27" i="25"/>
  <c r="AS27" i="25"/>
  <c r="AR27" i="25"/>
  <c r="AQ27" i="25"/>
  <c r="AP27" i="25" s="1"/>
  <c r="S27" i="25"/>
  <c r="R27" i="25"/>
  <c r="Q27" i="25"/>
  <c r="P27" i="25"/>
  <c r="O27" i="25" s="1"/>
  <c r="F27" i="25"/>
  <c r="AX26" i="25"/>
  <c r="AT26" i="25"/>
  <c r="AS26" i="25"/>
  <c r="AR26" i="25"/>
  <c r="AQ26" i="25"/>
  <c r="S26" i="25"/>
  <c r="R26" i="25"/>
  <c r="Q26" i="25"/>
  <c r="P26" i="25"/>
  <c r="F26" i="25"/>
  <c r="AX25" i="25"/>
  <c r="AT25" i="25"/>
  <c r="AS25" i="25"/>
  <c r="AR25" i="25"/>
  <c r="AQ25" i="25"/>
  <c r="AP25" i="25" s="1"/>
  <c r="S25" i="25"/>
  <c r="R25" i="25"/>
  <c r="Q25" i="25"/>
  <c r="P25" i="25"/>
  <c r="O25" i="25" s="1"/>
  <c r="F25" i="25"/>
  <c r="AX24" i="25"/>
  <c r="AT24" i="25"/>
  <c r="AS24" i="25"/>
  <c r="AR24" i="25"/>
  <c r="AQ24" i="25"/>
  <c r="S24" i="25"/>
  <c r="R24" i="25"/>
  <c r="Q24" i="25"/>
  <c r="P24" i="25"/>
  <c r="F24" i="25"/>
  <c r="AX23" i="25"/>
  <c r="AT23" i="25"/>
  <c r="AS23" i="25"/>
  <c r="AR23" i="25"/>
  <c r="AQ23" i="25"/>
  <c r="S23" i="25"/>
  <c r="R23" i="25"/>
  <c r="Q23" i="25"/>
  <c r="P23" i="25"/>
  <c r="O23" i="25" s="1"/>
  <c r="F23" i="25"/>
  <c r="AX22" i="25"/>
  <c r="AT22" i="25"/>
  <c r="AS22" i="25"/>
  <c r="AR22" i="25"/>
  <c r="AQ22" i="25"/>
  <c r="S22" i="25"/>
  <c r="R22" i="25"/>
  <c r="Q22" i="25"/>
  <c r="P22" i="25"/>
  <c r="F22" i="25"/>
  <c r="AX21" i="25"/>
  <c r="AT21" i="25"/>
  <c r="AS21" i="25"/>
  <c r="AR21" i="25"/>
  <c r="AQ21" i="25"/>
  <c r="S21" i="25"/>
  <c r="R21" i="25"/>
  <c r="Q21" i="25"/>
  <c r="P21" i="25"/>
  <c r="O21" i="25" s="1"/>
  <c r="F21" i="25"/>
  <c r="AX20" i="25"/>
  <c r="AT20" i="25"/>
  <c r="AS20" i="25"/>
  <c r="AR20" i="25"/>
  <c r="AQ20" i="25"/>
  <c r="S20" i="25"/>
  <c r="R20" i="25"/>
  <c r="Q20" i="25"/>
  <c r="P20" i="25"/>
  <c r="F20" i="25"/>
  <c r="AX19" i="25"/>
  <c r="AT19" i="25"/>
  <c r="AS19" i="25"/>
  <c r="AR19" i="25"/>
  <c r="AQ19" i="25"/>
  <c r="S19" i="25"/>
  <c r="R19" i="25"/>
  <c r="Q19" i="25"/>
  <c r="P19" i="25"/>
  <c r="O19" i="25" s="1"/>
  <c r="F19" i="25"/>
  <c r="AX18" i="25"/>
  <c r="AT18" i="25"/>
  <c r="AS18" i="25"/>
  <c r="AR18" i="25"/>
  <c r="AQ18" i="25"/>
  <c r="S18" i="25"/>
  <c r="R18" i="25"/>
  <c r="Q18" i="25"/>
  <c r="P18" i="25"/>
  <c r="F18" i="25"/>
  <c r="AX17" i="25"/>
  <c r="AT17" i="25"/>
  <c r="AS17" i="25"/>
  <c r="AR17" i="25"/>
  <c r="AQ17" i="25"/>
  <c r="S17" i="25"/>
  <c r="R17" i="25"/>
  <c r="Q17" i="25"/>
  <c r="P17" i="25"/>
  <c r="O17" i="25" s="1"/>
  <c r="F17" i="25"/>
  <c r="AX16" i="25"/>
  <c r="AT16" i="25"/>
  <c r="AS16" i="25"/>
  <c r="AR16" i="25"/>
  <c r="AQ16" i="25"/>
  <c r="S16" i="25"/>
  <c r="R16" i="25"/>
  <c r="Q16" i="25"/>
  <c r="P16" i="25"/>
  <c r="F16" i="25"/>
  <c r="AX15" i="25"/>
  <c r="AT15" i="25"/>
  <c r="AS15" i="25"/>
  <c r="AR15" i="25"/>
  <c r="AQ15" i="25"/>
  <c r="S15" i="25"/>
  <c r="R15" i="25"/>
  <c r="Q15" i="25"/>
  <c r="P15" i="25"/>
  <c r="O15" i="25" s="1"/>
  <c r="F15" i="25"/>
  <c r="AX14" i="25"/>
  <c r="AT14" i="25"/>
  <c r="AS14" i="25"/>
  <c r="AR14" i="25"/>
  <c r="AQ14" i="25"/>
  <c r="S14" i="25"/>
  <c r="R14" i="25"/>
  <c r="Q14" i="25"/>
  <c r="P14" i="25"/>
  <c r="F14" i="25"/>
  <c r="AX13" i="25"/>
  <c r="AT13" i="25"/>
  <c r="AS13" i="25"/>
  <c r="AR13" i="25"/>
  <c r="AQ13" i="25"/>
  <c r="S13" i="25"/>
  <c r="R13" i="25"/>
  <c r="Q13" i="25"/>
  <c r="P13" i="25"/>
  <c r="O13" i="25" s="1"/>
  <c r="F13" i="25"/>
  <c r="AX12" i="25"/>
  <c r="AT12" i="25"/>
  <c r="AS12" i="25"/>
  <c r="AR12" i="25"/>
  <c r="AQ12" i="25"/>
  <c r="S12" i="25"/>
  <c r="R12" i="25"/>
  <c r="Q12" i="25"/>
  <c r="P12" i="25"/>
  <c r="F12" i="25"/>
  <c r="AX11" i="25"/>
  <c r="AT11" i="25"/>
  <c r="AS11" i="25"/>
  <c r="AR11" i="25"/>
  <c r="AQ11" i="25"/>
  <c r="S11" i="25"/>
  <c r="R11" i="25"/>
  <c r="Q11" i="25"/>
  <c r="P11" i="25"/>
  <c r="O11" i="25" s="1"/>
  <c r="F11" i="25"/>
  <c r="AX10" i="25"/>
  <c r="AT10" i="25"/>
  <c r="AS10" i="25"/>
  <c r="AR10" i="25"/>
  <c r="AQ10" i="25"/>
  <c r="S10" i="25"/>
  <c r="R10" i="25"/>
  <c r="Q10" i="25"/>
  <c r="P10" i="25"/>
  <c r="F10" i="25"/>
  <c r="AX9" i="25"/>
  <c r="AT9" i="25"/>
  <c r="AS9" i="25"/>
  <c r="AR9" i="25"/>
  <c r="AQ9" i="25"/>
  <c r="S9" i="25"/>
  <c r="R9" i="25"/>
  <c r="Q9" i="25"/>
  <c r="P9" i="25"/>
  <c r="O9" i="25" s="1"/>
  <c r="F9" i="25"/>
  <c r="AX8" i="25"/>
  <c r="AT8" i="25"/>
  <c r="AS8" i="25"/>
  <c r="AR8" i="25"/>
  <c r="AQ8" i="25"/>
  <c r="S8" i="25"/>
  <c r="R8" i="25"/>
  <c r="Q8" i="25"/>
  <c r="P8" i="25"/>
  <c r="F8" i="25"/>
  <c r="AX7" i="25"/>
  <c r="AT7" i="25"/>
  <c r="AS7" i="25"/>
  <c r="AR7" i="25"/>
  <c r="AQ7" i="25"/>
  <c r="S7" i="25"/>
  <c r="R7" i="25"/>
  <c r="Q7" i="25"/>
  <c r="P7" i="25"/>
  <c r="O7" i="25" s="1"/>
  <c r="F7" i="25"/>
  <c r="AX6" i="25"/>
  <c r="AT6" i="25"/>
  <c r="AS6" i="25"/>
  <c r="AR6" i="25"/>
  <c r="AQ6" i="25"/>
  <c r="S6" i="25"/>
  <c r="R6" i="25"/>
  <c r="Q6" i="25"/>
  <c r="P6" i="25"/>
  <c r="F6" i="25"/>
  <c r="AX5" i="25"/>
  <c r="AT5" i="25"/>
  <c r="AS5" i="25"/>
  <c r="AR5" i="25"/>
  <c r="AQ5" i="25"/>
  <c r="S5" i="25"/>
  <c r="R5" i="25"/>
  <c r="Q5" i="25"/>
  <c r="P5" i="25"/>
  <c r="O5" i="25" s="1"/>
  <c r="F5" i="25"/>
  <c r="AX4" i="25"/>
  <c r="AT4" i="25"/>
  <c r="AS4" i="25"/>
  <c r="AR4" i="25"/>
  <c r="AQ4" i="25"/>
  <c r="S4" i="25"/>
  <c r="R4" i="25"/>
  <c r="Q4" i="25"/>
  <c r="P4" i="25"/>
  <c r="F4" i="25"/>
  <c r="AX3" i="25"/>
  <c r="AT3" i="25"/>
  <c r="AS3" i="25"/>
  <c r="AR3" i="25"/>
  <c r="AQ3" i="25"/>
  <c r="S3" i="25"/>
  <c r="R3" i="25"/>
  <c r="Q3" i="25"/>
  <c r="P3" i="25"/>
  <c r="O3" i="25" s="1"/>
  <c r="G3" i="25"/>
  <c r="F3" i="25"/>
  <c r="O4" i="25" l="1"/>
  <c r="O6" i="25"/>
  <c r="O8" i="25"/>
  <c r="O10" i="25"/>
  <c r="O12" i="25"/>
  <c r="O14" i="25"/>
  <c r="O16" i="25"/>
  <c r="O18" i="25"/>
  <c r="O20" i="25"/>
  <c r="O22" i="25"/>
  <c r="O24" i="25"/>
  <c r="O26" i="25"/>
  <c r="O28" i="25"/>
  <c r="O30" i="25"/>
  <c r="O35" i="25"/>
  <c r="O37" i="25"/>
  <c r="O104" i="25"/>
  <c r="O106" i="25"/>
  <c r="O108" i="25"/>
  <c r="O110" i="25"/>
  <c r="O113" i="25"/>
  <c r="O119" i="25"/>
  <c r="O122" i="25"/>
  <c r="O125" i="25"/>
  <c r="O130" i="25"/>
  <c r="O134" i="25"/>
  <c r="O33" i="25"/>
  <c r="O38" i="25"/>
  <c r="O40" i="25"/>
  <c r="O42" i="25"/>
  <c r="O44" i="25"/>
  <c r="O46" i="25"/>
  <c r="O48" i="25"/>
  <c r="O50" i="25"/>
  <c r="O52" i="25"/>
  <c r="O54" i="25"/>
  <c r="O56" i="25"/>
  <c r="O58" i="25"/>
  <c r="O60" i="25"/>
  <c r="O62" i="25"/>
  <c r="O64" i="25"/>
  <c r="O66" i="25"/>
  <c r="O68" i="25"/>
  <c r="O70" i="25"/>
  <c r="O72" i="25"/>
  <c r="O74" i="25"/>
  <c r="O76" i="25"/>
  <c r="O78" i="25"/>
  <c r="O80" i="25"/>
  <c r="O82" i="25"/>
  <c r="O84" i="25"/>
  <c r="O86" i="25"/>
  <c r="O88" i="25"/>
  <c r="O90" i="25"/>
  <c r="O92" i="25"/>
  <c r="O94" i="25"/>
  <c r="O96" i="25"/>
  <c r="O98" i="25"/>
  <c r="O100" i="25"/>
  <c r="O102" i="25"/>
  <c r="O112" i="25"/>
  <c r="O117" i="25"/>
  <c r="O118" i="25"/>
  <c r="O133" i="25"/>
  <c r="AP136" i="25"/>
  <c r="O136" i="25"/>
  <c r="O140" i="25"/>
  <c r="O144" i="25"/>
  <c r="AP158" i="25"/>
  <c r="O162" i="25"/>
  <c r="O165" i="25"/>
  <c r="O167" i="25"/>
  <c r="O170" i="25"/>
  <c r="O177" i="25"/>
  <c r="W179" i="25"/>
  <c r="O182" i="25"/>
  <c r="W182" i="25"/>
  <c r="O185" i="25"/>
  <c r="O65" i="25"/>
  <c r="O67" i="25"/>
  <c r="O69" i="25"/>
  <c r="O71" i="25"/>
  <c r="O73" i="25"/>
  <c r="O103" i="25"/>
  <c r="O114" i="25"/>
  <c r="O120" i="25"/>
  <c r="O123" i="25"/>
  <c r="O124" i="25"/>
  <c r="O127" i="25"/>
  <c r="O131" i="25"/>
  <c r="O135" i="25"/>
  <c r="O139" i="25"/>
  <c r="O143" i="25"/>
  <c r="O159" i="25"/>
  <c r="W166" i="25"/>
  <c r="O168" i="25"/>
  <c r="W169" i="25"/>
  <c r="O179" i="25"/>
  <c r="O75" i="25"/>
  <c r="O77" i="25"/>
  <c r="O79" i="25"/>
  <c r="O81" i="25"/>
  <c r="O83" i="25"/>
  <c r="O85" i="25"/>
  <c r="O87" i="25"/>
  <c r="O89" i="25"/>
  <c r="O91" i="25"/>
  <c r="O93" i="25"/>
  <c r="O95" i="25"/>
  <c r="O97" i="25"/>
  <c r="S37" i="25"/>
  <c r="AP105" i="25"/>
  <c r="AP4" i="25"/>
  <c r="AP6" i="25"/>
  <c r="AP8" i="25"/>
  <c r="AP10" i="25"/>
  <c r="AP12" i="25"/>
  <c r="AP14" i="25"/>
  <c r="AP16" i="25"/>
  <c r="AP18" i="25"/>
  <c r="AP20" i="25"/>
  <c r="AP22" i="25"/>
  <c r="AP132" i="25"/>
  <c r="AP156" i="25"/>
  <c r="W178" i="25"/>
  <c r="AP124" i="25"/>
  <c r="AP29" i="25"/>
  <c r="AP109" i="25"/>
  <c r="P128" i="25"/>
  <c r="AP28" i="25"/>
  <c r="AP30" i="25"/>
  <c r="AP33" i="25"/>
  <c r="AP87" i="25"/>
  <c r="AP119" i="25"/>
  <c r="AP122" i="25"/>
  <c r="AP131" i="25"/>
  <c r="AP140" i="25"/>
  <c r="AP144" i="25"/>
  <c r="AP148" i="25"/>
  <c r="P154" i="25"/>
  <c r="O154" i="25" s="1"/>
  <c r="W161" i="25"/>
  <c r="W174" i="25"/>
  <c r="AP24" i="25"/>
  <c r="AP116" i="25"/>
  <c r="AP149" i="25"/>
  <c r="AP59" i="25"/>
  <c r="AP61" i="25"/>
  <c r="AP63" i="25"/>
  <c r="AP65" i="25"/>
  <c r="AP67" i="25"/>
  <c r="AP69" i="25"/>
  <c r="AP71" i="25"/>
  <c r="AP73" i="25"/>
  <c r="AP75" i="25"/>
  <c r="AP80" i="25"/>
  <c r="AP83" i="25"/>
  <c r="AP92" i="25"/>
  <c r="AP95" i="25"/>
  <c r="AP104" i="25"/>
  <c r="AP108" i="25"/>
  <c r="AP126" i="25"/>
  <c r="AP135" i="25"/>
  <c r="T149" i="25"/>
  <c r="T150" i="25"/>
  <c r="AP152" i="25"/>
  <c r="T157" i="25"/>
  <c r="W160" i="25"/>
  <c r="W164" i="25"/>
  <c r="W168" i="25"/>
  <c r="AP32" i="25"/>
  <c r="AP38" i="25"/>
  <c r="AP40" i="25"/>
  <c r="AP42" i="25"/>
  <c r="AP44" i="25"/>
  <c r="AP46" i="25"/>
  <c r="AP48" i="25"/>
  <c r="AP50" i="25"/>
  <c r="AP52" i="25"/>
  <c r="AP54" i="25"/>
  <c r="AP56" i="25"/>
  <c r="AP102" i="25"/>
  <c r="AP107" i="25"/>
  <c r="AP117" i="25"/>
  <c r="AP129" i="25"/>
  <c r="AP134" i="25"/>
  <c r="AP139" i="25"/>
  <c r="AP141" i="25"/>
  <c r="T153" i="25"/>
  <c r="W159" i="25"/>
  <c r="W163" i="25"/>
  <c r="W167" i="25"/>
  <c r="W171" i="25"/>
  <c r="W175" i="25"/>
  <c r="W183" i="25"/>
  <c r="W187" i="25"/>
  <c r="AP3" i="25"/>
  <c r="AP5" i="25"/>
  <c r="AP7" i="25"/>
  <c r="AP9" i="25"/>
  <c r="AP11" i="25"/>
  <c r="AP13" i="25"/>
  <c r="AP15" i="25"/>
  <c r="AP17" i="25"/>
  <c r="AP19" i="25"/>
  <c r="AP21" i="25"/>
  <c r="AP23" i="25"/>
  <c r="AP26" i="25"/>
  <c r="AP31" i="25"/>
  <c r="AP58" i="25"/>
  <c r="AP60" i="25"/>
  <c r="AP62" i="25"/>
  <c r="AP64" i="25"/>
  <c r="AP66" i="25"/>
  <c r="AP68" i="25"/>
  <c r="AP70" i="25"/>
  <c r="AP72" i="25"/>
  <c r="AP74" i="25"/>
  <c r="AP76" i="25"/>
  <c r="AP79" i="25"/>
  <c r="AP91" i="25"/>
  <c r="AP96" i="25"/>
  <c r="AP99" i="25"/>
  <c r="AP106" i="25"/>
  <c r="AP110" i="25"/>
  <c r="AP113" i="25"/>
  <c r="AP115" i="25"/>
  <c r="AP127" i="25"/>
  <c r="AP128" i="25"/>
  <c r="AP133" i="25"/>
  <c r="AP138" i="25"/>
  <c r="AP143" i="25"/>
  <c r="AP145" i="25"/>
  <c r="AP155" i="25"/>
  <c r="Q180" i="25"/>
  <c r="O180" i="25" s="1"/>
  <c r="W180" i="25"/>
  <c r="Q32" i="25"/>
  <c r="O32" i="25" s="1"/>
  <c r="AP36" i="25"/>
  <c r="AP37" i="25"/>
  <c r="AP39" i="25"/>
  <c r="AP41" i="25"/>
  <c r="AP43" i="25"/>
  <c r="AP45" i="25"/>
  <c r="AP47" i="25"/>
  <c r="AP49" i="25"/>
  <c r="AP51" i="25"/>
  <c r="AP53" i="25"/>
  <c r="AP55" i="25"/>
  <c r="AP57" i="25"/>
  <c r="AP88" i="25"/>
  <c r="S128" i="25"/>
  <c r="R128" i="25"/>
  <c r="AP137" i="25"/>
  <c r="AP142" i="25"/>
  <c r="W148" i="25"/>
  <c r="T148" i="25"/>
  <c r="AP151" i="25"/>
  <c r="W158" i="25"/>
  <c r="T158" i="25"/>
  <c r="P147" i="25"/>
  <c r="O147" i="25" s="1"/>
  <c r="S147" i="25"/>
  <c r="Q181" i="25"/>
  <c r="O181" i="25" s="1"/>
  <c r="S33" i="25"/>
  <c r="AP35" i="25"/>
  <c r="AP84" i="25"/>
  <c r="AP100" i="25"/>
  <c r="AP103" i="25"/>
  <c r="AP130" i="25"/>
  <c r="AP146" i="25"/>
  <c r="W147" i="25"/>
  <c r="W152" i="25"/>
  <c r="T152" i="25"/>
  <c r="Q172" i="25"/>
  <c r="O172" i="25" s="1"/>
  <c r="W172" i="25"/>
  <c r="Q188" i="25"/>
  <c r="O188" i="25" s="1"/>
  <c r="W188" i="25"/>
  <c r="AP78" i="25"/>
  <c r="AP82" i="25"/>
  <c r="AP86" i="25"/>
  <c r="AP90" i="25"/>
  <c r="AP94" i="25"/>
  <c r="AP98" i="25"/>
  <c r="AP121" i="25"/>
  <c r="AP123" i="25"/>
  <c r="W129" i="25"/>
  <c r="P151" i="25"/>
  <c r="O151" i="25" s="1"/>
  <c r="S151" i="25"/>
  <c r="AP154" i="25"/>
  <c r="W155" i="25"/>
  <c r="W156" i="25"/>
  <c r="T156" i="25"/>
  <c r="AP77" i="25"/>
  <c r="AP81" i="25"/>
  <c r="AP85" i="25"/>
  <c r="AP89" i="25"/>
  <c r="AP93" i="25"/>
  <c r="AP97" i="25"/>
  <c r="AP101" i="25"/>
  <c r="AP111" i="25"/>
  <c r="AP112" i="25"/>
  <c r="AP120" i="25"/>
  <c r="AP125" i="25"/>
  <c r="AP147" i="25"/>
  <c r="P155" i="25"/>
  <c r="O155" i="25" s="1"/>
  <c r="S155" i="25"/>
  <c r="AP157" i="25"/>
  <c r="Q176" i="25"/>
  <c r="O176" i="25" s="1"/>
  <c r="W176" i="25"/>
  <c r="Q184" i="25"/>
  <c r="O184" i="25" s="1"/>
  <c r="W184" i="25"/>
  <c r="O128" i="25" l="1"/>
  <c r="S149" i="25"/>
  <c r="P149" i="25"/>
  <c r="O149" i="25" s="1"/>
  <c r="P153" i="25"/>
  <c r="O153" i="25" s="1"/>
  <c r="S153" i="25"/>
  <c r="S150" i="25"/>
  <c r="P150" i="25"/>
  <c r="O150" i="25" s="1"/>
  <c r="S157" i="25"/>
  <c r="P157" i="25"/>
  <c r="O157" i="25" s="1"/>
  <c r="P158" i="25"/>
  <c r="O158" i="25" s="1"/>
  <c r="S158" i="25"/>
  <c r="P152" i="25"/>
  <c r="O152" i="25" s="1"/>
  <c r="S152" i="25"/>
  <c r="P156" i="25"/>
  <c r="O156" i="25" s="1"/>
  <c r="S156" i="25"/>
  <c r="P148" i="25"/>
  <c r="O148" i="25" s="1"/>
  <c r="S148" i="25"/>
  <c r="W60" i="7" l="1"/>
  <c r="W59" i="7" l="1"/>
  <c r="O59" i="6" l="1"/>
  <c r="O60" i="6"/>
  <c r="O7" i="6" l="1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</calcChain>
</file>

<file path=xl/sharedStrings.xml><?xml version="1.0" encoding="utf-8"?>
<sst xmlns="http://schemas.openxmlformats.org/spreadsheetml/2006/main" count="596" uniqueCount="198">
  <si>
    <t>III. Банк бус санхүүгийн байгууллага</t>
  </si>
  <si>
    <t>IV. Хадгаламж, зээлийн хоршоо</t>
  </si>
  <si>
    <t>V. Үнэт метал</t>
  </si>
  <si>
    <t xml:space="preserve">VI. Үл хөдлөх </t>
  </si>
  <si>
    <t>АГУУЛГА</t>
  </si>
  <si>
    <t>Жил</t>
  </si>
  <si>
    <t>Улирал</t>
  </si>
  <si>
    <t>Нийт ХЗХ-ын тоо</t>
  </si>
  <si>
    <t>Гишүүдийн тоо</t>
  </si>
  <si>
    <t>Нийт актив</t>
  </si>
  <si>
    <t>Чанаргүй зээл/Нийт зээл /хувь/</t>
  </si>
  <si>
    <t>Өр төлбөр</t>
  </si>
  <si>
    <t>Өөрийн хөрөнгө</t>
  </si>
  <si>
    <t>ХЗХ тоо хот</t>
  </si>
  <si>
    <t>Салбар</t>
  </si>
  <si>
    <t>HOME</t>
  </si>
  <si>
    <t>ГОЛЛОХ СТАТИСТИК ТОО /салбараар/</t>
  </si>
  <si>
    <t>II. Даатгалын зах зээл</t>
  </si>
  <si>
    <t>Нийт ББСБ-ын тоо</t>
  </si>
  <si>
    <t>ББСБ тоо хот</t>
  </si>
  <si>
    <t>Харилцагчдын тоо</t>
  </si>
  <si>
    <t>Зээлдэгчдын тоо</t>
  </si>
  <si>
    <t>Итгэлцлийн үйлчилгээний өглөг</t>
  </si>
  <si>
    <t>Бусад</t>
  </si>
  <si>
    <t>Он</t>
  </si>
  <si>
    <t>ЭРГЭЛТИЙН ХӨРӨНГӨ</t>
  </si>
  <si>
    <t>МӨНГӨН ХӨРӨНГӨ</t>
  </si>
  <si>
    <t>Бэлэн мөнгө</t>
  </si>
  <si>
    <t>Банк, санхүүгийн байгууллагад байршуулсан харилцах</t>
  </si>
  <si>
    <t>Банк, санхүүгийн байгууллагад байршуулсан хадгаламж</t>
  </si>
  <si>
    <t>БОГИНО ХУГАЦААТ ХӨРӨНГӨ ОРУУЛАЛТ (ЦЭВРЭЭР)</t>
  </si>
  <si>
    <t>Арилжааны үнэт цаас</t>
  </si>
  <si>
    <t>Хөрөнгө оруулалтын үнэт цаас</t>
  </si>
  <si>
    <t>Үнэт цаасны хорогдуулаагүй нэмэгдэл, хямдруулалт</t>
  </si>
  <si>
    <t>ЗЭЭЛ (ЦЭВРЭЭР)</t>
  </si>
  <si>
    <t>Нийт зээл</t>
  </si>
  <si>
    <t>Хэвийн</t>
  </si>
  <si>
    <t>Хугацаа хэтэрсэн</t>
  </si>
  <si>
    <t>Чанаргүй:</t>
  </si>
  <si>
    <t>Чанаргүй эзлэх хувь</t>
  </si>
  <si>
    <t>Нийт зээл (төгрөгийн)</t>
  </si>
  <si>
    <t>Нийт зээл (валютын)</t>
  </si>
  <si>
    <t>ФАКТОРИНГИЙН ТООЦООНЫ АВЛАГА (ЦЭВРЭЭР)</t>
  </si>
  <si>
    <t>Нийт факторингийн тооцооны авлага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</si>
  <si>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</si>
  <si>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</si>
  <si>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</si>
  <si>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Өмчлөх бусад үл хөдлөх хөрөнгө</t>
  </si>
  <si>
    <t>Өмчлөх бусад хөрөнгө</t>
  </si>
  <si>
    <t>БУСАД ХӨРӨНГӨ</t>
  </si>
  <si>
    <t>Хуримтлуулж тооцсон хүүгийн авлага</t>
  </si>
  <si>
    <t>Авлага /цэврээр/</t>
  </si>
  <si>
    <t>Нийт авлага</t>
  </si>
  <si>
    <t>Нийт авлага (төгрөгийн)</t>
  </si>
  <si>
    <t>Нийт авлага (валютын)</t>
  </si>
  <si>
    <t>Бусад актив</t>
  </si>
  <si>
    <t>САНХҮҮГИЙН ҮҮСМЭЛ ХЭРЭГСЭЛ (ДЕРИВАТИВ)-ИЙН АВЛАГА</t>
  </si>
  <si>
    <t>ЭРГЭЛТИЙН БУС ХӨРӨНГӨ</t>
  </si>
  <si>
    <t>Үндсэн /биет/ ба биет бус хөрөнгө</t>
  </si>
  <si>
    <t>НИЙТ ХӨРӨНГИЙН ДҮН</t>
  </si>
  <si>
    <t>ӨР ТӨЛБӨР</t>
  </si>
  <si>
    <t>ДОТООД, ГАДААДЫН БАНК, САНХҮҮГИЙН БАЙГУУЛЛАГАД ТӨЛӨХ ӨГЛӨГ</t>
  </si>
  <si>
    <t>БУСАД ЭХ ҮҮСВЭР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</si>
  <si>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</si>
  <si>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</si>
  <si>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</si>
  <si>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</si>
  <si>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</si>
  <si>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ББСБ-ААС ГАРГАСАН ӨРИЙН БИЧИГ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</si>
  <si>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</si>
  <si>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</si>
  <si>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</si>
  <si>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</si>
  <si>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</si>
  <si>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</si>
  <si>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САНГУУД</t>
  </si>
  <si>
    <t>ХУРИМТЛАГДСАН АШИГ/АЛДАГДАЛ</t>
  </si>
  <si>
    <t>Тухайн үеийн ашиг/алдагдал</t>
  </si>
  <si>
    <t>ХОЁРДОГЧ ӨГЛӨГ</t>
  </si>
  <si>
    <t xml:space="preserve">ХҮҮГИЙН ОРЛОГО </t>
  </si>
  <si>
    <t xml:space="preserve">Хугацаандаа байгаа зээлийн хүүгийн орлого </t>
  </si>
  <si>
    <t xml:space="preserve">Хугацаа хэтэрсэн зээлийн хүүгийн орлого  </t>
  </si>
  <si>
    <t xml:space="preserve">Үнэт цаасны хүүгийн орлого </t>
  </si>
  <si>
    <t xml:space="preserve">Бусад хүүгийн орлого </t>
  </si>
  <si>
    <t>Хугацаандаа байгаа санхүүгийн түрээсийн хүүгийн орлого</t>
  </si>
  <si>
    <t xml:space="preserve">Хугацаандаа байгаа факторингийн үйлчилгээний хүүгийн орлого </t>
  </si>
  <si>
    <t xml:space="preserve">Хугацаа хэтэрсэн факторингийн үйлчилгээний хүүгийн орлого </t>
  </si>
  <si>
    <t>Банкин дахь харилцах дансны хүүгийн орлого</t>
  </si>
  <si>
    <t>Банкин дахь хадгаламжийн хүүгийн орлого</t>
  </si>
  <si>
    <t>Хүүгийн орлогын буцаалт /сөрөг утгатай/</t>
  </si>
  <si>
    <t xml:space="preserve">ХҮҮГИЙН ЗАРДАЛ </t>
  </si>
  <si>
    <t xml:space="preserve">Банкны байгууллагаас авсан зээлийн хүүгийн зардал </t>
  </si>
  <si>
    <t xml:space="preserve">Бусад санхүүгийн байгууллагаас авсан зээлийн хүүгийн зардал </t>
  </si>
  <si>
    <t>Төслийн зээлийн санхүүжилтын хүүгийн зардал</t>
  </si>
  <si>
    <t>Өрийн бичгийн хүүгийн зардал</t>
  </si>
  <si>
    <t>Хүүгийн зардлын буцаалт /сөрөг утгатай/</t>
  </si>
  <si>
    <t xml:space="preserve">ХҮҮГИЙН БУС ОРЛОГО  </t>
  </si>
  <si>
    <t xml:space="preserve">Арилжааны орлого </t>
  </si>
  <si>
    <t xml:space="preserve">Санхүүгийн үйлчилгээний орлого </t>
  </si>
  <si>
    <t>Санхүүгийн түрээсийн орлого</t>
  </si>
  <si>
    <t>Итгэлцлийн үйлчилгээний орлого</t>
  </si>
  <si>
    <t>Мөнгөн гуйвуулгын орлого</t>
  </si>
  <si>
    <t>Картын үйлчилгээний орлого</t>
  </si>
  <si>
    <t>Санхүүгийн зөвлөгөө, мэдээлэл өгөх үйлчилгээний орлого</t>
  </si>
  <si>
    <t>Үйлчилгээний хураамж, шимтгэлийн орлого</t>
  </si>
  <si>
    <t xml:space="preserve">Бусад </t>
  </si>
  <si>
    <t xml:space="preserve">ХҮҮГИЙН БУС ЗАРДАЛ </t>
  </si>
  <si>
    <t xml:space="preserve">Арилжаа болон ханшийн тэгшитгэлийн зардал </t>
  </si>
  <si>
    <t xml:space="preserve">Боловсон хүчний холбогдолтой зардал </t>
  </si>
  <si>
    <t xml:space="preserve">Бусад зардал </t>
  </si>
  <si>
    <t xml:space="preserve">БОЛЗОШГҮЙ ЭРСДЭЛИЙН ЗАРДАЛ </t>
  </si>
  <si>
    <t xml:space="preserve">ҮНДСЭН ҮЙЛ АЖИЛЛАГААНЫ АШИГ/АЛДАГДАЛ </t>
  </si>
  <si>
    <t xml:space="preserve">ҮНДСЭН БУС ҮЙЛ АЖИЛЛАГААНЫ ОРЛОГО </t>
  </si>
  <si>
    <t xml:space="preserve">ҮНДСЭН БУС ҮЙЛ АЖИЛЛАГААНЫ ЗАРДАЛ </t>
  </si>
  <si>
    <t xml:space="preserve">ЕРДИЙН ҮЙЛ АЖИЛЛАГААНЫ АШИГ/АЛДАГДАЛ </t>
  </si>
  <si>
    <t xml:space="preserve">ТАТВАР ТӨЛӨХИЙН ӨМНӨХ АШИГ/АЛДАГДАЛ  </t>
  </si>
  <si>
    <t>НИЙТ ОРЛОГО:</t>
  </si>
  <si>
    <t>НИЙТ ЗАРЛАГА:</t>
  </si>
  <si>
    <t>ЦЭВЭР ОРЛОГО</t>
  </si>
  <si>
    <t>Мөнгөн ба түүнтэй адилтгах хөрөнгө</t>
  </si>
  <si>
    <t>Богино хугацаат хөрөнгө оруулалт</t>
  </si>
  <si>
    <t>Нөөц сан</t>
  </si>
  <si>
    <t>Хураамжийн орлого</t>
  </si>
  <si>
    <t>Нөхөн төлбөр</t>
  </si>
  <si>
    <t>Хохирлын харьцаа /хувь/</t>
  </si>
  <si>
    <t>Активын өгөөж /ROA, хувь/</t>
  </si>
  <si>
    <t>Өөрийн хөрөнгийн өгөөж /ROE, хувь/</t>
  </si>
  <si>
    <t>Ердийн даатгал орлогод тооцсон хураамж</t>
  </si>
  <si>
    <t>Урт хугацааны даатгалын цэвэр хураамжийн орлого</t>
  </si>
  <si>
    <t>Хувь оролцоогүй гэрээний нөөц сангийн өөрчлөлт</t>
  </si>
  <si>
    <t>Урт хугацааны даатгалын  орлогод тооцсон хураамж</t>
  </si>
  <si>
    <t>Даатгалын салбарын орлогод тооцсон хураамж</t>
  </si>
  <si>
    <t>Ердийн даатгалын нөхөн төлбөр</t>
  </si>
  <si>
    <t>Урт хугацааны даатгалын нөхөн төлбөр</t>
  </si>
  <si>
    <t>Давхар даатгалын нөхөн төлбөр</t>
  </si>
  <si>
    <t>I. Хөрөнгийн зах зээл</t>
  </si>
  <si>
    <t>Сар</t>
  </si>
  <si>
    <t>ТОП-20 индекс</t>
  </si>
  <si>
    <t>Нийт ЗЗҮ</t>
  </si>
  <si>
    <t>Зах зээлийн үнэлгээ /МХБ/</t>
  </si>
  <si>
    <t>Үнэт цаас нь бүртгэлтэй ХК-ийн тоо</t>
  </si>
  <si>
    <t>Төвлөрсөн хадгаламжинд нээгдсэн дансдын тоо</t>
  </si>
  <si>
    <t>Брокер, дилерийн компаниудын тоо</t>
  </si>
  <si>
    <t xml:space="preserve">Нийт хийгдсэн хэлцлийн тоо </t>
  </si>
  <si>
    <t>Арилжааны хэмжээ нийт</t>
  </si>
  <si>
    <t>Хоёрдогч зах зээлийн арилжаа</t>
  </si>
  <si>
    <t>Анхдагч зах зээлийн арилжаа</t>
  </si>
  <si>
    <t>Арилжааны төрөл</t>
  </si>
  <si>
    <t>Арилжаа /тоо ширхэг/</t>
  </si>
  <si>
    <t>Хоёрдогч зах зээл /тоо ширхэг/</t>
  </si>
  <si>
    <t>Анхдагч зах зээл /тоо ширхэг/</t>
  </si>
  <si>
    <t>2005 он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</si>
  <si>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</si>
  <si>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</si>
  <si>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</si>
  <si>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</si>
  <si>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</si>
  <si>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</si>
  <si>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</si>
  <si>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</si>
  <si>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</si>
  <si>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</si>
  <si>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</si>
  <si>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</si>
  <si>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2006 он</t>
  </si>
  <si>
    <t>2007он</t>
  </si>
  <si>
    <t>2008 он</t>
  </si>
  <si>
    <t>2009 он</t>
  </si>
  <si>
    <t>2010 он</t>
  </si>
  <si>
    <t>2011 он</t>
  </si>
  <si>
    <t>2012 он</t>
  </si>
  <si>
    <t>2013 он</t>
  </si>
  <si>
    <t>2014 он</t>
  </si>
  <si>
    <t>2015 он</t>
  </si>
  <si>
    <t>2016 он</t>
  </si>
  <si>
    <t>2017 он</t>
  </si>
  <si>
    <t>12788,2</t>
  </si>
  <si>
    <t>13610,2</t>
  </si>
  <si>
    <t>2018 он</t>
  </si>
  <si>
    <t>2019 он</t>
  </si>
  <si>
    <t xml:space="preserve">Үүнээс: "Гишүүдийн оруулсан хувь хөрөнгө" </t>
  </si>
  <si>
    <t>хуримтлагдсан ашиг</t>
  </si>
  <si>
    <t>Хөдөө орон нутаг</t>
  </si>
  <si>
    <r>
      <rPr>
        <sz val="12"/>
        <color rgb="FFFF0000"/>
        <rFont val="Times New Roman"/>
        <family val="1"/>
      </rPr>
      <t>ЗААВАР:</t>
    </r>
    <r>
      <rPr>
        <sz val="12"/>
        <color theme="1"/>
        <rFont val="Times New Roman"/>
        <family val="1"/>
      </rPr>
      <t xml:space="preserve"> Бүлгийн зүүн талын </t>
    </r>
    <r>
      <rPr>
        <b/>
        <sz val="12"/>
        <color theme="1"/>
        <rFont val="Times New Roman"/>
        <family val="1"/>
      </rPr>
      <t xml:space="preserve">+ </t>
    </r>
    <r>
      <rPr>
        <sz val="12"/>
        <color theme="1"/>
        <rFont val="Times New Roman"/>
        <family val="1"/>
      </rPr>
      <t xml:space="preserve">тэмдэг дарж задаргааруу орно. Дамжиж ороод </t>
    </r>
    <r>
      <rPr>
        <b/>
        <sz val="12"/>
        <color theme="1"/>
        <rFont val="Times New Roman"/>
        <family val="1"/>
      </rPr>
      <t>HOME</t>
    </r>
    <r>
      <rPr>
        <sz val="12"/>
        <color theme="1"/>
        <rFont val="Times New Roman"/>
        <family val="1"/>
      </rPr>
      <t xml:space="preserve"> хэмээх хар хэсэгт дарж буцана.</t>
    </r>
  </si>
  <si>
    <t>Мөнгөн хөрөнгө</t>
  </si>
  <si>
    <t xml:space="preserve">Зээлийн өрийн үлдэгдэл /цэвэр/ </t>
  </si>
  <si>
    <t>Чанаргүй зээл</t>
  </si>
  <si>
    <t>Хадгаламж</t>
  </si>
  <si>
    <t>2020 он</t>
  </si>
  <si>
    <t>MSE A</t>
  </si>
  <si>
    <t>MSE B</t>
  </si>
  <si>
    <t>Зах зээлийн үнэлгээ
 /МҮЦБ/</t>
  </si>
  <si>
    <t>ХӨРӨНГИЙН ЗАХ ЗЭЭЛ /статистик/</t>
  </si>
  <si>
    <t>ДААТГАЛЫН ЗАХ ЗЭЭЛ /статистик/</t>
  </si>
  <si>
    <t>БАНК БУС САНХҮҮГИЙН БАЙГУУЛЛАГА /статистик/</t>
  </si>
  <si>
    <t>ХАДГАЛАМЖ, ЗЭЭЛИЙН ХОРШОО /статистик/</t>
  </si>
  <si>
    <t>Бусад актив (Нийт хөрөнгө-мөнгөн хөрөнгө-зээлийн өрийн үлдэгдэл)</t>
  </si>
  <si>
    <t>Банк, санхүүгийн байгууллагаас татсан хөрөнгө (БХЗ+УХӨТ)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</si>
</sst>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"/>
    <numFmt numFmtId="169" formatCode="_-* #,##0.00_-;\-* #,##0.00_-;_-* &quot;-&quot;_-;_-@_-"/>
    <numFmt numFmtId="170" formatCode="#,###.00"/>
    <numFmt numFmtId="171" formatCode="#,###.0"/>
    <numFmt numFmtId="172" formatCode="_-* #,##0_-;\-* #,##0_-;_-* &quot;-&quot;_-;_-@_-"/>
    <numFmt numFmtId="173" formatCode="_-* #,##0.00_-;\-* #,##0.00_-;_-* &quot;-&quot;??_-;_-@_-"/>
    <numFmt numFmtId="174" formatCode="[$-409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u/>
      <sz val="12"/>
      <color theme="0"/>
      <name val="Arial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Times New Roman"/>
      <family val="1"/>
    </font>
    <font>
      <sz val="10"/>
      <name val="Arial"/>
      <family val="2"/>
    </font>
    <font>
      <u/>
      <sz val="9"/>
      <color theme="10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6"/>
      <color theme="0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11"/>
      <name val="Calibri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u/>
      <sz val="8"/>
      <color theme="0"/>
      <name val="Arial"/>
      <family val="2"/>
    </font>
    <font>
      <b/>
      <sz val="8"/>
      <color theme="0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medium">
        <color rgb="FFD4D4DB"/>
      </left>
      <right style="medium">
        <color rgb="FFD4D4DB"/>
      </right>
      <top style="medium">
        <color rgb="FFD4D4DB"/>
      </top>
      <bottom style="medium">
        <color rgb="FFD4D4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/>
    <xf numFmtId="0" fontId="23" fillId="0" borderId="0"/>
    <xf numFmtId="9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</cellStyleXfs>
  <cellXfs count="252">
    <xf numFmtId="0" fontId="0" fillId="0" borderId="0" xfId="0"/>
    <xf numFmtId="0" fontId="12" fillId="0" borderId="0" xfId="0" applyFont="1" applyAlignment="1">
      <alignment horizontal="center" wrapText="1"/>
    </xf>
    <xf numFmtId="0" fontId="11" fillId="2" borderId="0" xfId="1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0" xfId="3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43" fontId="4" fillId="0" borderId="2" xfId="3" applyFont="1" applyBorder="1" applyAlignment="1">
      <alignment horizontal="right" vertical="center"/>
    </xf>
    <xf numFmtId="167" fontId="4" fillId="0" borderId="2" xfId="4" applyNumberFormat="1" applyFont="1" applyBorder="1"/>
    <xf numFmtId="165" fontId="4" fillId="0" borderId="2" xfId="0" applyNumberFormat="1" applyFont="1" applyBorder="1"/>
    <xf numFmtId="165" fontId="4" fillId="0" borderId="0" xfId="3" applyNumberFormat="1" applyFont="1" applyAlignment="1">
      <alignment horizontal="right" vertical="center"/>
    </xf>
    <xf numFmtId="164" fontId="4" fillId="0" borderId="0" xfId="0" applyNumberFormat="1" applyFont="1"/>
    <xf numFmtId="43" fontId="4" fillId="0" borderId="2" xfId="0" applyNumberFormat="1" applyFont="1" applyBorder="1" applyAlignment="1">
      <alignment horizontal="center" vertical="center"/>
    </xf>
    <xf numFmtId="43" fontId="4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5" fontId="4" fillId="0" borderId="3" xfId="3" applyNumberFormat="1" applyFont="1" applyBorder="1" applyAlignment="1">
      <alignment horizontal="right" vertical="center"/>
    </xf>
    <xf numFmtId="165" fontId="4" fillId="0" borderId="3" xfId="3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17" fillId="0" borderId="0" xfId="5" applyFont="1"/>
    <xf numFmtId="0" fontId="9" fillId="0" borderId="0" xfId="0" applyFont="1" applyAlignment="1">
      <alignment vertical="top"/>
    </xf>
    <xf numFmtId="0" fontId="12" fillId="0" borderId="0" xfId="0" applyFont="1" applyFill="1"/>
    <xf numFmtId="0" fontId="17" fillId="0" borderId="0" xfId="5" applyFont="1" applyFill="1"/>
    <xf numFmtId="0" fontId="9" fillId="0" borderId="0" xfId="0" applyFont="1" applyFill="1"/>
    <xf numFmtId="0" fontId="13" fillId="0" borderId="0" xfId="0" applyFont="1" applyFill="1"/>
    <xf numFmtId="165" fontId="4" fillId="0" borderId="2" xfId="0" applyNumberFormat="1" applyFont="1" applyBorder="1" applyAlignment="1">
      <alignment horizontal="center" vertical="center"/>
    </xf>
    <xf numFmtId="165" fontId="4" fillId="0" borderId="2" xfId="3" applyNumberFormat="1" applyFont="1" applyBorder="1" applyAlignment="1">
      <alignment horizontal="right" vertical="center"/>
    </xf>
    <xf numFmtId="171" fontId="4" fillId="0" borderId="2" xfId="3" applyNumberFormat="1" applyFont="1" applyBorder="1" applyAlignment="1">
      <alignment horizontal="right" vertical="center"/>
    </xf>
    <xf numFmtId="164" fontId="4" fillId="0" borderId="3" xfId="3" applyNumberFormat="1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right" vertical="center"/>
    </xf>
    <xf numFmtId="164" fontId="4" fillId="0" borderId="3" xfId="3" applyNumberFormat="1" applyFont="1" applyBorder="1"/>
    <xf numFmtId="164" fontId="4" fillId="0" borderId="3" xfId="4" applyNumberFormat="1" applyFont="1" applyBorder="1"/>
    <xf numFmtId="164" fontId="4" fillId="0" borderId="3" xfId="0" applyNumberFormat="1" applyFont="1" applyBorder="1"/>
    <xf numFmtId="167" fontId="4" fillId="0" borderId="2" xfId="0" applyNumberFormat="1" applyFont="1" applyBorder="1"/>
    <xf numFmtId="0" fontId="4" fillId="0" borderId="3" xfId="3" applyNumberFormat="1" applyFont="1" applyBorder="1" applyAlignment="1">
      <alignment vertical="center" wrapText="1"/>
    </xf>
    <xf numFmtId="165" fontId="4" fillId="0" borderId="5" xfId="3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5" xfId="3" applyNumberFormat="1" applyFont="1" applyBorder="1" applyAlignment="1">
      <alignment horizontal="right" vertical="center"/>
    </xf>
    <xf numFmtId="165" fontId="6" fillId="0" borderId="5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5" fontId="4" fillId="0" borderId="2" xfId="3" applyNumberFormat="1" applyFont="1" applyBorder="1" applyAlignment="1">
      <alignment horizontal="center" vertical="center"/>
    </xf>
    <xf numFmtId="164" fontId="4" fillId="0" borderId="5" xfId="0" applyNumberFormat="1" applyFont="1" applyBorder="1"/>
    <xf numFmtId="164" fontId="4" fillId="0" borderId="5" xfId="4" applyNumberFormat="1" applyFont="1" applyBorder="1"/>
    <xf numFmtId="165" fontId="6" fillId="0" borderId="2" xfId="0" applyNumberFormat="1" applyFont="1" applyBorder="1"/>
    <xf numFmtId="43" fontId="4" fillId="8" borderId="2" xfId="3" applyFont="1" applyFill="1" applyBorder="1"/>
    <xf numFmtId="168" fontId="6" fillId="9" borderId="2" xfId="0" applyNumberFormat="1" applyFont="1" applyFill="1" applyBorder="1" applyAlignment="1">
      <alignment horizontal="right"/>
    </xf>
    <xf numFmtId="165" fontId="5" fillId="0" borderId="2" xfId="0" applyNumberFormat="1" applyFont="1" applyBorder="1"/>
    <xf numFmtId="168" fontId="4" fillId="8" borderId="2" xfId="3" applyNumberFormat="1" applyFont="1" applyFill="1" applyBorder="1" applyAlignment="1">
      <alignment horizontal="right"/>
    </xf>
    <xf numFmtId="43" fontId="6" fillId="9" borderId="2" xfId="3" applyFont="1" applyFill="1" applyBorder="1" applyAlignment="1">
      <alignment horizontal="right"/>
    </xf>
    <xf numFmtId="43" fontId="4" fillId="8" borderId="2" xfId="3" applyFont="1" applyFill="1" applyBorder="1" applyAlignment="1">
      <alignment horizontal="right"/>
    </xf>
    <xf numFmtId="165" fontId="6" fillId="0" borderId="2" xfId="3" applyNumberFormat="1" applyFont="1" applyBorder="1" applyAlignment="1">
      <alignment wrapText="1"/>
    </xf>
    <xf numFmtId="43" fontId="6" fillId="8" borderId="2" xfId="3" applyFont="1" applyFill="1" applyBorder="1" applyAlignment="1">
      <alignment horizontal="center"/>
    </xf>
    <xf numFmtId="43" fontId="6" fillId="8" borderId="2" xfId="3" applyFont="1" applyFill="1" applyBorder="1" applyAlignment="1">
      <alignment horizontal="right"/>
    </xf>
    <xf numFmtId="165" fontId="6" fillId="0" borderId="2" xfId="3" applyNumberFormat="1" applyFont="1" applyBorder="1"/>
    <xf numFmtId="165" fontId="6" fillId="0" borderId="2" xfId="3" applyNumberFormat="1" applyFont="1" applyFill="1" applyBorder="1"/>
    <xf numFmtId="165" fontId="4" fillId="0" borderId="2" xfId="3" applyNumberFormat="1" applyFont="1" applyBorder="1"/>
    <xf numFmtId="43" fontId="6" fillId="0" borderId="2" xfId="3" applyFont="1" applyBorder="1"/>
    <xf numFmtId="170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65" fontId="6" fillId="8" borderId="2" xfId="3" applyNumberFormat="1" applyFont="1" applyFill="1" applyBorder="1" applyAlignment="1">
      <alignment horizontal="right" vertical="center"/>
    </xf>
    <xf numFmtId="170" fontId="4" fillId="8" borderId="2" xfId="3" applyNumberFormat="1" applyFont="1" applyFill="1" applyBorder="1"/>
    <xf numFmtId="4" fontId="4" fillId="8" borderId="2" xfId="3" applyNumberFormat="1" applyFont="1" applyFill="1" applyBorder="1"/>
    <xf numFmtId="171" fontId="4" fillId="0" borderId="2" xfId="0" applyNumberFormat="1" applyFont="1" applyBorder="1" applyAlignment="1">
      <alignment horizontal="center" vertical="center"/>
    </xf>
    <xf numFmtId="43" fontId="4" fillId="0" borderId="2" xfId="3" applyFont="1" applyBorder="1"/>
    <xf numFmtId="0" fontId="19" fillId="0" borderId="0" xfId="5" applyFont="1" applyFill="1"/>
    <xf numFmtId="0" fontId="19" fillId="0" borderId="0" xfId="5" applyFont="1"/>
    <xf numFmtId="0" fontId="19" fillId="11" borderId="6" xfId="5" applyFont="1" applyFill="1" applyBorder="1" applyAlignment="1">
      <alignment horizontal="left" vertical="center" wrapText="1" indent="1"/>
    </xf>
    <xf numFmtId="0" fontId="19" fillId="10" borderId="6" xfId="5" applyFont="1" applyFill="1" applyBorder="1" applyAlignment="1">
      <alignment horizontal="left" vertical="center" wrapText="1" indent="1"/>
    </xf>
    <xf numFmtId="0" fontId="19" fillId="0" borderId="0" xfId="5" applyFont="1" applyAlignment="1">
      <alignment horizontal="left" vertical="center"/>
    </xf>
    <xf numFmtId="0" fontId="21" fillId="0" borderId="0" xfId="2" applyFont="1" applyFill="1"/>
    <xf numFmtId="0" fontId="11" fillId="2" borderId="0" xfId="1" applyFont="1" applyFill="1"/>
    <xf numFmtId="0" fontId="21" fillId="0" borderId="0" xfId="2" applyFont="1"/>
    <xf numFmtId="0" fontId="9" fillId="0" borderId="0" xfId="2" applyFont="1" applyFill="1"/>
    <xf numFmtId="0" fontId="9" fillId="0" borderId="0" xfId="2" applyFont="1"/>
    <xf numFmtId="0" fontId="9" fillId="2" borderId="0" xfId="1" applyFont="1" applyFill="1"/>
    <xf numFmtId="0" fontId="22" fillId="3" borderId="0" xfId="0" applyFont="1" applyFill="1"/>
    <xf numFmtId="0" fontId="9" fillId="0" borderId="0" xfId="1" applyFont="1"/>
    <xf numFmtId="2" fontId="24" fillId="0" borderId="0" xfId="7" applyNumberFormat="1" applyFont="1" applyAlignment="1">
      <alignment horizontal="center" vertical="center"/>
    </xf>
    <xf numFmtId="2" fontId="25" fillId="0" borderId="0" xfId="7" applyNumberFormat="1" applyFont="1" applyAlignment="1">
      <alignment horizontal="center" vertical="center"/>
    </xf>
    <xf numFmtId="43" fontId="24" fillId="0" borderId="0" xfId="7" applyNumberFormat="1" applyFont="1" applyAlignment="1">
      <alignment horizontal="center" vertical="center"/>
    </xf>
    <xf numFmtId="2" fontId="24" fillId="0" borderId="0" xfId="7" applyNumberFormat="1" applyFont="1" applyAlignment="1">
      <alignment horizontal="center"/>
    </xf>
    <xf numFmtId="0" fontId="23" fillId="0" borderId="0" xfId="7"/>
    <xf numFmtId="0" fontId="8" fillId="0" borderId="0" xfId="5" applyFill="1"/>
    <xf numFmtId="0" fontId="31" fillId="0" borderId="3" xfId="0" applyFont="1" applyBorder="1" applyAlignment="1">
      <alignment horizontal="center" vertical="center" wrapText="1"/>
    </xf>
    <xf numFmtId="0" fontId="8" fillId="0" borderId="0" xfId="5"/>
    <xf numFmtId="0" fontId="4" fillId="0" borderId="0" xfId="0" applyFont="1" applyAlignment="1">
      <alignment horizontal="center" wrapText="1"/>
    </xf>
    <xf numFmtId="165" fontId="31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43" fontId="31" fillId="0" borderId="3" xfId="3" applyFont="1" applyBorder="1" applyAlignment="1">
      <alignment horizontal="right" vertical="center"/>
    </xf>
    <xf numFmtId="165" fontId="31" fillId="0" borderId="3" xfId="3" applyNumberFormat="1" applyFont="1" applyBorder="1" applyAlignment="1">
      <alignment horizontal="right" vertical="center"/>
    </xf>
    <xf numFmtId="43" fontId="31" fillId="0" borderId="3" xfId="3" applyFont="1" applyBorder="1"/>
    <xf numFmtId="166" fontId="31" fillId="0" borderId="3" xfId="3" applyNumberFormat="1" applyFont="1" applyBorder="1" applyAlignment="1">
      <alignment horizontal="center" vertical="center"/>
    </xf>
    <xf numFmtId="165" fontId="31" fillId="0" borderId="3" xfId="3" applyNumberFormat="1" applyFont="1" applyBorder="1" applyAlignment="1">
      <alignment horizontal="center" vertical="center"/>
    </xf>
    <xf numFmtId="167" fontId="31" fillId="0" borderId="3" xfId="4" applyNumberFormat="1" applyFont="1" applyBorder="1"/>
    <xf numFmtId="166" fontId="31" fillId="0" borderId="3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28" fillId="0" borderId="3" xfId="0" applyNumberFormat="1" applyFont="1" applyBorder="1"/>
    <xf numFmtId="165" fontId="24" fillId="0" borderId="3" xfId="0" applyNumberFormat="1" applyFont="1" applyBorder="1"/>
    <xf numFmtId="0" fontId="23" fillId="8" borderId="0" xfId="7" applyFill="1"/>
    <xf numFmtId="2" fontId="28" fillId="8" borderId="2" xfId="7" applyNumberFormat="1" applyFont="1" applyFill="1" applyBorder="1" applyAlignment="1">
      <alignment horizontal="center" vertical="center"/>
    </xf>
    <xf numFmtId="4" fontId="24" fillId="8" borderId="2" xfId="7" applyNumberFormat="1" applyFont="1" applyFill="1" applyBorder="1" applyAlignment="1">
      <alignment horizontal="right" vertical="center"/>
    </xf>
    <xf numFmtId="4" fontId="28" fillId="8" borderId="2" xfId="7" applyNumberFormat="1" applyFont="1" applyFill="1" applyBorder="1" applyAlignment="1">
      <alignment horizontal="right" vertical="center"/>
    </xf>
    <xf numFmtId="3" fontId="28" fillId="8" borderId="2" xfId="7" applyNumberFormat="1" applyFont="1" applyFill="1" applyBorder="1" applyAlignment="1">
      <alignment horizontal="center" vertical="center"/>
    </xf>
    <xf numFmtId="3" fontId="24" fillId="8" borderId="2" xfId="7" applyNumberFormat="1" applyFont="1" applyFill="1" applyBorder="1" applyAlignment="1">
      <alignment horizontal="center" vertical="center"/>
    </xf>
    <xf numFmtId="4" fontId="28" fillId="8" borderId="2" xfId="7" applyNumberFormat="1" applyFont="1" applyFill="1" applyBorder="1" applyAlignment="1">
      <alignment horizontal="right"/>
    </xf>
    <xf numFmtId="4" fontId="24" fillId="8" borderId="2" xfId="7" applyNumberFormat="1" applyFont="1" applyFill="1" applyBorder="1" applyAlignment="1">
      <alignment horizontal="right"/>
    </xf>
    <xf numFmtId="3" fontId="28" fillId="14" borderId="2" xfId="7" applyNumberFormat="1" applyFont="1" applyFill="1" applyBorder="1" applyAlignment="1">
      <alignment horizontal="center" vertical="center"/>
    </xf>
    <xf numFmtId="3" fontId="24" fillId="14" borderId="2" xfId="7" applyNumberFormat="1" applyFont="1" applyFill="1" applyBorder="1" applyAlignment="1">
      <alignment horizontal="center" vertical="center"/>
    </xf>
    <xf numFmtId="2" fontId="24" fillId="8" borderId="2" xfId="7" applyNumberFormat="1" applyFont="1" applyFill="1" applyBorder="1" applyAlignment="1">
      <alignment horizontal="center" vertical="center"/>
    </xf>
    <xf numFmtId="3" fontId="24" fillId="14" borderId="2" xfId="7" applyNumberFormat="1" applyFont="1" applyFill="1" applyBorder="1" applyAlignment="1">
      <alignment horizontal="center"/>
    </xf>
    <xf numFmtId="3" fontId="28" fillId="8" borderId="2" xfId="7" applyNumberFormat="1" applyFont="1" applyFill="1" applyBorder="1" applyAlignment="1">
      <alignment horizontal="center"/>
    </xf>
    <xf numFmtId="3" fontId="24" fillId="8" borderId="2" xfId="7" applyNumberFormat="1" applyFont="1" applyFill="1" applyBorder="1" applyAlignment="1">
      <alignment horizontal="center"/>
    </xf>
    <xf numFmtId="4" fontId="24" fillId="14" borderId="2" xfId="7" applyNumberFormat="1" applyFont="1" applyFill="1" applyBorder="1" applyAlignment="1">
      <alignment horizontal="right" vertical="center"/>
    </xf>
    <xf numFmtId="4" fontId="25" fillId="8" borderId="8" xfId="0" applyNumberFormat="1" applyFont="1" applyFill="1" applyBorder="1" applyAlignment="1">
      <alignment horizontal="right"/>
    </xf>
    <xf numFmtId="2" fontId="5" fillId="8" borderId="2" xfId="7" applyNumberFormat="1" applyFont="1" applyFill="1" applyBorder="1" applyAlignment="1">
      <alignment horizontal="center" vertical="center"/>
    </xf>
    <xf numFmtId="4" fontId="28" fillId="8" borderId="2" xfId="7" applyNumberFormat="1" applyFont="1" applyFill="1" applyBorder="1" applyAlignment="1">
      <alignment horizontal="center"/>
    </xf>
    <xf numFmtId="172" fontId="30" fillId="8" borderId="2" xfId="9" applyFont="1" applyFill="1" applyBorder="1" applyAlignment="1">
      <alignment horizontal="center" vertical="center"/>
    </xf>
    <xf numFmtId="4" fontId="25" fillId="8" borderId="9" xfId="0" applyNumberFormat="1" applyFont="1" applyFill="1" applyBorder="1" applyAlignment="1">
      <alignment horizontal="right" vertical="center"/>
    </xf>
    <xf numFmtId="2" fontId="30" fillId="8" borderId="2" xfId="7" applyNumberFormat="1" applyFont="1" applyFill="1" applyBorder="1" applyAlignment="1">
      <alignment horizontal="center"/>
    </xf>
    <xf numFmtId="0" fontId="24" fillId="8" borderId="2" xfId="8" applyNumberFormat="1" applyFont="1" applyFill="1" applyBorder="1" applyAlignment="1">
      <alignment horizontal="center" vertical="center"/>
    </xf>
    <xf numFmtId="43" fontId="30" fillId="8" borderId="2" xfId="7" applyNumberFormat="1" applyFont="1" applyFill="1" applyBorder="1" applyAlignment="1">
      <alignment horizontal="center"/>
    </xf>
    <xf numFmtId="2" fontId="30" fillId="8" borderId="2" xfId="7" applyNumberFormat="1" applyFont="1" applyFill="1" applyBorder="1" applyAlignment="1">
      <alignment horizontal="center" vertical="center"/>
    </xf>
    <xf numFmtId="4" fontId="25" fillId="8" borderId="10" xfId="0" applyNumberFormat="1" applyFont="1" applyFill="1" applyBorder="1" applyAlignment="1">
      <alignment horizontal="right"/>
    </xf>
    <xf numFmtId="4" fontId="25" fillId="8" borderId="7" xfId="0" applyNumberFormat="1" applyFont="1" applyFill="1" applyBorder="1" applyAlignment="1">
      <alignment horizontal="right" vertical="center"/>
    </xf>
    <xf numFmtId="4" fontId="26" fillId="8" borderId="7" xfId="0" applyNumberFormat="1" applyFont="1" applyFill="1" applyBorder="1" applyAlignment="1">
      <alignment horizontal="right" vertical="center"/>
    </xf>
    <xf numFmtId="4" fontId="24" fillId="8" borderId="7" xfId="0" applyNumberFormat="1" applyFont="1" applyFill="1" applyBorder="1" applyAlignment="1">
      <alignment horizontal="right" vertical="center"/>
    </xf>
    <xf numFmtId="4" fontId="25" fillId="8" borderId="11" xfId="0" applyNumberFormat="1" applyFont="1" applyFill="1" applyBorder="1" applyAlignment="1">
      <alignment horizontal="right" vertical="center"/>
    </xf>
    <xf numFmtId="4" fontId="24" fillId="8" borderId="12" xfId="0" applyNumberFormat="1" applyFont="1" applyFill="1" applyBorder="1" applyAlignment="1">
      <alignment horizontal="right" vertical="center"/>
    </xf>
    <xf numFmtId="4" fontId="24" fillId="8" borderId="13" xfId="0" applyNumberFormat="1" applyFont="1" applyFill="1" applyBorder="1" applyAlignment="1">
      <alignment horizontal="right" vertical="center"/>
    </xf>
    <xf numFmtId="4" fontId="24" fillId="8" borderId="11" xfId="0" applyNumberFormat="1" applyFont="1" applyFill="1" applyBorder="1" applyAlignment="1">
      <alignment horizontal="right" vertical="center"/>
    </xf>
    <xf numFmtId="0" fontId="33" fillId="8" borderId="7" xfId="0" applyFont="1" applyFill="1" applyBorder="1"/>
    <xf numFmtId="0" fontId="28" fillId="8" borderId="2" xfId="7" applyNumberFormat="1" applyFont="1" applyFill="1" applyBorder="1" applyAlignment="1">
      <alignment horizontal="center" vertical="center"/>
    </xf>
    <xf numFmtId="0" fontId="5" fillId="8" borderId="2" xfId="7" applyNumberFormat="1" applyFont="1" applyFill="1" applyBorder="1" applyAlignment="1">
      <alignment horizontal="center" vertical="center"/>
    </xf>
    <xf numFmtId="0" fontId="24" fillId="8" borderId="2" xfId="7" applyNumberFormat="1" applyFont="1" applyFill="1" applyBorder="1" applyAlignment="1">
      <alignment horizontal="center" vertical="center"/>
    </xf>
    <xf numFmtId="0" fontId="30" fillId="8" borderId="2" xfId="7" applyNumberFormat="1" applyFont="1" applyFill="1" applyBorder="1" applyAlignment="1">
      <alignment horizontal="center" vertical="center"/>
    </xf>
    <xf numFmtId="0" fontId="24" fillId="8" borderId="7" xfId="0" applyNumberFormat="1" applyFont="1" applyFill="1" applyBorder="1" applyAlignment="1">
      <alignment horizontal="right" vertical="center"/>
    </xf>
    <xf numFmtId="0" fontId="34" fillId="8" borderId="7" xfId="0" applyNumberFormat="1" applyFont="1" applyFill="1" applyBorder="1" applyAlignment="1">
      <alignment horizontal="center"/>
    </xf>
    <xf numFmtId="0" fontId="30" fillId="8" borderId="2" xfId="7" applyNumberFormat="1" applyFont="1" applyFill="1" applyBorder="1" applyAlignment="1">
      <alignment horizontal="center"/>
    </xf>
    <xf numFmtId="0" fontId="23" fillId="8" borderId="0" xfId="7" applyNumberFormat="1" applyFill="1"/>
    <xf numFmtId="43" fontId="34" fillId="8" borderId="7" xfId="0" applyNumberFormat="1" applyFont="1" applyFill="1" applyBorder="1" applyAlignment="1">
      <alignment horizontal="center"/>
    </xf>
    <xf numFmtId="43" fontId="30" fillId="8" borderId="2" xfId="7" applyNumberFormat="1" applyFont="1" applyFill="1" applyBorder="1" applyAlignment="1">
      <alignment horizontal="center" vertical="center"/>
    </xf>
    <xf numFmtId="43" fontId="30" fillId="8" borderId="7" xfId="0" applyNumberFormat="1" applyFont="1" applyFill="1" applyBorder="1" applyAlignment="1">
      <alignment horizontal="center"/>
    </xf>
    <xf numFmtId="0" fontId="28" fillId="8" borderId="2" xfId="8" applyNumberFormat="1" applyFont="1" applyFill="1" applyBorder="1" applyAlignment="1">
      <alignment horizontal="center" vertical="center"/>
    </xf>
    <xf numFmtId="2" fontId="28" fillId="8" borderId="1" xfId="7" applyNumberFormat="1" applyFont="1" applyFill="1" applyBorder="1" applyAlignment="1">
      <alignment horizontal="center" vertical="center"/>
    </xf>
    <xf numFmtId="4" fontId="24" fillId="8" borderId="1" xfId="7" applyNumberFormat="1" applyFont="1" applyFill="1" applyBorder="1" applyAlignment="1">
      <alignment horizontal="right" vertical="center"/>
    </xf>
    <xf numFmtId="2" fontId="5" fillId="8" borderId="1" xfId="7" applyNumberFormat="1" applyFont="1" applyFill="1" applyBorder="1" applyAlignment="1">
      <alignment horizontal="center" vertical="center"/>
    </xf>
    <xf numFmtId="0" fontId="28" fillId="8" borderId="1" xfId="8" applyNumberFormat="1" applyFont="1" applyFill="1" applyBorder="1" applyAlignment="1">
      <alignment horizontal="center" vertical="center"/>
    </xf>
    <xf numFmtId="2" fontId="30" fillId="8" borderId="1" xfId="7" applyNumberFormat="1" applyFont="1" applyFill="1" applyBorder="1" applyAlignment="1">
      <alignment horizontal="center" vertical="center"/>
    </xf>
    <xf numFmtId="4" fontId="28" fillId="8" borderId="1" xfId="7" applyNumberFormat="1" applyFont="1" applyFill="1" applyBorder="1" applyAlignment="1">
      <alignment horizontal="right" vertical="center"/>
    </xf>
    <xf numFmtId="4" fontId="25" fillId="8" borderId="14" xfId="0" applyNumberFormat="1" applyFont="1" applyFill="1" applyBorder="1" applyAlignment="1">
      <alignment horizontal="right" vertical="center"/>
    </xf>
    <xf numFmtId="4" fontId="26" fillId="8" borderId="14" xfId="0" applyNumberFormat="1" applyFont="1" applyFill="1" applyBorder="1" applyAlignment="1">
      <alignment horizontal="right" vertical="center"/>
    </xf>
    <xf numFmtId="4" fontId="24" fillId="8" borderId="14" xfId="0" applyNumberFormat="1" applyFont="1" applyFill="1" applyBorder="1" applyAlignment="1">
      <alignment horizontal="right" vertical="center"/>
    </xf>
    <xf numFmtId="4" fontId="25" fillId="8" borderId="15" xfId="0" applyNumberFormat="1" applyFont="1" applyFill="1" applyBorder="1" applyAlignment="1">
      <alignment horizontal="right" vertical="center"/>
    </xf>
    <xf numFmtId="43" fontId="30" fillId="8" borderId="14" xfId="0" applyNumberFormat="1" applyFont="1" applyFill="1" applyBorder="1" applyAlignment="1">
      <alignment horizontal="center"/>
    </xf>
    <xf numFmtId="43" fontId="34" fillId="8" borderId="14" xfId="0" applyNumberFormat="1" applyFont="1" applyFill="1" applyBorder="1" applyAlignment="1">
      <alignment horizontal="center"/>
    </xf>
    <xf numFmtId="2" fontId="30" fillId="8" borderId="1" xfId="7" applyNumberFormat="1" applyFont="1" applyFill="1" applyBorder="1" applyAlignment="1">
      <alignment horizontal="center"/>
    </xf>
    <xf numFmtId="2" fontId="28" fillId="8" borderId="3" xfId="0" applyNumberFormat="1" applyFont="1" applyFill="1" applyBorder="1" applyAlignment="1">
      <alignment horizontal="center" vertical="center"/>
    </xf>
    <xf numFmtId="2" fontId="28" fillId="8" borderId="3" xfId="0" applyNumberFormat="1" applyFont="1" applyFill="1" applyBorder="1" applyAlignment="1">
      <alignment horizontal="right" vertical="center"/>
    </xf>
    <xf numFmtId="4" fontId="24" fillId="8" borderId="3" xfId="0" applyNumberFormat="1" applyFont="1" applyFill="1" applyBorder="1" applyAlignment="1">
      <alignment horizontal="right" vertical="center"/>
    </xf>
    <xf numFmtId="2" fontId="26" fillId="8" borderId="3" xfId="0" applyNumberFormat="1" applyFont="1" applyFill="1" applyBorder="1" applyAlignment="1">
      <alignment horizontal="right" vertical="center"/>
    </xf>
    <xf numFmtId="2" fontId="30" fillId="8" borderId="3" xfId="7" applyNumberFormat="1" applyFont="1" applyFill="1" applyBorder="1" applyAlignment="1">
      <alignment horizontal="right"/>
    </xf>
    <xf numFmtId="0" fontId="23" fillId="8" borderId="3" xfId="7" applyFill="1" applyBorder="1" applyAlignment="1">
      <alignment horizontal="right"/>
    </xf>
    <xf numFmtId="2" fontId="30" fillId="8" borderId="0" xfId="7" applyNumberFormat="1" applyFont="1" applyFill="1" applyAlignment="1">
      <alignment horizontal="center"/>
    </xf>
    <xf numFmtId="2" fontId="5" fillId="8" borderId="0" xfId="7" applyNumberFormat="1" applyFont="1" applyFill="1" applyAlignment="1">
      <alignment horizontal="center" vertical="center"/>
    </xf>
    <xf numFmtId="43" fontId="5" fillId="8" borderId="0" xfId="7" applyNumberFormat="1" applyFont="1" applyFill="1" applyAlignment="1">
      <alignment horizontal="center" vertical="center"/>
    </xf>
    <xf numFmtId="2" fontId="24" fillId="8" borderId="0" xfId="7" applyNumberFormat="1" applyFont="1" applyFill="1" applyAlignment="1">
      <alignment horizontal="center" vertical="center"/>
    </xf>
    <xf numFmtId="2" fontId="30" fillId="8" borderId="0" xfId="7" applyNumberFormat="1" applyFont="1" applyFill="1" applyAlignment="1">
      <alignment horizontal="center" vertical="center"/>
    </xf>
    <xf numFmtId="43" fontId="30" fillId="8" borderId="0" xfId="7" applyNumberFormat="1" applyFont="1" applyFill="1" applyAlignment="1">
      <alignment horizontal="center" vertical="center"/>
    </xf>
    <xf numFmtId="43" fontId="30" fillId="8" borderId="0" xfId="7" applyNumberFormat="1" applyFont="1" applyFill="1" applyAlignment="1">
      <alignment horizontal="center"/>
    </xf>
    <xf numFmtId="43" fontId="25" fillId="13" borderId="2" xfId="7" applyNumberFormat="1" applyFont="1" applyFill="1" applyBorder="1" applyAlignment="1">
      <alignment horizontal="center" vertical="center" wrapText="1"/>
    </xf>
    <xf numFmtId="2" fontId="25" fillId="13" borderId="2" xfId="7" applyNumberFormat="1" applyFont="1" applyFill="1" applyBorder="1" applyAlignment="1">
      <alignment horizontal="center" vertical="center" wrapText="1"/>
    </xf>
    <xf numFmtId="2" fontId="26" fillId="13" borderId="2" xfId="7" applyNumberFormat="1" applyFont="1" applyFill="1" applyBorder="1" applyAlignment="1">
      <alignment horizontal="center" vertical="center" wrapText="1"/>
    </xf>
    <xf numFmtId="2" fontId="26" fillId="13" borderId="1" xfId="7" applyNumberFormat="1" applyFont="1" applyFill="1" applyBorder="1" applyAlignment="1">
      <alignment horizontal="center" vertical="center" wrapText="1"/>
    </xf>
    <xf numFmtId="0" fontId="23" fillId="8" borderId="0" xfId="7" applyFill="1" applyAlignment="1">
      <alignment wrapText="1"/>
    </xf>
    <xf numFmtId="2" fontId="28" fillId="8" borderId="2" xfId="7" applyNumberFormat="1" applyFont="1" applyFill="1" applyBorder="1" applyAlignment="1">
      <alignment horizontal="center" vertical="center"/>
    </xf>
    <xf numFmtId="2" fontId="24" fillId="8" borderId="2" xfId="7" applyNumberFormat="1" applyFont="1" applyFill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right" vertical="center"/>
    </xf>
    <xf numFmtId="164" fontId="31" fillId="0" borderId="0" xfId="0" applyNumberFormat="1" applyFont="1"/>
    <xf numFmtId="0" fontId="31" fillId="0" borderId="0" xfId="0" applyFont="1"/>
    <xf numFmtId="0" fontId="37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164" fontId="31" fillId="0" borderId="0" xfId="0" applyNumberFormat="1" applyFont="1" applyAlignment="1">
      <alignment horizontal="right" vertical="center" wrapText="1"/>
    </xf>
    <xf numFmtId="166" fontId="31" fillId="0" borderId="0" xfId="0" applyNumberFormat="1" applyFont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37" fillId="0" borderId="0" xfId="3" applyNumberFormat="1" applyFont="1" applyAlignment="1">
      <alignment horizontal="right" vertical="center" wrapText="1"/>
    </xf>
    <xf numFmtId="0" fontId="37" fillId="0" borderId="0" xfId="3" applyNumberFormat="1" applyFont="1" applyAlignment="1">
      <alignment horizontal="right" vertical="center" wrapText="1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horizontal="right" vertical="center" wrapText="1"/>
    </xf>
    <xf numFmtId="166" fontId="31" fillId="0" borderId="3" xfId="0" applyNumberFormat="1" applyFont="1" applyBorder="1" applyAlignment="1">
      <alignment horizontal="center" vertical="center" wrapText="1"/>
    </xf>
    <xf numFmtId="169" fontId="31" fillId="0" borderId="3" xfId="3" applyNumberFormat="1" applyFont="1" applyBorder="1" applyAlignment="1">
      <alignment horizontal="center" vertical="center" wrapText="1"/>
    </xf>
    <xf numFmtId="169" fontId="31" fillId="0" borderId="3" xfId="0" applyNumberFormat="1" applyFont="1" applyBorder="1" applyAlignment="1">
      <alignment horizontal="center" vertical="center" wrapText="1"/>
    </xf>
    <xf numFmtId="169" fontId="31" fillId="0" borderId="4" xfId="0" applyNumberFormat="1" applyFont="1" applyBorder="1" applyAlignment="1">
      <alignment horizontal="center" vertical="center" wrapText="1"/>
    </xf>
    <xf numFmtId="169" fontId="38" fillId="0" borderId="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166" fontId="31" fillId="0" borderId="3" xfId="3" applyNumberFormat="1" applyFont="1" applyBorder="1" applyAlignment="1">
      <alignment horizontal="right" vertical="center"/>
    </xf>
    <xf numFmtId="169" fontId="31" fillId="0" borderId="3" xfId="3" applyNumberFormat="1" applyFont="1" applyBorder="1" applyAlignment="1">
      <alignment horizontal="right" vertical="center"/>
    </xf>
    <xf numFmtId="169" fontId="31" fillId="0" borderId="3" xfId="3" applyNumberFormat="1" applyFont="1" applyBorder="1"/>
    <xf numFmtId="167" fontId="31" fillId="0" borderId="3" xfId="3" applyNumberFormat="1" applyFont="1" applyBorder="1"/>
    <xf numFmtId="0" fontId="31" fillId="0" borderId="3" xfId="3" applyNumberFormat="1" applyFont="1" applyBorder="1" applyAlignment="1">
      <alignment horizontal="center" vertical="center"/>
    </xf>
    <xf numFmtId="0" fontId="31" fillId="0" borderId="3" xfId="3" applyNumberFormat="1" applyFont="1" applyBorder="1" applyAlignment="1">
      <alignment horizontal="right" vertical="center"/>
    </xf>
    <xf numFmtId="169" fontId="31" fillId="0" borderId="3" xfId="3" applyNumberFormat="1" applyFont="1" applyBorder="1" applyAlignment="1">
      <alignment horizontal="right"/>
    </xf>
    <xf numFmtId="4" fontId="31" fillId="0" borderId="3" xfId="3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/>
    </xf>
    <xf numFmtId="4" fontId="31" fillId="0" borderId="3" xfId="0" applyNumberFormat="1" applyFont="1" applyBorder="1" applyAlignment="1">
      <alignment horizontal="center" vertical="center"/>
    </xf>
    <xf numFmtId="3" fontId="31" fillId="0" borderId="3" xfId="0" applyNumberFormat="1" applyFont="1" applyBorder="1" applyAlignment="1">
      <alignment horizontal="center" vertical="center"/>
    </xf>
    <xf numFmtId="166" fontId="28" fillId="0" borderId="3" xfId="0" applyNumberFormat="1" applyFont="1" applyBorder="1"/>
    <xf numFmtId="166" fontId="24" fillId="0" borderId="3" xfId="0" applyNumberFormat="1" applyFont="1" applyBorder="1"/>
    <xf numFmtId="0" fontId="31" fillId="0" borderId="0" xfId="0" applyFont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31" fillId="0" borderId="0" xfId="3" applyNumberFormat="1" applyFont="1" applyAlignment="1">
      <alignment horizontal="right" vertical="center"/>
    </xf>
    <xf numFmtId="174" fontId="31" fillId="0" borderId="3" xfId="3" applyNumberFormat="1" applyFont="1" applyBorder="1" applyAlignment="1">
      <alignment horizontal="right" vertical="center"/>
    </xf>
    <xf numFmtId="165" fontId="31" fillId="0" borderId="3" xfId="3" applyNumberFormat="1" applyFont="1" applyBorder="1" applyAlignment="1">
      <alignment horizontal="right"/>
    </xf>
    <xf numFmtId="174" fontId="31" fillId="0" borderId="3" xfId="3" applyNumberFormat="1" applyFont="1" applyBorder="1"/>
    <xf numFmtId="43" fontId="4" fillId="0" borderId="0" xfId="3" applyFont="1" applyAlignment="1">
      <alignment horizontal="center" vertical="center"/>
    </xf>
    <xf numFmtId="167" fontId="4" fillId="0" borderId="0" xfId="4" applyNumberFormat="1" applyFont="1"/>
    <xf numFmtId="43" fontId="4" fillId="0" borderId="0" xfId="3" applyFont="1"/>
    <xf numFmtId="164" fontId="7" fillId="12" borderId="16" xfId="0" applyNumberFormat="1" applyFont="1" applyFill="1" applyBorder="1" applyAlignment="1">
      <alignment horizontal="left" vertical="center"/>
    </xf>
    <xf numFmtId="2" fontId="28" fillId="8" borderId="2" xfId="7" applyNumberFormat="1" applyFont="1" applyFill="1" applyBorder="1" applyAlignment="1">
      <alignment horizontal="center" vertical="center"/>
    </xf>
    <xf numFmtId="0" fontId="27" fillId="8" borderId="2" xfId="7" applyFont="1" applyFill="1" applyBorder="1"/>
    <xf numFmtId="2" fontId="24" fillId="8" borderId="2" xfId="7" applyNumberFormat="1" applyFont="1" applyFill="1" applyBorder="1" applyAlignment="1">
      <alignment horizontal="center" vertical="center"/>
    </xf>
    <xf numFmtId="2" fontId="24" fillId="13" borderId="2" xfId="7" applyNumberFormat="1" applyFont="1" applyFill="1" applyBorder="1" applyAlignment="1">
      <alignment horizontal="center" vertical="center" wrapText="1"/>
    </xf>
    <xf numFmtId="0" fontId="27" fillId="8" borderId="2" xfId="7" applyFont="1" applyFill="1" applyBorder="1" applyAlignment="1">
      <alignment wrapText="1"/>
    </xf>
    <xf numFmtId="43" fontId="24" fillId="13" borderId="2" xfId="7" applyNumberFormat="1" applyFont="1" applyFill="1" applyBorder="1" applyAlignment="1">
      <alignment horizontal="center" vertical="center" wrapText="1"/>
    </xf>
    <xf numFmtId="43" fontId="25" fillId="13" borderId="2" xfId="7" applyNumberFormat="1" applyFont="1" applyFill="1" applyBorder="1" applyAlignment="1">
      <alignment horizontal="center" vertical="center" wrapText="1"/>
    </xf>
    <xf numFmtId="2" fontId="28" fillId="8" borderId="3" xfId="0" applyNumberFormat="1" applyFont="1" applyFill="1" applyBorder="1" applyAlignment="1">
      <alignment horizontal="right" vertical="center"/>
    </xf>
    <xf numFmtId="0" fontId="24" fillId="8" borderId="2" xfId="7" applyNumberFormat="1" applyFont="1" applyFill="1" applyBorder="1" applyAlignment="1">
      <alignment horizontal="center" vertical="center"/>
    </xf>
    <xf numFmtId="0" fontId="27" fillId="8" borderId="2" xfId="7" applyNumberFormat="1" applyFont="1" applyFill="1" applyBorder="1"/>
    <xf numFmtId="0" fontId="10" fillId="7" borderId="0" xfId="5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left" vertical="center"/>
    </xf>
    <xf numFmtId="0" fontId="35" fillId="7" borderId="0" xfId="5" applyFont="1" applyFill="1" applyAlignment="1">
      <alignment horizontal="center" vertical="center"/>
    </xf>
    <xf numFmtId="164" fontId="36" fillId="5" borderId="0" xfId="0" applyNumberFormat="1" applyFont="1" applyFill="1" applyAlignment="1">
      <alignment horizontal="left" vertical="center"/>
    </xf>
    <xf numFmtId="164" fontId="7" fillId="4" borderId="0" xfId="0" applyNumberFormat="1" applyFont="1" applyFill="1" applyAlignment="1">
      <alignment horizontal="left" vertical="center"/>
    </xf>
  </cellXfs>
  <cellStyles count="11">
    <cellStyle name="Comma" xfId="3" builtinId="3"/>
    <cellStyle name="Comma [0] 2" xfId="9"/>
    <cellStyle name="Comma 2" xfId="10"/>
    <cellStyle name="Hyperlink" xfId="5" builtinId="8"/>
    <cellStyle name="Normal" xfId="0" builtinId="0"/>
    <cellStyle name="Normal 2" xfId="7"/>
    <cellStyle name="Normal 3" xfId="6"/>
    <cellStyle name="Percent" xfId="4" builtinId="5"/>
    <cellStyle name="Percent 2" xfId="8"/>
    <cellStyle name="RowLevel_1" xfId="1" builtinId="1" iLevel="0"/>
    <cellStyle name="RowLevel_2" xfId="2" builtinId="1" iLevel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24257</xdr:colOff>
      <xdr:row>2</xdr:row>
      <xdr:rowOff>24847</xdr:rowOff>
    </xdr:from>
    <xdr:to>
      <xdr:col>3</xdr:col>
      <xdr:colOff>323023</xdr:colOff>
      <xdr:row>2</xdr:row>
      <xdr:rowOff>658666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45" r="48302"/>
        <a:stretch/>
      </xdr:blipFill>
      <xdr:spPr>
        <a:xfrm>
          <a:off x="413540" y="24847"/>
          <a:ext cx="1599135" cy="63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  <outlinePr applyStyles="1"/>
  </sheetPr>
  <dimension ref="A1:I92"/>
  <sheetViews>
    <sheetView tabSelected="1" view="pageBreakPreview" topLeftCell="A4" zoomScale="85" zoomScaleNormal="100" zoomScaleSheetLayoutView="85" workbookViewId="0">
      <selection activeCell="C30" sqref="C30"/>
    </sheetView>
  </sheetViews>
  <sheetFormatPr defaultRowHeight="15.75" outlineLevelRow="2" x14ac:dyDescent="0.25"/>
  <cols>
    <col min="1" max="1" width="5.85546875" style="25" customWidth="1"/>
    <col min="2" max="2" width="10.28515625" style="24" customWidth="1"/>
    <col min="3" max="3" width="9.140625" style="26" customWidth="1"/>
    <col min="4" max="4" width="9.140625" style="26"/>
    <col min="5" max="16384" width="9.140625" style="24"/>
  </cols>
  <sheetData>
    <row r="1" spans="1:9" ht="24.75" customHeight="1" x14ac:dyDescent="0.25">
      <c r="A1" s="24"/>
    </row>
    <row r="2" spans="1:9" ht="35.25" customHeight="1" x14ac:dyDescent="0.25">
      <c r="A2" s="33"/>
    </row>
    <row r="3" spans="1:9" ht="53.25" customHeight="1" x14ac:dyDescent="0.25"/>
    <row r="4" spans="1:9" ht="20.25" x14ac:dyDescent="0.3">
      <c r="B4" s="27"/>
      <c r="C4" s="28"/>
      <c r="D4" s="28"/>
      <c r="E4" s="92" t="s">
        <v>4</v>
      </c>
      <c r="F4" s="27"/>
      <c r="G4" s="27"/>
      <c r="H4" s="27"/>
    </row>
    <row r="6" spans="1:9" x14ac:dyDescent="0.25">
      <c r="A6" s="29" t="s">
        <v>16</v>
      </c>
      <c r="B6" s="30"/>
      <c r="C6" s="31"/>
      <c r="D6" s="31"/>
      <c r="E6" s="30"/>
      <c r="F6" s="30"/>
      <c r="G6" s="30"/>
      <c r="H6" s="30"/>
      <c r="I6" s="30"/>
    </row>
    <row r="7" spans="1:9" s="36" customFormat="1" outlineLevel="1" x14ac:dyDescent="0.25">
      <c r="A7" s="34"/>
      <c r="B7" s="99" t="s">
        <v>135</v>
      </c>
      <c r="C7" s="99"/>
      <c r="D7" s="99"/>
      <c r="E7" s="99"/>
      <c r="F7" s="99"/>
      <c r="G7" s="99"/>
      <c r="H7" s="99"/>
      <c r="I7" s="99"/>
    </row>
    <row r="8" spans="1:9" s="36" customFormat="1" ht="15" outlineLevel="1" x14ac:dyDescent="0.25">
      <c r="B8" s="35" t="s">
        <v>17</v>
      </c>
    </row>
    <row r="9" spans="1:9" s="36" customFormat="1" ht="15" outlineLevel="1" x14ac:dyDescent="0.25">
      <c r="B9" s="35" t="s">
        <v>0</v>
      </c>
    </row>
    <row r="10" spans="1:9" s="36" customFormat="1" ht="15" outlineLevel="1" x14ac:dyDescent="0.25">
      <c r="B10" s="35" t="s">
        <v>1</v>
      </c>
    </row>
    <row r="11" spans="1:9" s="36" customFormat="1" ht="15" outlineLevel="1" x14ac:dyDescent="0.25">
      <c r="B11" s="35" t="s">
        <v>2</v>
      </c>
    </row>
    <row r="12" spans="1:9" s="36" customFormat="1" ht="15" outlineLevel="1" x14ac:dyDescent="0.25">
      <c r="B12" s="35" t="s">
        <v>3</v>
      </c>
    </row>
    <row r="13" spans="1:9" s="93" customFormat="1" ht="15" x14ac:dyDescent="0.25">
      <c r="A13" s="87"/>
      <c r="B13" s="91"/>
      <c r="C13" s="91"/>
      <c r="D13" s="91"/>
      <c r="E13" s="91"/>
      <c r="F13" s="91"/>
      <c r="G13" s="91"/>
      <c r="H13" s="91"/>
      <c r="I13" s="91"/>
    </row>
    <row r="14" spans="1:9" s="36" customFormat="1" outlineLevel="1" x14ac:dyDescent="0.25">
      <c r="A14" s="34"/>
      <c r="C14" s="37"/>
      <c r="D14" s="37"/>
    </row>
    <row r="15" spans="1:9" s="36" customFormat="1" ht="16.5" customHeight="1" outlineLevel="2" x14ac:dyDescent="0.25">
      <c r="A15" s="34"/>
      <c r="C15" s="99"/>
      <c r="D15" s="37"/>
    </row>
    <row r="16" spans="1:9" s="36" customFormat="1" outlineLevel="2" x14ac:dyDescent="0.25">
      <c r="A16" s="34"/>
      <c r="C16" s="82"/>
      <c r="D16" s="81"/>
      <c r="E16" s="35"/>
      <c r="F16" s="35"/>
      <c r="G16" s="35"/>
      <c r="H16" s="35"/>
    </row>
    <row r="17" spans="1:9" s="36" customFormat="1" outlineLevel="2" x14ac:dyDescent="0.25">
      <c r="A17" s="34"/>
      <c r="C17" s="82"/>
      <c r="D17" s="81"/>
      <c r="E17" s="35"/>
      <c r="F17" s="35"/>
      <c r="G17" s="35"/>
      <c r="H17" s="35"/>
    </row>
    <row r="18" spans="1:9" s="36" customFormat="1" outlineLevel="2" x14ac:dyDescent="0.25">
      <c r="A18" s="34"/>
      <c r="C18" s="82"/>
      <c r="D18" s="81"/>
      <c r="E18" s="35"/>
      <c r="F18" s="35"/>
      <c r="G18" s="35"/>
      <c r="H18" s="35"/>
    </row>
    <row r="19" spans="1:9" s="36" customFormat="1" outlineLevel="2" x14ac:dyDescent="0.25">
      <c r="A19" s="34"/>
      <c r="C19" s="81"/>
      <c r="D19" s="81"/>
      <c r="E19" s="35"/>
      <c r="F19" s="35"/>
      <c r="G19" s="35"/>
      <c r="H19" s="35"/>
    </row>
    <row r="20" spans="1:9" s="86" customFormat="1" ht="15" outlineLevel="1" x14ac:dyDescent="0.25">
      <c r="B20" s="89"/>
    </row>
    <row r="21" spans="1:9" s="36" customFormat="1" hidden="1" outlineLevel="2" x14ac:dyDescent="0.25">
      <c r="A21" s="34"/>
      <c r="C21" s="81"/>
      <c r="D21" s="81"/>
      <c r="E21" s="35"/>
      <c r="F21" s="35"/>
      <c r="G21" s="35"/>
      <c r="H21" s="35"/>
    </row>
    <row r="22" spans="1:9" s="36" customFormat="1" hidden="1" outlineLevel="2" x14ac:dyDescent="0.25">
      <c r="A22" s="34"/>
      <c r="C22" s="81"/>
      <c r="D22" s="81"/>
      <c r="E22" s="35"/>
      <c r="F22" s="35"/>
      <c r="G22" s="35"/>
      <c r="H22" s="35"/>
    </row>
    <row r="23" spans="1:9" s="36" customFormat="1" hidden="1" outlineLevel="2" x14ac:dyDescent="0.25">
      <c r="A23" s="34"/>
      <c r="C23" s="81"/>
      <c r="D23" s="81"/>
      <c r="E23" s="35"/>
      <c r="F23" s="35"/>
      <c r="G23" s="35"/>
      <c r="H23" s="35"/>
    </row>
    <row r="24" spans="1:9" s="36" customFormat="1" hidden="1" outlineLevel="2" x14ac:dyDescent="0.25">
      <c r="A24" s="34"/>
      <c r="C24" s="81"/>
      <c r="D24" s="81"/>
      <c r="E24" s="35"/>
      <c r="F24" s="35"/>
      <c r="G24" s="35"/>
      <c r="H24" s="35"/>
    </row>
    <row r="25" spans="1:9" s="36" customFormat="1" hidden="1" outlineLevel="2" x14ac:dyDescent="0.25">
      <c r="A25" s="34"/>
      <c r="C25" s="81"/>
      <c r="D25" s="81"/>
      <c r="E25" s="35"/>
      <c r="F25" s="35"/>
      <c r="G25" s="35"/>
      <c r="H25" s="35"/>
    </row>
    <row r="26" spans="1:9" s="86" customFormat="1" ht="15" outlineLevel="1" collapsed="1" x14ac:dyDescent="0.25">
      <c r="B26" s="89"/>
    </row>
    <row r="27" spans="1:9" s="36" customFormat="1" hidden="1" outlineLevel="2" x14ac:dyDescent="0.25">
      <c r="A27" s="34"/>
      <c r="C27" s="81"/>
      <c r="D27" s="81"/>
      <c r="E27" s="35"/>
      <c r="F27" s="35"/>
      <c r="G27" s="35"/>
      <c r="H27" s="35"/>
    </row>
    <row r="28" spans="1:9" s="36" customFormat="1" hidden="1" outlineLevel="2" x14ac:dyDescent="0.25">
      <c r="A28" s="34"/>
      <c r="C28" s="81"/>
      <c r="D28" s="81"/>
      <c r="E28" s="35"/>
      <c r="F28" s="35"/>
      <c r="G28" s="35"/>
      <c r="H28" s="35"/>
    </row>
    <row r="29" spans="1:9" s="36" customFormat="1" hidden="1" outlineLevel="2" x14ac:dyDescent="0.25">
      <c r="A29" s="34"/>
      <c r="C29" s="81"/>
      <c r="D29" s="81"/>
      <c r="E29" s="35"/>
      <c r="F29" s="35"/>
      <c r="G29" s="35"/>
      <c r="H29" s="35"/>
    </row>
    <row r="30" spans="1:9" s="86" customFormat="1" ht="15" outlineLevel="1" collapsed="1" x14ac:dyDescent="0.25">
      <c r="B30" s="89"/>
    </row>
    <row r="31" spans="1:9" hidden="1" outlineLevel="2" x14ac:dyDescent="0.25">
      <c r="C31" s="81"/>
      <c r="D31" s="82"/>
      <c r="E31" s="32"/>
      <c r="F31" s="32"/>
      <c r="G31" s="32"/>
      <c r="H31" s="32"/>
      <c r="I31" s="32"/>
    </row>
    <row r="32" spans="1:9" s="88" customFormat="1" ht="15" outlineLevel="1" collapsed="1" x14ac:dyDescent="0.25">
      <c r="B32" s="90"/>
      <c r="C32" s="86"/>
    </row>
    <row r="33" spans="1:9" outlineLevel="1" x14ac:dyDescent="0.25">
      <c r="C33" s="99"/>
      <c r="D33" s="101"/>
      <c r="E33" s="101"/>
      <c r="F33" s="101"/>
      <c r="G33" s="101"/>
      <c r="H33" s="101"/>
      <c r="I33" s="101"/>
    </row>
    <row r="34" spans="1:9" outlineLevel="1" x14ac:dyDescent="0.25">
      <c r="C34" s="81"/>
      <c r="D34" s="32"/>
      <c r="E34" s="32"/>
      <c r="F34" s="32"/>
      <c r="G34" s="32"/>
      <c r="H34" s="32"/>
      <c r="I34" s="32"/>
    </row>
    <row r="35" spans="1:9" s="93" customFormat="1" ht="15" x14ac:dyDescent="0.25">
      <c r="A35" s="87"/>
      <c r="B35" s="91"/>
      <c r="C35" s="91"/>
      <c r="D35" s="91"/>
      <c r="E35" s="91"/>
      <c r="F35" s="91"/>
      <c r="G35" s="91"/>
      <c r="H35" s="91"/>
      <c r="I35" s="91"/>
    </row>
    <row r="36" spans="1:9" s="36" customFormat="1" hidden="1" outlineLevel="1" x14ac:dyDescent="0.25">
      <c r="A36" s="34"/>
      <c r="C36" s="37"/>
      <c r="D36" s="37"/>
    </row>
    <row r="37" spans="1:9" s="36" customFormat="1" hidden="1" outlineLevel="2" x14ac:dyDescent="0.25">
      <c r="A37" s="34"/>
      <c r="C37" s="81"/>
      <c r="D37" s="85"/>
      <c r="E37" s="35"/>
      <c r="F37" s="35"/>
      <c r="G37" s="35"/>
      <c r="H37" s="35"/>
      <c r="I37" s="35"/>
    </row>
    <row r="38" spans="1:9" s="36" customFormat="1" ht="16.5" hidden="1" outlineLevel="2" thickBot="1" x14ac:dyDescent="0.3">
      <c r="A38" s="34"/>
      <c r="C38" s="81"/>
      <c r="D38" s="85"/>
      <c r="E38" s="35"/>
      <c r="F38" s="35"/>
      <c r="G38" s="35"/>
      <c r="H38" s="35"/>
      <c r="I38" s="35"/>
    </row>
    <row r="39" spans="1:9" s="36" customFormat="1" ht="16.5" hidden="1" outlineLevel="2" thickBot="1" x14ac:dyDescent="0.3">
      <c r="A39" s="34"/>
      <c r="C39" s="81"/>
      <c r="D39" s="83"/>
      <c r="E39" s="35"/>
      <c r="F39" s="35"/>
      <c r="G39" s="35"/>
      <c r="H39" s="35"/>
      <c r="I39" s="35"/>
    </row>
    <row r="40" spans="1:9" s="36" customFormat="1" ht="16.5" hidden="1" outlineLevel="2" thickBot="1" x14ac:dyDescent="0.3">
      <c r="A40" s="34"/>
      <c r="C40" s="81"/>
      <c r="D40" s="85"/>
      <c r="E40" s="35"/>
      <c r="F40" s="35"/>
      <c r="G40" s="35"/>
      <c r="H40" s="35"/>
      <c r="I40" s="35"/>
    </row>
    <row r="41" spans="1:9" s="36" customFormat="1" ht="16.5" hidden="1" outlineLevel="2" thickBot="1" x14ac:dyDescent="0.3">
      <c r="A41" s="34"/>
      <c r="C41" s="81"/>
      <c r="D41" s="83"/>
      <c r="E41" s="35"/>
      <c r="F41" s="35"/>
      <c r="G41" s="35"/>
      <c r="H41" s="35"/>
      <c r="I41" s="35"/>
    </row>
    <row r="42" spans="1:9" s="36" customFormat="1" hidden="1" outlineLevel="2" x14ac:dyDescent="0.25">
      <c r="A42" s="34"/>
      <c r="C42" s="81"/>
      <c r="D42" s="85"/>
      <c r="E42" s="35"/>
      <c r="F42" s="35"/>
      <c r="G42" s="35"/>
      <c r="H42" s="35"/>
      <c r="I42" s="35"/>
    </row>
    <row r="43" spans="1:9" s="36" customFormat="1" hidden="1" outlineLevel="2" x14ac:dyDescent="0.25">
      <c r="A43" s="34"/>
      <c r="C43" s="81"/>
      <c r="D43" s="85"/>
      <c r="E43" s="35"/>
      <c r="F43" s="35"/>
      <c r="G43" s="35"/>
      <c r="H43" s="35"/>
      <c r="I43" s="35"/>
    </row>
    <row r="44" spans="1:9" s="36" customFormat="1" hidden="1" outlineLevel="2" x14ac:dyDescent="0.25">
      <c r="A44" s="34"/>
      <c r="C44" s="81"/>
      <c r="D44" s="85"/>
      <c r="E44" s="35"/>
      <c r="F44" s="35"/>
      <c r="G44" s="35"/>
      <c r="H44" s="35"/>
      <c r="I44" s="35"/>
    </row>
    <row r="45" spans="1:9" s="36" customFormat="1" ht="16.5" hidden="1" outlineLevel="2" thickBot="1" x14ac:dyDescent="0.3">
      <c r="A45" s="34"/>
      <c r="C45" s="81"/>
      <c r="D45" s="85"/>
      <c r="E45" s="35"/>
      <c r="F45" s="35"/>
      <c r="G45" s="35"/>
      <c r="H45" s="35"/>
      <c r="I45" s="35"/>
    </row>
    <row r="46" spans="1:9" s="36" customFormat="1" ht="16.5" hidden="1" outlineLevel="2" thickBot="1" x14ac:dyDescent="0.3">
      <c r="A46" s="34"/>
      <c r="C46" s="81"/>
      <c r="D46" s="84"/>
      <c r="E46" s="35"/>
      <c r="F46" s="35"/>
      <c r="G46" s="35"/>
      <c r="H46" s="35"/>
      <c r="I46" s="35"/>
    </row>
    <row r="47" spans="1:9" s="36" customFormat="1" hidden="1" outlineLevel="2" x14ac:dyDescent="0.25">
      <c r="A47" s="34"/>
      <c r="C47" s="81"/>
      <c r="D47" s="85"/>
      <c r="E47" s="35"/>
      <c r="F47" s="35"/>
      <c r="G47" s="35"/>
      <c r="H47" s="35"/>
      <c r="I47" s="35"/>
    </row>
    <row r="48" spans="1:9" s="36" customFormat="1" hidden="1" outlineLevel="2" x14ac:dyDescent="0.25">
      <c r="A48" s="34"/>
      <c r="C48" s="81"/>
      <c r="D48" s="37"/>
    </row>
    <row r="49" spans="1:9" s="36" customFormat="1" hidden="1" outlineLevel="2" x14ac:dyDescent="0.25">
      <c r="A49" s="34"/>
      <c r="C49" s="81"/>
      <c r="D49" s="37"/>
    </row>
    <row r="50" spans="1:9" s="36" customFormat="1" hidden="1" outlineLevel="2" x14ac:dyDescent="0.25">
      <c r="A50" s="34"/>
      <c r="C50" s="81"/>
      <c r="D50" s="37"/>
    </row>
    <row r="51" spans="1:9" s="36" customFormat="1" hidden="1" outlineLevel="2" x14ac:dyDescent="0.25">
      <c r="A51" s="34"/>
      <c r="C51" s="81"/>
      <c r="D51" s="82"/>
      <c r="E51" s="35"/>
      <c r="F51" s="35"/>
      <c r="G51" s="35"/>
      <c r="H51" s="35"/>
      <c r="I51" s="35"/>
    </row>
    <row r="52" spans="1:9" s="36" customFormat="1" hidden="1" outlineLevel="2" x14ac:dyDescent="0.25">
      <c r="A52" s="34"/>
      <c r="C52" s="37"/>
      <c r="D52" s="37"/>
    </row>
    <row r="53" spans="1:9" s="36" customFormat="1" hidden="1" outlineLevel="2" x14ac:dyDescent="0.25">
      <c r="A53" s="34"/>
      <c r="C53" s="37"/>
      <c r="D53" s="37"/>
    </row>
    <row r="54" spans="1:9" s="86" customFormat="1" ht="15" hidden="1" outlineLevel="1" x14ac:dyDescent="0.25">
      <c r="B54" s="89"/>
    </row>
    <row r="55" spans="1:9" s="36" customFormat="1" hidden="1" outlineLevel="2" x14ac:dyDescent="0.25">
      <c r="A55" s="34"/>
      <c r="C55" s="82"/>
      <c r="D55" s="37"/>
    </row>
    <row r="56" spans="1:9" s="36" customFormat="1" hidden="1" outlineLevel="2" x14ac:dyDescent="0.25">
      <c r="A56" s="34"/>
      <c r="C56" s="82"/>
      <c r="D56" s="37"/>
    </row>
    <row r="57" spans="1:9" s="36" customFormat="1" hidden="1" outlineLevel="2" x14ac:dyDescent="0.25">
      <c r="A57" s="34"/>
      <c r="C57" s="82"/>
      <c r="D57" s="37"/>
    </row>
    <row r="58" spans="1:9" s="36" customFormat="1" hidden="1" outlineLevel="2" x14ac:dyDescent="0.25">
      <c r="A58" s="34"/>
      <c r="C58" s="82"/>
      <c r="D58" s="37"/>
    </row>
    <row r="59" spans="1:9" s="36" customFormat="1" hidden="1" outlineLevel="2" x14ac:dyDescent="0.25">
      <c r="A59" s="34"/>
      <c r="C59" s="82"/>
      <c r="D59" s="37"/>
    </row>
    <row r="60" spans="1:9" s="36" customFormat="1" hidden="1" outlineLevel="2" x14ac:dyDescent="0.25">
      <c r="A60" s="34"/>
      <c r="C60" s="82"/>
      <c r="D60" s="37"/>
    </row>
    <row r="61" spans="1:9" s="36" customFormat="1" hidden="1" outlineLevel="2" x14ac:dyDescent="0.25">
      <c r="A61" s="34"/>
      <c r="C61" s="82"/>
      <c r="D61" s="37"/>
    </row>
    <row r="62" spans="1:9" s="36" customFormat="1" hidden="1" outlineLevel="2" x14ac:dyDescent="0.25">
      <c r="A62" s="34"/>
      <c r="C62" s="82"/>
      <c r="D62" s="37"/>
    </row>
    <row r="63" spans="1:9" s="36" customFormat="1" hidden="1" outlineLevel="2" x14ac:dyDescent="0.25">
      <c r="A63" s="34"/>
      <c r="C63" s="82"/>
      <c r="D63" s="37"/>
    </row>
    <row r="64" spans="1:9" s="36" customFormat="1" hidden="1" outlineLevel="2" x14ac:dyDescent="0.25">
      <c r="A64" s="34"/>
      <c r="C64" s="82"/>
      <c r="D64" s="37"/>
    </row>
    <row r="65" spans="1:9" s="36" customFormat="1" hidden="1" outlineLevel="2" x14ac:dyDescent="0.25">
      <c r="A65" s="34"/>
      <c r="C65" s="82"/>
      <c r="D65" s="37"/>
    </row>
    <row r="66" spans="1:9" s="36" customFormat="1" hidden="1" outlineLevel="2" x14ac:dyDescent="0.25">
      <c r="A66" s="34"/>
      <c r="C66" s="82"/>
      <c r="D66" s="37"/>
    </row>
    <row r="67" spans="1:9" s="36" customFormat="1" hidden="1" outlineLevel="2" x14ac:dyDescent="0.25">
      <c r="A67" s="34"/>
      <c r="C67" s="82"/>
      <c r="D67" s="37"/>
    </row>
    <row r="68" spans="1:9" s="36" customFormat="1" hidden="1" outlineLevel="2" x14ac:dyDescent="0.25">
      <c r="A68" s="34"/>
      <c r="C68" s="37"/>
      <c r="D68" s="37"/>
    </row>
    <row r="69" spans="1:9" s="36" customFormat="1" hidden="1" outlineLevel="2" x14ac:dyDescent="0.25">
      <c r="A69" s="34"/>
      <c r="C69" s="82"/>
      <c r="D69" s="37"/>
    </row>
    <row r="70" spans="1:9" s="36" customFormat="1" hidden="1" outlineLevel="2" x14ac:dyDescent="0.25">
      <c r="A70" s="34"/>
      <c r="C70" s="82"/>
      <c r="D70" s="37"/>
    </row>
    <row r="71" spans="1:9" s="36" customFormat="1" hidden="1" outlineLevel="2" x14ac:dyDescent="0.25">
      <c r="A71" s="34"/>
      <c r="C71" s="37"/>
      <c r="D71" s="37"/>
    </row>
    <row r="72" spans="1:9" s="86" customFormat="1" ht="15" hidden="1" outlineLevel="1" collapsed="1" x14ac:dyDescent="0.25">
      <c r="B72" s="89"/>
    </row>
    <row r="73" spans="1:9" ht="15.75" hidden="1" customHeight="1" outlineLevel="1" x14ac:dyDescent="0.25"/>
    <row r="74" spans="1:9" ht="15.75" hidden="1" customHeight="1" outlineLevel="1" thickBot="1" x14ac:dyDescent="0.3"/>
    <row r="75" spans="1:9" ht="15.75" hidden="1" customHeight="1" outlineLevel="1" thickBot="1" x14ac:dyDescent="0.3">
      <c r="C75" s="82"/>
      <c r="D75" s="84"/>
      <c r="E75" s="32"/>
      <c r="F75" s="32"/>
      <c r="G75" s="32"/>
      <c r="H75" s="32"/>
      <c r="I75" s="32"/>
    </row>
    <row r="76" spans="1:9" ht="15" hidden="1" customHeight="1" outlineLevel="1" x14ac:dyDescent="0.25">
      <c r="A76" s="24"/>
      <c r="C76" s="24"/>
      <c r="D76" s="24"/>
    </row>
    <row r="77" spans="1:9" s="93" customFormat="1" ht="15" collapsed="1" x14ac:dyDescent="0.25">
      <c r="A77" s="87"/>
      <c r="B77" s="91"/>
      <c r="C77" s="91"/>
      <c r="D77" s="91"/>
      <c r="E77" s="91"/>
      <c r="F77" s="91"/>
      <c r="G77" s="91"/>
      <c r="H77" s="91"/>
      <c r="I77" s="91"/>
    </row>
    <row r="78" spans="1:9" hidden="1" outlineLevel="1" x14ac:dyDescent="0.25">
      <c r="B78" s="32"/>
      <c r="C78" s="82"/>
      <c r="D78" s="82"/>
      <c r="E78" s="32"/>
      <c r="F78" s="32"/>
      <c r="G78" s="32"/>
      <c r="H78" s="32"/>
      <c r="I78" s="32"/>
    </row>
    <row r="79" spans="1:9" hidden="1" outlineLevel="1" x14ac:dyDescent="0.25">
      <c r="B79" s="32"/>
      <c r="C79" s="82"/>
      <c r="D79" s="82"/>
      <c r="E79" s="32"/>
      <c r="F79" s="32"/>
      <c r="G79" s="32"/>
      <c r="H79" s="32"/>
      <c r="I79" s="32"/>
    </row>
    <row r="80" spans="1:9" hidden="1" outlineLevel="1" x14ac:dyDescent="0.25">
      <c r="B80" s="32"/>
      <c r="C80" s="82"/>
      <c r="D80" s="82"/>
      <c r="E80" s="32"/>
      <c r="F80" s="32"/>
      <c r="G80" s="32"/>
      <c r="H80" s="32"/>
      <c r="I80" s="32"/>
    </row>
    <row r="81" spans="1:9" hidden="1" outlineLevel="1" x14ac:dyDescent="0.25">
      <c r="B81" s="32"/>
      <c r="C81" s="82"/>
      <c r="D81" s="82"/>
      <c r="E81" s="32"/>
      <c r="F81" s="32"/>
      <c r="G81" s="32"/>
      <c r="H81" s="32"/>
      <c r="I81" s="32"/>
    </row>
    <row r="82" spans="1:9" s="93" customFormat="1" ht="15" collapsed="1" x14ac:dyDescent="0.25">
      <c r="A82" s="87"/>
      <c r="B82" s="91"/>
      <c r="C82" s="91"/>
      <c r="D82" s="91"/>
      <c r="E82" s="91"/>
      <c r="F82" s="91"/>
      <c r="G82" s="91"/>
      <c r="H82" s="91"/>
      <c r="I82" s="91"/>
    </row>
    <row r="83" spans="1:9" outlineLevel="1" x14ac:dyDescent="0.25">
      <c r="B83" s="32"/>
      <c r="C83" s="82"/>
      <c r="D83" s="82"/>
      <c r="E83" s="32"/>
      <c r="F83" s="32"/>
      <c r="G83" s="32"/>
      <c r="H83" s="32"/>
      <c r="I83" s="32"/>
    </row>
    <row r="84" spans="1:9" s="93" customFormat="1" ht="1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outlineLevel="1" x14ac:dyDescent="0.25">
      <c r="B85" s="32"/>
      <c r="C85" s="82"/>
      <c r="D85" s="82"/>
      <c r="E85" s="32"/>
      <c r="F85" s="32"/>
      <c r="G85" s="32"/>
      <c r="H85" s="32"/>
      <c r="I85" s="32"/>
    </row>
    <row r="86" spans="1:9" outlineLevel="1" x14ac:dyDescent="0.25">
      <c r="B86" s="32"/>
      <c r="C86" s="82"/>
      <c r="D86" s="82"/>
      <c r="E86" s="32"/>
      <c r="F86" s="32"/>
      <c r="G86" s="32"/>
      <c r="H86" s="32"/>
      <c r="I86" s="32"/>
    </row>
    <row r="87" spans="1:9" outlineLevel="1" x14ac:dyDescent="0.25">
      <c r="B87" s="32"/>
      <c r="C87" s="82"/>
      <c r="D87" s="82"/>
      <c r="E87" s="32"/>
      <c r="F87" s="32"/>
      <c r="G87" s="32"/>
      <c r="H87" s="32"/>
      <c r="I87" s="32"/>
    </row>
    <row r="88" spans="1:9" outlineLevel="1" x14ac:dyDescent="0.25">
      <c r="B88" s="32"/>
      <c r="C88" s="82"/>
      <c r="D88" s="82"/>
      <c r="E88" s="32"/>
      <c r="F88" s="32"/>
      <c r="G88" s="32"/>
      <c r="H88" s="32"/>
      <c r="I88" s="32"/>
    </row>
    <row r="89" spans="1:9" s="93" customFormat="1" ht="15" x14ac:dyDescent="0.25">
      <c r="B89" s="101"/>
      <c r="C89" s="101"/>
      <c r="D89" s="101"/>
      <c r="E89" s="101"/>
      <c r="F89" s="101"/>
      <c r="G89" s="101"/>
      <c r="H89" s="101"/>
      <c r="I89" s="101"/>
    </row>
    <row r="90" spans="1:9" s="93" customFormat="1" ht="15" x14ac:dyDescent="0.25"/>
    <row r="91" spans="1:9" ht="22.5" customHeight="1" x14ac:dyDescent="0.25">
      <c r="A91" s="1" t="s">
        <v>183</v>
      </c>
      <c r="B91" s="1"/>
      <c r="C91" s="1"/>
      <c r="D91" s="1"/>
      <c r="E91" s="1"/>
      <c r="F91" s="1"/>
      <c r="G91" s="1"/>
      <c r="H91" s="1"/>
      <c r="I91" s="1"/>
    </row>
    <row r="92" spans="1: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</sheetData>
  <mergeCells count="2">
    <mergeCell ref="A84:I84"/>
    <mergeCell ref="A91:I92"/>
  </mergeCells>
  <hyperlinks>
    <hyperlink ref="B8" location="'стат даатгал'!A1" display="II. Даатгалын зах зээл"/>
    <hyperlink ref="B9" location="'стат ББСБ'!A1" display="III. Банк бус санхүүгийн байгууллага"/>
    <hyperlink ref="B10" location="'стат ХЗХ'!A1" display="IV. Хадгаламж, зээлийн хоршоо"/>
    <hyperlink ref="B12" location="'Үл хөдлөх'!A1" display="VI. Үл хөдлөх "/>
    <hyperlink ref="B11" location="'Үнэт метал'!A1" display="V. Үнэт метал"/>
    <hyperlink ref="B12:I12" location="'Үл хөдлөх'!A1" display="VI. Үл хөдлөх "/>
    <hyperlink ref="B11:I11" location="'Үнэт метал'!A1" display="V. Үнэт метал"/>
    <hyperlink ref="B10:I10" location="'стат ХЗХ'!A1" display="IV. Хадгаламж, зээлийн хоршоо"/>
    <hyperlink ref="B9:I9" location="'стат ББСБ'!A1" display="III. Банк бус санхүүгийн байгууллага"/>
    <hyperlink ref="B8:I8" location="'стат даатгал'!A1" display="II. Даатгалын зах зээл"/>
    <hyperlink ref="B7" location="'стат ХЗЗ'!A1" display="I. Хөрөнгийн зах зээл"/>
    <hyperlink ref="B7:I7" location="'стат ХЗЗ'!A1" display="I. Хөрөнгийн зах зээл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2060"/>
    <pageSetUpPr fitToPage="1"/>
  </sheetPr>
  <dimension ref="A1:BA928"/>
  <sheetViews>
    <sheetView view="pageBreakPreview" zoomScale="85" zoomScaleNormal="85" zoomScaleSheetLayoutView="85" workbookViewId="0">
      <pane xSplit="1" ySplit="2" topLeftCell="B168" activePane="bottomRight" state="frozen"/>
      <selection activeCell="I14" sqref="I14"/>
      <selection pane="topRight" activeCell="I14" sqref="I14"/>
      <selection pane="bottomLeft" activeCell="I14" sqref="I14"/>
      <selection pane="bottomRight" activeCell="C176" sqref="C176"/>
    </sheetView>
  </sheetViews>
  <sheetFormatPr defaultColWidth="14.42578125" defaultRowHeight="15" customHeight="1" x14ac:dyDescent="0.25"/>
  <cols>
    <col min="1" max="1" width="6.5703125" style="115" bestFit="1" customWidth="1"/>
    <col min="2" max="2" width="5.42578125" style="115" bestFit="1" customWidth="1"/>
    <col min="3" max="3" width="12.28515625" style="115" bestFit="1" customWidth="1"/>
    <col min="4" max="5" width="7.85546875" style="115" bestFit="1" customWidth="1"/>
    <col min="6" max="7" width="16.140625" style="115" bestFit="1" customWidth="1"/>
    <col min="8" max="8" width="16" style="115" bestFit="1" customWidth="1"/>
    <col min="9" max="9" width="12.28515625" style="115" customWidth="1"/>
    <col min="10" max="10" width="14" style="115" bestFit="1" customWidth="1"/>
    <col min="11" max="11" width="11.5703125" style="115" customWidth="1"/>
    <col min="12" max="12" width="13.7109375" style="115" customWidth="1"/>
    <col min="13" max="13" width="6.5703125" style="115" bestFit="1" customWidth="1"/>
    <col min="14" max="14" width="5.42578125" style="115" bestFit="1" customWidth="1"/>
    <col min="15" max="15" width="14.85546875" style="115" bestFit="1" customWidth="1"/>
    <col min="16" max="16" width="14" style="115" bestFit="1" customWidth="1"/>
    <col min="17" max="17" width="13.140625" style="115" bestFit="1" customWidth="1"/>
    <col min="18" max="19" width="14.85546875" style="115" bestFit="1" customWidth="1"/>
    <col min="20" max="20" width="16.7109375" style="115" bestFit="1" customWidth="1"/>
    <col min="21" max="21" width="14.28515625" style="115" bestFit="1" customWidth="1"/>
    <col min="22" max="23" width="14.85546875" style="115" bestFit="1" customWidth="1"/>
    <col min="24" max="24" width="16.42578125" style="115" bestFit="1" customWidth="1"/>
    <col min="25" max="25" width="11.7109375" style="115" bestFit="1" customWidth="1"/>
    <col min="26" max="26" width="14" style="115" bestFit="1" customWidth="1"/>
    <col min="27" max="27" width="11.7109375" style="115" bestFit="1" customWidth="1"/>
    <col min="28" max="28" width="13.140625" style="115" bestFit="1" customWidth="1"/>
    <col min="29" max="29" width="5" style="115" hidden="1" customWidth="1"/>
    <col min="30" max="30" width="13.140625" style="115" bestFit="1" customWidth="1"/>
    <col min="31" max="31" width="8.7109375" style="115" bestFit="1" customWidth="1"/>
    <col min="32" max="32" width="13.140625" style="115" bestFit="1" customWidth="1"/>
    <col min="33" max="33" width="37.28515625" style="115" hidden="1" customWidth="1"/>
    <col min="34" max="34" width="13.140625" style="115" bestFit="1" customWidth="1"/>
    <col min="35" max="35" width="8.7109375" style="115" bestFit="1" customWidth="1"/>
    <col min="36" max="36" width="13.7109375" style="115" hidden="1" customWidth="1"/>
    <col min="37" max="37" width="14.85546875" style="115" bestFit="1" customWidth="1"/>
    <col min="38" max="39" width="13.140625" style="115" bestFit="1" customWidth="1"/>
    <col min="40" max="40" width="10" style="115" bestFit="1" customWidth="1"/>
    <col min="41" max="41" width="4" style="115" bestFit="1" customWidth="1"/>
    <col min="42" max="43" width="10.85546875" style="115" bestFit="1" customWidth="1"/>
    <col min="44" max="44" width="8.7109375" style="115" bestFit="1" customWidth="1"/>
    <col min="45" max="45" width="10" style="115" bestFit="1" customWidth="1"/>
    <col min="46" max="47" width="10.85546875" style="115" bestFit="1" customWidth="1"/>
    <col min="48" max="48" width="7.85546875" style="115" bestFit="1" customWidth="1"/>
    <col min="49" max="49" width="8.7109375" style="115" bestFit="1" customWidth="1"/>
    <col min="50" max="51" width="10.85546875" style="115" bestFit="1" customWidth="1"/>
    <col min="52" max="52" width="8.7109375" style="115" bestFit="1" customWidth="1"/>
    <col min="53" max="53" width="10" style="115" bestFit="1" customWidth="1"/>
    <col min="54" max="16384" width="14.42578125" style="115"/>
  </cols>
  <sheetData>
    <row r="1" spans="1:53" s="98" customFormat="1" ht="24" customHeight="1" x14ac:dyDescent="0.25">
      <c r="A1" s="247" t="s">
        <v>15</v>
      </c>
      <c r="B1" s="247"/>
      <c r="C1" s="95"/>
      <c r="D1" s="236" t="s">
        <v>192</v>
      </c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4"/>
      <c r="AJ1" s="94"/>
      <c r="AK1" s="94"/>
      <c r="AL1" s="94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</row>
    <row r="2" spans="1:53" s="190" customFormat="1" ht="42" x14ac:dyDescent="0.25">
      <c r="A2" s="187" t="s">
        <v>24</v>
      </c>
      <c r="B2" s="187" t="s">
        <v>136</v>
      </c>
      <c r="C2" s="188" t="s">
        <v>137</v>
      </c>
      <c r="D2" s="189" t="s">
        <v>189</v>
      </c>
      <c r="E2" s="189" t="s">
        <v>190</v>
      </c>
      <c r="F2" s="188" t="s">
        <v>138</v>
      </c>
      <c r="G2" s="186" t="s">
        <v>139</v>
      </c>
      <c r="H2" s="186" t="s">
        <v>191</v>
      </c>
      <c r="I2" s="187" t="s">
        <v>140</v>
      </c>
      <c r="J2" s="187" t="s">
        <v>141</v>
      </c>
      <c r="K2" s="187" t="s">
        <v>142</v>
      </c>
      <c r="L2" s="187" t="s">
        <v>143</v>
      </c>
      <c r="M2" s="187" t="s">
        <v>24</v>
      </c>
      <c r="N2" s="187" t="s">
        <v>136</v>
      </c>
      <c r="O2" s="242" t="s">
        <v>144</v>
      </c>
      <c r="P2" s="241"/>
      <c r="Q2" s="241"/>
      <c r="R2" s="241"/>
      <c r="S2" s="242" t="s">
        <v>145</v>
      </c>
      <c r="T2" s="241"/>
      <c r="U2" s="241"/>
      <c r="V2" s="241"/>
      <c r="W2" s="240" t="s">
        <v>146</v>
      </c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0" t="s">
        <v>147</v>
      </c>
      <c r="AM2" s="241"/>
      <c r="AN2" s="241"/>
      <c r="AO2" s="241"/>
      <c r="AP2" s="242" t="s">
        <v>148</v>
      </c>
      <c r="AQ2" s="241"/>
      <c r="AR2" s="241"/>
      <c r="AS2" s="241"/>
      <c r="AT2" s="242" t="s">
        <v>149</v>
      </c>
      <c r="AU2" s="241"/>
      <c r="AV2" s="241"/>
      <c r="AW2" s="241"/>
      <c r="AX2" s="240" t="s">
        <v>150</v>
      </c>
      <c r="AY2" s="241"/>
      <c r="AZ2" s="241"/>
      <c r="BA2" s="241"/>
    </row>
    <row r="3" spans="1:53" x14ac:dyDescent="0.25">
      <c r="A3" s="237" t="s">
        <v>151</v>
      </c>
      <c r="B3" s="116" t="s">
        <v>152</v>
      </c>
      <c r="C3" s="117">
        <v>601.06188964843705</v>
      </c>
      <c r="D3" s="117"/>
      <c r="E3" s="117"/>
      <c r="F3" s="117">
        <f t="shared" ref="F3:F34" si="0">SUM(G3:G3)</f>
        <v>28653465756</v>
      </c>
      <c r="G3" s="118">
        <f>28653465756</f>
        <v>28653465756</v>
      </c>
      <c r="H3" s="118"/>
      <c r="I3" s="119">
        <v>395</v>
      </c>
      <c r="J3" s="120">
        <v>632</v>
      </c>
      <c r="K3" s="120">
        <v>78</v>
      </c>
      <c r="L3" s="119">
        <v>873</v>
      </c>
      <c r="M3" s="237" t="s">
        <v>151</v>
      </c>
      <c r="N3" s="191" t="s">
        <v>152</v>
      </c>
      <c r="O3" s="118">
        <f t="shared" ref="O3:O66" si="1">P3+Q3+R3</f>
        <v>116348068</v>
      </c>
      <c r="P3" s="118">
        <f t="shared" ref="P3:P66" si="2">T3+X3</f>
        <v>44778068</v>
      </c>
      <c r="Q3" s="118">
        <f t="shared" ref="Q3:Q66" si="3">U3+AD3</f>
        <v>71570000</v>
      </c>
      <c r="R3" s="118">
        <f>V3+AK3</f>
        <v>0</v>
      </c>
      <c r="S3" s="118">
        <f t="shared" ref="S3:S66" si="4">T3+U3+V3</f>
        <v>116348068</v>
      </c>
      <c r="T3" s="118">
        <v>44778068</v>
      </c>
      <c r="U3" s="117">
        <v>71570000</v>
      </c>
      <c r="V3" s="117"/>
      <c r="W3" s="117"/>
      <c r="X3" s="117"/>
      <c r="Y3" s="117"/>
      <c r="Z3" s="117"/>
      <c r="AA3" s="243"/>
      <c r="AB3" s="117"/>
      <c r="AC3" s="186"/>
      <c r="AD3" s="117"/>
      <c r="AE3" s="117"/>
      <c r="AF3" s="117"/>
      <c r="AG3" s="186"/>
      <c r="AH3" s="117"/>
      <c r="AI3" s="117"/>
      <c r="AJ3" s="117"/>
      <c r="AK3" s="117"/>
      <c r="AL3" s="117"/>
      <c r="AM3" s="117"/>
      <c r="AN3" s="117"/>
      <c r="AO3" s="117"/>
      <c r="AP3" s="118">
        <f t="shared" ref="AP3:AP158" si="5">AQ3+AR3+AS3</f>
        <v>5524499</v>
      </c>
      <c r="AQ3" s="118">
        <f t="shared" ref="AQ3:AS34" si="6">AU3+AY3</f>
        <v>5517342</v>
      </c>
      <c r="AR3" s="118">
        <f t="shared" si="6"/>
        <v>7157</v>
      </c>
      <c r="AS3" s="118">
        <f t="shared" si="6"/>
        <v>0</v>
      </c>
      <c r="AT3" s="118">
        <f t="shared" ref="AT3:AT158" si="7">AU3+AV3+AW3</f>
        <v>5524499</v>
      </c>
      <c r="AU3" s="121">
        <v>5517342</v>
      </c>
      <c r="AV3" s="121">
        <v>7157</v>
      </c>
      <c r="AW3" s="117">
        <v>0</v>
      </c>
      <c r="AX3" s="117">
        <f>AY3+AZ63+BA3</f>
        <v>0</v>
      </c>
      <c r="AY3" s="117"/>
      <c r="AZ3" s="117"/>
      <c r="BA3" s="117"/>
    </row>
    <row r="4" spans="1:53" x14ac:dyDescent="0.25">
      <c r="A4" s="238"/>
      <c r="B4" s="116" t="s">
        <v>153</v>
      </c>
      <c r="C4" s="117">
        <v>675.40057373046875</v>
      </c>
      <c r="D4" s="117"/>
      <c r="E4" s="117"/>
      <c r="F4" s="117">
        <f t="shared" si="0"/>
        <v>33004656745</v>
      </c>
      <c r="G4" s="118">
        <v>33004656745</v>
      </c>
      <c r="H4" s="118"/>
      <c r="I4" s="119">
        <v>395</v>
      </c>
      <c r="J4" s="120">
        <v>417</v>
      </c>
      <c r="K4" s="120">
        <v>60</v>
      </c>
      <c r="L4" s="119">
        <v>644</v>
      </c>
      <c r="M4" s="238"/>
      <c r="N4" s="191" t="s">
        <v>153</v>
      </c>
      <c r="O4" s="118">
        <f t="shared" si="1"/>
        <v>6948238381</v>
      </c>
      <c r="P4" s="118">
        <f t="shared" si="2"/>
        <v>132576381</v>
      </c>
      <c r="Q4" s="118">
        <f t="shared" si="3"/>
        <v>47920000</v>
      </c>
      <c r="R4" s="118">
        <f t="shared" ref="R4:R67" si="8">V4+AK4</f>
        <v>6767742000</v>
      </c>
      <c r="S4" s="118">
        <f t="shared" si="4"/>
        <v>6948238381</v>
      </c>
      <c r="T4" s="118">
        <v>132576381</v>
      </c>
      <c r="U4" s="117">
        <v>47920000</v>
      </c>
      <c r="V4" s="117">
        <v>6767742000</v>
      </c>
      <c r="W4" s="117"/>
      <c r="X4" s="117"/>
      <c r="Y4" s="117"/>
      <c r="Z4" s="117"/>
      <c r="AA4" s="243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8">
        <f t="shared" si="5"/>
        <v>7472805</v>
      </c>
      <c r="AQ4" s="118">
        <f t="shared" si="6"/>
        <v>7397923</v>
      </c>
      <c r="AR4" s="118">
        <f t="shared" si="6"/>
        <v>4882</v>
      </c>
      <c r="AS4" s="118">
        <f t="shared" si="6"/>
        <v>70000</v>
      </c>
      <c r="AT4" s="118">
        <f t="shared" si="7"/>
        <v>7397923</v>
      </c>
      <c r="AU4" s="121">
        <v>7397923</v>
      </c>
      <c r="AV4" s="121"/>
      <c r="AW4" s="121"/>
      <c r="AX4" s="117">
        <f>AY4+AZ4+BA4</f>
        <v>74882</v>
      </c>
      <c r="AY4" s="117"/>
      <c r="AZ4" s="121">
        <v>4882</v>
      </c>
      <c r="BA4" s="121">
        <v>70000</v>
      </c>
    </row>
    <row r="5" spans="1:53" x14ac:dyDescent="0.25">
      <c r="A5" s="238"/>
      <c r="B5" s="116" t="s">
        <v>154</v>
      </c>
      <c r="C5" s="117">
        <v>865.08636474609375</v>
      </c>
      <c r="D5" s="117"/>
      <c r="E5" s="117"/>
      <c r="F5" s="117">
        <f t="shared" si="0"/>
        <v>41426908807</v>
      </c>
      <c r="G5" s="118">
        <v>41426908807</v>
      </c>
      <c r="H5" s="118"/>
      <c r="I5" s="119">
        <v>393</v>
      </c>
      <c r="J5" s="120">
        <v>303</v>
      </c>
      <c r="K5" s="120">
        <v>108</v>
      </c>
      <c r="L5" s="119">
        <v>1422</v>
      </c>
      <c r="M5" s="238"/>
      <c r="N5" s="191" t="s">
        <v>154</v>
      </c>
      <c r="O5" s="118">
        <f t="shared" si="1"/>
        <v>133800655</v>
      </c>
      <c r="P5" s="118">
        <f t="shared" si="2"/>
        <v>30070655</v>
      </c>
      <c r="Q5" s="118">
        <f t="shared" si="3"/>
        <v>103730000</v>
      </c>
      <c r="R5" s="118">
        <f t="shared" si="8"/>
        <v>0</v>
      </c>
      <c r="S5" s="118">
        <f t="shared" si="4"/>
        <v>133800655</v>
      </c>
      <c r="T5" s="118">
        <v>30070655</v>
      </c>
      <c r="U5" s="117">
        <v>103730000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8">
        <f t="shared" si="5"/>
        <v>567769</v>
      </c>
      <c r="AQ5" s="118">
        <f t="shared" si="6"/>
        <v>557396</v>
      </c>
      <c r="AR5" s="118">
        <f t="shared" si="6"/>
        <v>10373</v>
      </c>
      <c r="AS5" s="118">
        <f t="shared" si="6"/>
        <v>0</v>
      </c>
      <c r="AT5" s="118">
        <f t="shared" si="7"/>
        <v>557396</v>
      </c>
      <c r="AU5" s="118">
        <v>557396</v>
      </c>
      <c r="AV5" s="117"/>
      <c r="AW5" s="117"/>
      <c r="AX5" s="117">
        <f t="shared" ref="AX5:AX110" si="9">AY5+AZ65+BA5</f>
        <v>0</v>
      </c>
      <c r="AY5" s="117"/>
      <c r="AZ5" s="121">
        <v>10373</v>
      </c>
      <c r="BA5" s="117"/>
    </row>
    <row r="6" spans="1:53" x14ac:dyDescent="0.25">
      <c r="A6" s="238"/>
      <c r="B6" s="116" t="s">
        <v>155</v>
      </c>
      <c r="C6" s="117">
        <v>777.78533935546875</v>
      </c>
      <c r="D6" s="117"/>
      <c r="E6" s="117"/>
      <c r="F6" s="117">
        <f t="shared" si="0"/>
        <v>38752588634</v>
      </c>
      <c r="G6" s="118">
        <v>38752588634</v>
      </c>
      <c r="H6" s="118"/>
      <c r="I6" s="119">
        <v>393</v>
      </c>
      <c r="J6" s="120">
        <v>367</v>
      </c>
      <c r="K6" s="120">
        <v>86</v>
      </c>
      <c r="L6" s="119">
        <v>706</v>
      </c>
      <c r="M6" s="238"/>
      <c r="N6" s="191" t="s">
        <v>155</v>
      </c>
      <c r="O6" s="118">
        <f t="shared" si="1"/>
        <v>1478233399</v>
      </c>
      <c r="P6" s="118">
        <f t="shared" si="2"/>
        <v>517883399</v>
      </c>
      <c r="Q6" s="118">
        <f t="shared" si="3"/>
        <v>960350000</v>
      </c>
      <c r="R6" s="118">
        <f t="shared" si="8"/>
        <v>0</v>
      </c>
      <c r="S6" s="118">
        <f t="shared" si="4"/>
        <v>1478233399</v>
      </c>
      <c r="T6" s="118">
        <v>517883399</v>
      </c>
      <c r="U6" s="117">
        <v>960350000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8">
        <f t="shared" si="5"/>
        <v>1169676</v>
      </c>
      <c r="AQ6" s="118">
        <f t="shared" si="6"/>
        <v>1033641</v>
      </c>
      <c r="AR6" s="118">
        <f t="shared" si="6"/>
        <v>136035</v>
      </c>
      <c r="AS6" s="118">
        <f t="shared" si="6"/>
        <v>0</v>
      </c>
      <c r="AT6" s="118">
        <f t="shared" si="7"/>
        <v>1033641</v>
      </c>
      <c r="AU6" s="121">
        <v>1033641</v>
      </c>
      <c r="AV6" s="117"/>
      <c r="AW6" s="117"/>
      <c r="AX6" s="117">
        <f t="shared" si="9"/>
        <v>0</v>
      </c>
      <c r="AY6" s="117"/>
      <c r="AZ6" s="121">
        <v>136035</v>
      </c>
      <c r="BA6" s="117"/>
    </row>
    <row r="7" spans="1:53" x14ac:dyDescent="0.25">
      <c r="A7" s="238"/>
      <c r="B7" s="116" t="s">
        <v>156</v>
      </c>
      <c r="C7" s="117">
        <v>815.04144287109375</v>
      </c>
      <c r="D7" s="117"/>
      <c r="E7" s="117"/>
      <c r="F7" s="117">
        <f t="shared" si="0"/>
        <v>41163644264</v>
      </c>
      <c r="G7" s="118">
        <v>41163644264</v>
      </c>
      <c r="H7" s="118"/>
      <c r="I7" s="119">
        <v>392</v>
      </c>
      <c r="J7" s="120">
        <v>490</v>
      </c>
      <c r="K7" s="120">
        <v>105</v>
      </c>
      <c r="L7" s="119">
        <v>633</v>
      </c>
      <c r="M7" s="238"/>
      <c r="N7" s="191" t="s">
        <v>156</v>
      </c>
      <c r="O7" s="118">
        <f t="shared" si="1"/>
        <v>315682112</v>
      </c>
      <c r="P7" s="118">
        <f t="shared" si="2"/>
        <v>86407562</v>
      </c>
      <c r="Q7" s="118">
        <f t="shared" si="3"/>
        <v>229274550</v>
      </c>
      <c r="R7" s="118">
        <f t="shared" si="8"/>
        <v>0</v>
      </c>
      <c r="S7" s="118">
        <f t="shared" si="4"/>
        <v>315682112</v>
      </c>
      <c r="T7" s="118">
        <v>86407562</v>
      </c>
      <c r="U7" s="117">
        <v>229274550</v>
      </c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8">
        <f t="shared" si="5"/>
        <v>1511994</v>
      </c>
      <c r="AQ7" s="118">
        <f t="shared" si="6"/>
        <v>1490159</v>
      </c>
      <c r="AR7" s="118">
        <f t="shared" si="6"/>
        <v>21835</v>
      </c>
      <c r="AS7" s="118">
        <f t="shared" si="6"/>
        <v>0</v>
      </c>
      <c r="AT7" s="118">
        <f t="shared" si="7"/>
        <v>1490159</v>
      </c>
      <c r="AU7" s="121">
        <v>1490159</v>
      </c>
      <c r="AV7" s="117"/>
      <c r="AW7" s="117"/>
      <c r="AX7" s="117">
        <f t="shared" si="9"/>
        <v>0</v>
      </c>
      <c r="AY7" s="117"/>
      <c r="AZ7" s="121">
        <v>21835</v>
      </c>
      <c r="BA7" s="117"/>
    </row>
    <row r="8" spans="1:53" x14ac:dyDescent="0.25">
      <c r="A8" s="238"/>
      <c r="B8" s="116" t="s">
        <v>157</v>
      </c>
      <c r="C8" s="117">
        <v>692.57244873046875</v>
      </c>
      <c r="D8" s="117"/>
      <c r="E8" s="117"/>
      <c r="F8" s="117">
        <f t="shared" si="0"/>
        <v>43736561467</v>
      </c>
      <c r="G8" s="118">
        <v>43736561467</v>
      </c>
      <c r="H8" s="118"/>
      <c r="I8" s="119">
        <v>391</v>
      </c>
      <c r="J8" s="120">
        <v>464</v>
      </c>
      <c r="K8" s="120">
        <v>97</v>
      </c>
      <c r="L8" s="119">
        <v>687</v>
      </c>
      <c r="M8" s="238"/>
      <c r="N8" s="191" t="s">
        <v>157</v>
      </c>
      <c r="O8" s="118">
        <f t="shared" si="1"/>
        <v>747818700</v>
      </c>
      <c r="P8" s="118">
        <f t="shared" si="2"/>
        <v>710458700</v>
      </c>
      <c r="Q8" s="118">
        <f t="shared" si="3"/>
        <v>37360000</v>
      </c>
      <c r="R8" s="118">
        <f t="shared" si="8"/>
        <v>0</v>
      </c>
      <c r="S8" s="118">
        <f t="shared" si="4"/>
        <v>747818700</v>
      </c>
      <c r="T8" s="118">
        <v>710458700</v>
      </c>
      <c r="U8" s="117">
        <v>37360000</v>
      </c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8">
        <f t="shared" si="5"/>
        <v>3155052</v>
      </c>
      <c r="AQ8" s="118">
        <f t="shared" si="6"/>
        <v>3151316</v>
      </c>
      <c r="AR8" s="118">
        <f t="shared" si="6"/>
        <v>3736</v>
      </c>
      <c r="AS8" s="118">
        <f t="shared" si="6"/>
        <v>0</v>
      </c>
      <c r="AT8" s="118">
        <f t="shared" si="7"/>
        <v>3151316</v>
      </c>
      <c r="AU8" s="121">
        <v>3151316</v>
      </c>
      <c r="AV8" s="117"/>
      <c r="AW8" s="117"/>
      <c r="AX8" s="117">
        <f t="shared" si="9"/>
        <v>0</v>
      </c>
      <c r="AY8" s="117"/>
      <c r="AZ8" s="121">
        <v>3736</v>
      </c>
      <c r="BA8" s="117"/>
    </row>
    <row r="9" spans="1:53" x14ac:dyDescent="0.25">
      <c r="A9" s="238"/>
      <c r="B9" s="116" t="s">
        <v>158</v>
      </c>
      <c r="C9" s="117">
        <v>680.339111328125</v>
      </c>
      <c r="D9" s="117"/>
      <c r="E9" s="117"/>
      <c r="F9" s="117">
        <f t="shared" si="0"/>
        <v>44536348840</v>
      </c>
      <c r="G9" s="118">
        <v>44536348840</v>
      </c>
      <c r="H9" s="118"/>
      <c r="I9" s="119">
        <v>391</v>
      </c>
      <c r="J9" s="120">
        <v>128</v>
      </c>
      <c r="K9" s="120">
        <v>63</v>
      </c>
      <c r="L9" s="119">
        <v>422</v>
      </c>
      <c r="M9" s="238"/>
      <c r="N9" s="191" t="s">
        <v>158</v>
      </c>
      <c r="O9" s="118">
        <f t="shared" si="1"/>
        <v>872373038</v>
      </c>
      <c r="P9" s="118">
        <f t="shared" si="2"/>
        <v>204663038</v>
      </c>
      <c r="Q9" s="118">
        <f t="shared" si="3"/>
        <v>667710000</v>
      </c>
      <c r="R9" s="118">
        <f t="shared" si="8"/>
        <v>0</v>
      </c>
      <c r="S9" s="118">
        <f t="shared" si="4"/>
        <v>872373038</v>
      </c>
      <c r="T9" s="118">
        <v>204663038</v>
      </c>
      <c r="U9" s="117">
        <v>667710000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8">
        <f t="shared" si="5"/>
        <v>2703867</v>
      </c>
      <c r="AQ9" s="118">
        <f t="shared" si="6"/>
        <v>2637096</v>
      </c>
      <c r="AR9" s="118">
        <f t="shared" si="6"/>
        <v>66771</v>
      </c>
      <c r="AS9" s="118">
        <f t="shared" si="6"/>
        <v>0</v>
      </c>
      <c r="AT9" s="118">
        <f t="shared" si="7"/>
        <v>2637096</v>
      </c>
      <c r="AU9" s="121">
        <v>2637096</v>
      </c>
      <c r="AV9" s="117"/>
      <c r="AW9" s="117"/>
      <c r="AX9" s="117">
        <f t="shared" si="9"/>
        <v>0</v>
      </c>
      <c r="AY9" s="117"/>
      <c r="AZ9" s="121">
        <v>66771</v>
      </c>
      <c r="BA9" s="117"/>
    </row>
    <row r="10" spans="1:53" x14ac:dyDescent="0.25">
      <c r="A10" s="238"/>
      <c r="B10" s="116" t="s">
        <v>159</v>
      </c>
      <c r="C10" s="117">
        <v>770.3333740234375</v>
      </c>
      <c r="D10" s="117"/>
      <c r="E10" s="117"/>
      <c r="F10" s="117">
        <f t="shared" si="0"/>
        <v>48518327331</v>
      </c>
      <c r="G10" s="118">
        <v>48518327331</v>
      </c>
      <c r="H10" s="118"/>
      <c r="I10" s="119">
        <v>391</v>
      </c>
      <c r="J10" s="120">
        <v>372</v>
      </c>
      <c r="K10" s="120">
        <v>85</v>
      </c>
      <c r="L10" s="119">
        <v>639</v>
      </c>
      <c r="M10" s="238"/>
      <c r="N10" s="191" t="s">
        <v>159</v>
      </c>
      <c r="O10" s="118">
        <f t="shared" si="1"/>
        <v>173570575</v>
      </c>
      <c r="P10" s="118">
        <f t="shared" si="2"/>
        <v>67120575</v>
      </c>
      <c r="Q10" s="118">
        <f t="shared" si="3"/>
        <v>106450000</v>
      </c>
      <c r="R10" s="118">
        <f t="shared" si="8"/>
        <v>0</v>
      </c>
      <c r="S10" s="118">
        <f t="shared" si="4"/>
        <v>173570575</v>
      </c>
      <c r="T10" s="118">
        <v>67120575</v>
      </c>
      <c r="U10" s="117">
        <v>106450000</v>
      </c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>
        <f t="shared" si="5"/>
        <v>365857</v>
      </c>
      <c r="AQ10" s="118">
        <f t="shared" si="6"/>
        <v>355212</v>
      </c>
      <c r="AR10" s="118">
        <f t="shared" si="6"/>
        <v>10645</v>
      </c>
      <c r="AS10" s="118">
        <f t="shared" si="6"/>
        <v>0</v>
      </c>
      <c r="AT10" s="118">
        <f t="shared" si="7"/>
        <v>355212</v>
      </c>
      <c r="AU10" s="121">
        <v>355212</v>
      </c>
      <c r="AV10" s="117"/>
      <c r="AW10" s="117"/>
      <c r="AX10" s="117">
        <f t="shared" si="9"/>
        <v>0</v>
      </c>
      <c r="AY10" s="117"/>
      <c r="AZ10" s="121">
        <v>10645</v>
      </c>
      <c r="BA10" s="117"/>
    </row>
    <row r="11" spans="1:53" x14ac:dyDescent="0.25">
      <c r="A11" s="238"/>
      <c r="B11" s="116" t="s">
        <v>160</v>
      </c>
      <c r="C11" s="117">
        <v>836.79669189453125</v>
      </c>
      <c r="D11" s="117"/>
      <c r="E11" s="117"/>
      <c r="F11" s="117">
        <f t="shared" si="0"/>
        <v>49764017603</v>
      </c>
      <c r="G11" s="118">
        <v>49764017603</v>
      </c>
      <c r="H11" s="118"/>
      <c r="I11" s="119">
        <v>391</v>
      </c>
      <c r="J11" s="120">
        <v>214</v>
      </c>
      <c r="K11" s="120">
        <v>78</v>
      </c>
      <c r="L11" s="119">
        <v>640</v>
      </c>
      <c r="M11" s="238"/>
      <c r="N11" s="191" t="s">
        <v>160</v>
      </c>
      <c r="O11" s="118">
        <f t="shared" si="1"/>
        <v>192877067</v>
      </c>
      <c r="P11" s="118">
        <f t="shared" si="2"/>
        <v>78846867</v>
      </c>
      <c r="Q11" s="118">
        <f t="shared" si="3"/>
        <v>114030200</v>
      </c>
      <c r="R11" s="118">
        <f t="shared" si="8"/>
        <v>0</v>
      </c>
      <c r="S11" s="118">
        <f t="shared" si="4"/>
        <v>192877067</v>
      </c>
      <c r="T11" s="118">
        <v>78846867</v>
      </c>
      <c r="U11" s="117">
        <v>114030200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8">
        <f t="shared" si="5"/>
        <v>405893</v>
      </c>
      <c r="AQ11" s="118">
        <f t="shared" si="6"/>
        <v>394490</v>
      </c>
      <c r="AR11" s="118">
        <f t="shared" si="6"/>
        <v>11403</v>
      </c>
      <c r="AS11" s="118">
        <f t="shared" si="6"/>
        <v>0</v>
      </c>
      <c r="AT11" s="118">
        <f t="shared" si="7"/>
        <v>394490</v>
      </c>
      <c r="AU11" s="121">
        <v>394490</v>
      </c>
      <c r="AV11" s="117"/>
      <c r="AW11" s="117"/>
      <c r="AX11" s="117">
        <f t="shared" si="9"/>
        <v>0</v>
      </c>
      <c r="AY11" s="117"/>
      <c r="AZ11" s="121">
        <v>11403</v>
      </c>
      <c r="BA11" s="117"/>
    </row>
    <row r="12" spans="1:53" x14ac:dyDescent="0.25">
      <c r="A12" s="238"/>
      <c r="B12" s="116" t="s">
        <v>161</v>
      </c>
      <c r="C12" s="117">
        <v>852.4427490234375</v>
      </c>
      <c r="D12" s="117"/>
      <c r="E12" s="117"/>
      <c r="F12" s="117">
        <f t="shared" si="0"/>
        <v>49588013667</v>
      </c>
      <c r="G12" s="118">
        <v>49588013667</v>
      </c>
      <c r="H12" s="118"/>
      <c r="I12" s="119">
        <v>391</v>
      </c>
      <c r="J12" s="120">
        <v>405</v>
      </c>
      <c r="K12" s="120">
        <v>83</v>
      </c>
      <c r="L12" s="119">
        <v>650</v>
      </c>
      <c r="M12" s="238"/>
      <c r="N12" s="191" t="s">
        <v>161</v>
      </c>
      <c r="O12" s="118">
        <f t="shared" si="1"/>
        <v>113689124</v>
      </c>
      <c r="P12" s="118">
        <f t="shared" si="2"/>
        <v>55852224</v>
      </c>
      <c r="Q12" s="118">
        <f t="shared" si="3"/>
        <v>57836900</v>
      </c>
      <c r="R12" s="118">
        <f t="shared" si="8"/>
        <v>0</v>
      </c>
      <c r="S12" s="118">
        <f t="shared" si="4"/>
        <v>113689124</v>
      </c>
      <c r="T12" s="118">
        <v>55852224</v>
      </c>
      <c r="U12" s="117">
        <v>57836900</v>
      </c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8">
        <f t="shared" si="5"/>
        <v>318895</v>
      </c>
      <c r="AQ12" s="118">
        <f t="shared" si="6"/>
        <v>313112</v>
      </c>
      <c r="AR12" s="118">
        <f t="shared" si="6"/>
        <v>5783</v>
      </c>
      <c r="AS12" s="118">
        <f t="shared" si="6"/>
        <v>0</v>
      </c>
      <c r="AT12" s="118">
        <f t="shared" si="7"/>
        <v>313112</v>
      </c>
      <c r="AU12" s="121">
        <v>313112</v>
      </c>
      <c r="AV12" s="117"/>
      <c r="AW12" s="117"/>
      <c r="AX12" s="117">
        <f t="shared" si="9"/>
        <v>0</v>
      </c>
      <c r="AY12" s="117"/>
      <c r="AZ12" s="121">
        <v>5783</v>
      </c>
      <c r="BA12" s="117"/>
    </row>
    <row r="13" spans="1:53" x14ac:dyDescent="0.25">
      <c r="A13" s="238"/>
      <c r="B13" s="116" t="s">
        <v>162</v>
      </c>
      <c r="C13" s="117">
        <v>970.58843994140625</v>
      </c>
      <c r="D13" s="117"/>
      <c r="E13" s="117"/>
      <c r="F13" s="117">
        <f t="shared" si="0"/>
        <v>55154516781</v>
      </c>
      <c r="G13" s="118">
        <v>55154516781</v>
      </c>
      <c r="H13" s="118"/>
      <c r="I13" s="119">
        <v>392</v>
      </c>
      <c r="J13" s="120">
        <v>573</v>
      </c>
      <c r="K13" s="120">
        <v>95</v>
      </c>
      <c r="L13" s="119">
        <v>807</v>
      </c>
      <c r="M13" s="238"/>
      <c r="N13" s="191" t="s">
        <v>162</v>
      </c>
      <c r="O13" s="118">
        <f t="shared" si="1"/>
        <v>539624543</v>
      </c>
      <c r="P13" s="118">
        <f t="shared" si="2"/>
        <v>405349543</v>
      </c>
      <c r="Q13" s="118">
        <f t="shared" si="3"/>
        <v>134275000</v>
      </c>
      <c r="R13" s="118">
        <f t="shared" si="8"/>
        <v>0</v>
      </c>
      <c r="S13" s="118">
        <f t="shared" si="4"/>
        <v>539624543</v>
      </c>
      <c r="T13" s="118">
        <v>405349543</v>
      </c>
      <c r="U13" s="117">
        <v>134275000</v>
      </c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8">
        <f t="shared" si="5"/>
        <v>2091698</v>
      </c>
      <c r="AQ13" s="118">
        <f t="shared" si="6"/>
        <v>2078270</v>
      </c>
      <c r="AR13" s="118">
        <f t="shared" si="6"/>
        <v>13428</v>
      </c>
      <c r="AS13" s="118">
        <f t="shared" si="6"/>
        <v>0</v>
      </c>
      <c r="AT13" s="118">
        <f t="shared" si="7"/>
        <v>2078270</v>
      </c>
      <c r="AU13" s="121">
        <v>2078270</v>
      </c>
      <c r="AV13" s="117"/>
      <c r="AW13" s="117"/>
      <c r="AX13" s="117">
        <f t="shared" si="9"/>
        <v>0</v>
      </c>
      <c r="AY13" s="117"/>
      <c r="AZ13" s="121">
        <v>13428</v>
      </c>
      <c r="BA13" s="117"/>
    </row>
    <row r="14" spans="1:53" x14ac:dyDescent="0.25">
      <c r="A14" s="238"/>
      <c r="B14" s="116" t="s">
        <v>163</v>
      </c>
      <c r="C14" s="117">
        <v>1019.1952514648437</v>
      </c>
      <c r="D14" s="117"/>
      <c r="E14" s="117"/>
      <c r="F14" s="117">
        <f t="shared" si="0"/>
        <v>55700950598</v>
      </c>
      <c r="G14" s="118">
        <v>55700950598</v>
      </c>
      <c r="H14" s="118"/>
      <c r="I14" s="119">
        <v>392</v>
      </c>
      <c r="J14" s="120">
        <v>512</v>
      </c>
      <c r="K14" s="120">
        <v>108</v>
      </c>
      <c r="L14" s="119">
        <v>708</v>
      </c>
      <c r="M14" s="238"/>
      <c r="N14" s="191" t="s">
        <v>163</v>
      </c>
      <c r="O14" s="118">
        <f t="shared" si="1"/>
        <v>346445260</v>
      </c>
      <c r="P14" s="118">
        <f t="shared" si="2"/>
        <v>213275260</v>
      </c>
      <c r="Q14" s="118">
        <f t="shared" si="3"/>
        <v>133170000</v>
      </c>
      <c r="R14" s="118">
        <f t="shared" si="8"/>
        <v>0</v>
      </c>
      <c r="S14" s="118">
        <f t="shared" si="4"/>
        <v>346445260</v>
      </c>
      <c r="T14" s="118">
        <v>213275260</v>
      </c>
      <c r="U14" s="117">
        <v>133170000</v>
      </c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8">
        <f t="shared" si="5"/>
        <v>1035540</v>
      </c>
      <c r="AQ14" s="118">
        <f t="shared" si="6"/>
        <v>1022223</v>
      </c>
      <c r="AR14" s="118">
        <f t="shared" si="6"/>
        <v>13317</v>
      </c>
      <c r="AS14" s="118">
        <f t="shared" si="6"/>
        <v>0</v>
      </c>
      <c r="AT14" s="118">
        <f t="shared" si="7"/>
        <v>1022223</v>
      </c>
      <c r="AU14" s="121">
        <v>1022223</v>
      </c>
      <c r="AV14" s="117"/>
      <c r="AW14" s="117"/>
      <c r="AX14" s="117">
        <f t="shared" si="9"/>
        <v>0</v>
      </c>
      <c r="AY14" s="117"/>
      <c r="AZ14" s="121">
        <v>13317</v>
      </c>
      <c r="BA14" s="117"/>
    </row>
    <row r="15" spans="1:53" x14ac:dyDescent="0.25">
      <c r="A15" s="237" t="s">
        <v>164</v>
      </c>
      <c r="B15" s="116" t="s">
        <v>152</v>
      </c>
      <c r="C15" s="117">
        <v>1006.687744140625</v>
      </c>
      <c r="D15" s="117"/>
      <c r="E15" s="117"/>
      <c r="F15" s="117">
        <f t="shared" si="0"/>
        <v>64965609595</v>
      </c>
      <c r="G15" s="118">
        <v>64965609595</v>
      </c>
      <c r="H15" s="118"/>
      <c r="I15" s="119">
        <v>391</v>
      </c>
      <c r="J15" s="120">
        <v>790</v>
      </c>
      <c r="K15" s="120">
        <v>117</v>
      </c>
      <c r="L15" s="119">
        <v>982</v>
      </c>
      <c r="M15" s="237" t="s">
        <v>164</v>
      </c>
      <c r="N15" s="191" t="s">
        <v>152</v>
      </c>
      <c r="O15" s="118">
        <f t="shared" si="1"/>
        <v>396666397</v>
      </c>
      <c r="P15" s="118">
        <f t="shared" si="2"/>
        <v>290216897</v>
      </c>
      <c r="Q15" s="118">
        <f t="shared" si="3"/>
        <v>106449500</v>
      </c>
      <c r="R15" s="118">
        <f t="shared" si="8"/>
        <v>0</v>
      </c>
      <c r="S15" s="118">
        <f t="shared" si="4"/>
        <v>396666397</v>
      </c>
      <c r="T15" s="118">
        <v>290216897</v>
      </c>
      <c r="U15" s="117">
        <v>106449500</v>
      </c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8">
        <f t="shared" si="5"/>
        <v>2644222</v>
      </c>
      <c r="AQ15" s="118">
        <f t="shared" si="6"/>
        <v>2633577</v>
      </c>
      <c r="AR15" s="118">
        <f t="shared" si="6"/>
        <v>10645</v>
      </c>
      <c r="AS15" s="118">
        <f t="shared" si="6"/>
        <v>0</v>
      </c>
      <c r="AT15" s="118">
        <f t="shared" si="7"/>
        <v>2633577</v>
      </c>
      <c r="AU15" s="121">
        <v>2633577</v>
      </c>
      <c r="AV15" s="117"/>
      <c r="AW15" s="117"/>
      <c r="AX15" s="117">
        <f t="shared" si="9"/>
        <v>0</v>
      </c>
      <c r="AY15" s="117"/>
      <c r="AZ15" s="121">
        <v>10645</v>
      </c>
      <c r="BA15" s="117"/>
    </row>
    <row r="16" spans="1:53" x14ac:dyDescent="0.25">
      <c r="A16" s="238"/>
      <c r="B16" s="116" t="s">
        <v>153</v>
      </c>
      <c r="C16" s="117">
        <v>1103.367431640625</v>
      </c>
      <c r="D16" s="117"/>
      <c r="E16" s="117"/>
      <c r="F16" s="117">
        <f t="shared" si="0"/>
        <v>80609458691</v>
      </c>
      <c r="G16" s="118">
        <v>80609458691</v>
      </c>
      <c r="H16" s="118"/>
      <c r="I16" s="119">
        <v>391</v>
      </c>
      <c r="J16" s="120">
        <v>1110</v>
      </c>
      <c r="K16" s="120">
        <v>102</v>
      </c>
      <c r="L16" s="119">
        <v>1249</v>
      </c>
      <c r="M16" s="238"/>
      <c r="N16" s="191" t="s">
        <v>153</v>
      </c>
      <c r="O16" s="118">
        <f t="shared" si="1"/>
        <v>2908630983</v>
      </c>
      <c r="P16" s="118">
        <f t="shared" si="2"/>
        <v>2868960983</v>
      </c>
      <c r="Q16" s="118">
        <f t="shared" si="3"/>
        <v>39670000</v>
      </c>
      <c r="R16" s="118">
        <f t="shared" si="8"/>
        <v>0</v>
      </c>
      <c r="S16" s="118">
        <f t="shared" si="4"/>
        <v>2908630983</v>
      </c>
      <c r="T16" s="118">
        <v>2868960983</v>
      </c>
      <c r="U16" s="117">
        <v>39670000</v>
      </c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8">
        <f t="shared" si="5"/>
        <v>6357572</v>
      </c>
      <c r="AQ16" s="118">
        <f t="shared" si="6"/>
        <v>6353638</v>
      </c>
      <c r="AR16" s="118">
        <f t="shared" si="6"/>
        <v>3934</v>
      </c>
      <c r="AS16" s="118">
        <f t="shared" si="6"/>
        <v>0</v>
      </c>
      <c r="AT16" s="118">
        <f t="shared" si="7"/>
        <v>6353638</v>
      </c>
      <c r="AU16" s="121">
        <v>6353638</v>
      </c>
      <c r="AV16" s="117"/>
      <c r="AW16" s="117"/>
      <c r="AX16" s="117">
        <f t="shared" si="9"/>
        <v>0</v>
      </c>
      <c r="AY16" s="117"/>
      <c r="AZ16" s="121">
        <v>3934</v>
      </c>
      <c r="BA16" s="117"/>
    </row>
    <row r="17" spans="1:53" x14ac:dyDescent="0.25">
      <c r="A17" s="238"/>
      <c r="B17" s="116" t="s">
        <v>154</v>
      </c>
      <c r="C17" s="117">
        <v>1095.393310546875</v>
      </c>
      <c r="D17" s="117"/>
      <c r="E17" s="117"/>
      <c r="F17" s="117">
        <f t="shared" si="0"/>
        <v>79862499465</v>
      </c>
      <c r="G17" s="118">
        <v>79862499465</v>
      </c>
      <c r="H17" s="118"/>
      <c r="I17" s="119">
        <v>391</v>
      </c>
      <c r="J17" s="120">
        <v>425</v>
      </c>
      <c r="K17" s="120">
        <v>106</v>
      </c>
      <c r="L17" s="119">
        <v>1092</v>
      </c>
      <c r="M17" s="238"/>
      <c r="N17" s="191" t="s">
        <v>154</v>
      </c>
      <c r="O17" s="118">
        <f t="shared" si="1"/>
        <v>3870402196</v>
      </c>
      <c r="P17" s="118">
        <f t="shared" si="2"/>
        <v>256627402</v>
      </c>
      <c r="Q17" s="118">
        <f t="shared" si="3"/>
        <v>105132298</v>
      </c>
      <c r="R17" s="118">
        <f t="shared" si="8"/>
        <v>3508642496</v>
      </c>
      <c r="S17" s="118">
        <f t="shared" si="4"/>
        <v>3870402196</v>
      </c>
      <c r="T17" s="118">
        <v>256627402</v>
      </c>
      <c r="U17" s="117">
        <v>105132298</v>
      </c>
      <c r="V17" s="118">
        <v>3508642496</v>
      </c>
      <c r="W17" s="118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8">
        <f t="shared" si="5"/>
        <v>2359597</v>
      </c>
      <c r="AQ17" s="118">
        <f t="shared" si="6"/>
        <v>2312047</v>
      </c>
      <c r="AR17" s="118">
        <f t="shared" si="6"/>
        <v>10514</v>
      </c>
      <c r="AS17" s="118">
        <f t="shared" si="6"/>
        <v>37036</v>
      </c>
      <c r="AT17" s="118">
        <f t="shared" si="7"/>
        <v>2312047</v>
      </c>
      <c r="AU17" s="121">
        <v>2312047</v>
      </c>
      <c r="AV17" s="117"/>
      <c r="AW17" s="118"/>
      <c r="AX17" s="117">
        <f t="shared" si="9"/>
        <v>37036</v>
      </c>
      <c r="AY17" s="117"/>
      <c r="AZ17" s="121">
        <v>10514</v>
      </c>
      <c r="BA17" s="121">
        <v>37036</v>
      </c>
    </row>
    <row r="18" spans="1:53" x14ac:dyDescent="0.25">
      <c r="A18" s="238"/>
      <c r="B18" s="116" t="s">
        <v>155</v>
      </c>
      <c r="C18" s="117">
        <v>1108.10693359375</v>
      </c>
      <c r="D18" s="117"/>
      <c r="E18" s="117"/>
      <c r="F18" s="117">
        <f t="shared" si="0"/>
        <v>81120790855</v>
      </c>
      <c r="G18" s="118">
        <v>81120790855</v>
      </c>
      <c r="H18" s="118"/>
      <c r="I18" s="119">
        <v>391</v>
      </c>
      <c r="J18" s="120">
        <v>2953</v>
      </c>
      <c r="K18" s="120">
        <v>105</v>
      </c>
      <c r="L18" s="119">
        <v>954</v>
      </c>
      <c r="M18" s="238"/>
      <c r="N18" s="191" t="s">
        <v>155</v>
      </c>
      <c r="O18" s="118">
        <f t="shared" si="1"/>
        <v>1241980806</v>
      </c>
      <c r="P18" s="118">
        <f t="shared" si="2"/>
        <v>1231801563</v>
      </c>
      <c r="Q18" s="118">
        <f t="shared" si="3"/>
        <v>10179243</v>
      </c>
      <c r="R18" s="118">
        <f t="shared" si="8"/>
        <v>0</v>
      </c>
      <c r="S18" s="118">
        <f t="shared" si="4"/>
        <v>1241980806</v>
      </c>
      <c r="T18" s="118">
        <v>1231801563</v>
      </c>
      <c r="U18" s="117">
        <v>10179243</v>
      </c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8">
        <f t="shared" si="5"/>
        <v>10229186</v>
      </c>
      <c r="AQ18" s="118">
        <f t="shared" si="6"/>
        <v>10228168</v>
      </c>
      <c r="AR18" s="118">
        <f t="shared" si="6"/>
        <v>1018</v>
      </c>
      <c r="AS18" s="118">
        <f t="shared" si="6"/>
        <v>0</v>
      </c>
      <c r="AT18" s="118">
        <f t="shared" si="7"/>
        <v>10228168</v>
      </c>
      <c r="AU18" s="121">
        <v>10228168</v>
      </c>
      <c r="AV18" s="117"/>
      <c r="AW18" s="117"/>
      <c r="AX18" s="117">
        <f t="shared" si="9"/>
        <v>0</v>
      </c>
      <c r="AY18" s="117"/>
      <c r="AZ18" s="121">
        <v>1018</v>
      </c>
      <c r="BA18" s="117"/>
    </row>
    <row r="19" spans="1:53" x14ac:dyDescent="0.25">
      <c r="A19" s="238"/>
      <c r="B19" s="116" t="s">
        <v>156</v>
      </c>
      <c r="C19" s="117">
        <v>1184.373291015625</v>
      </c>
      <c r="D19" s="117"/>
      <c r="E19" s="117"/>
      <c r="F19" s="117">
        <f t="shared" si="0"/>
        <v>85287703001</v>
      </c>
      <c r="G19" s="118">
        <v>85287703001</v>
      </c>
      <c r="H19" s="118"/>
      <c r="I19" s="119">
        <v>390</v>
      </c>
      <c r="J19" s="120">
        <v>3902</v>
      </c>
      <c r="K19" s="120">
        <v>94</v>
      </c>
      <c r="L19" s="119">
        <v>999</v>
      </c>
      <c r="M19" s="238"/>
      <c r="N19" s="191" t="s">
        <v>156</v>
      </c>
      <c r="O19" s="118">
        <f t="shared" si="1"/>
        <v>2108440267</v>
      </c>
      <c r="P19" s="118">
        <f t="shared" si="2"/>
        <v>2036226285</v>
      </c>
      <c r="Q19" s="118">
        <f t="shared" si="3"/>
        <v>72213982</v>
      </c>
      <c r="R19" s="118">
        <f t="shared" si="8"/>
        <v>0</v>
      </c>
      <c r="S19" s="118">
        <f t="shared" si="4"/>
        <v>2108440267</v>
      </c>
      <c r="T19" s="118">
        <v>2036226285</v>
      </c>
      <c r="U19" s="117">
        <v>72213982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8">
        <f t="shared" si="5"/>
        <v>13415762</v>
      </c>
      <c r="AQ19" s="118">
        <f t="shared" si="6"/>
        <v>13408644</v>
      </c>
      <c r="AR19" s="118">
        <f t="shared" si="6"/>
        <v>7118</v>
      </c>
      <c r="AS19" s="118">
        <f t="shared" si="6"/>
        <v>0</v>
      </c>
      <c r="AT19" s="118">
        <f t="shared" si="7"/>
        <v>13408644</v>
      </c>
      <c r="AU19" s="121">
        <v>13408644</v>
      </c>
      <c r="AV19" s="117"/>
      <c r="AW19" s="117"/>
      <c r="AX19" s="117">
        <f t="shared" si="9"/>
        <v>0</v>
      </c>
      <c r="AY19" s="117"/>
      <c r="AZ19" s="121">
        <v>7118</v>
      </c>
      <c r="BA19" s="117"/>
    </row>
    <row r="20" spans="1:53" x14ac:dyDescent="0.25">
      <c r="A20" s="238"/>
      <c r="B20" s="116" t="s">
        <v>157</v>
      </c>
      <c r="C20" s="117">
        <v>1168.75048828125</v>
      </c>
      <c r="D20" s="117"/>
      <c r="E20" s="117"/>
      <c r="F20" s="117">
        <f t="shared" si="0"/>
        <v>85502404055</v>
      </c>
      <c r="G20" s="118">
        <v>85502404055</v>
      </c>
      <c r="H20" s="118"/>
      <c r="I20" s="119">
        <v>390</v>
      </c>
      <c r="J20" s="120">
        <v>652</v>
      </c>
      <c r="K20" s="120">
        <v>80</v>
      </c>
      <c r="L20" s="119">
        <v>867</v>
      </c>
      <c r="M20" s="238"/>
      <c r="N20" s="191" t="s">
        <v>157</v>
      </c>
      <c r="O20" s="118">
        <f t="shared" si="1"/>
        <v>612703212</v>
      </c>
      <c r="P20" s="118">
        <f t="shared" si="2"/>
        <v>352523212</v>
      </c>
      <c r="Q20" s="118">
        <f t="shared" si="3"/>
        <v>260180000</v>
      </c>
      <c r="R20" s="118">
        <f t="shared" si="8"/>
        <v>0</v>
      </c>
      <c r="S20" s="118">
        <f t="shared" si="4"/>
        <v>612703212</v>
      </c>
      <c r="T20" s="118">
        <v>352523212</v>
      </c>
      <c r="U20" s="117">
        <v>260180000</v>
      </c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8">
        <f t="shared" si="5"/>
        <v>3462486</v>
      </c>
      <c r="AQ20" s="118">
        <f t="shared" si="6"/>
        <v>3436468</v>
      </c>
      <c r="AR20" s="118">
        <f t="shared" si="6"/>
        <v>26018</v>
      </c>
      <c r="AS20" s="118">
        <f t="shared" si="6"/>
        <v>0</v>
      </c>
      <c r="AT20" s="118">
        <f t="shared" si="7"/>
        <v>3436468</v>
      </c>
      <c r="AU20" s="121">
        <v>3436468</v>
      </c>
      <c r="AV20" s="117"/>
      <c r="AW20" s="117"/>
      <c r="AX20" s="117">
        <f t="shared" si="9"/>
        <v>0</v>
      </c>
      <c r="AY20" s="117"/>
      <c r="AZ20" s="121">
        <v>26018</v>
      </c>
      <c r="BA20" s="117"/>
    </row>
    <row r="21" spans="1:53" x14ac:dyDescent="0.25">
      <c r="A21" s="238"/>
      <c r="B21" s="116" t="s">
        <v>158</v>
      </c>
      <c r="C21" s="117">
        <v>1169.3582763671875</v>
      </c>
      <c r="D21" s="117"/>
      <c r="E21" s="117"/>
      <c r="F21" s="117">
        <f t="shared" si="0"/>
        <v>86149652932</v>
      </c>
      <c r="G21" s="118">
        <v>86149652932</v>
      </c>
      <c r="H21" s="118"/>
      <c r="I21" s="119">
        <v>389</v>
      </c>
      <c r="J21" s="120">
        <v>129</v>
      </c>
      <c r="K21" s="120">
        <v>64</v>
      </c>
      <c r="L21" s="119">
        <v>533</v>
      </c>
      <c r="M21" s="238"/>
      <c r="N21" s="191" t="s">
        <v>158</v>
      </c>
      <c r="O21" s="118">
        <f t="shared" si="1"/>
        <v>227497346</v>
      </c>
      <c r="P21" s="118">
        <f t="shared" si="2"/>
        <v>219375076</v>
      </c>
      <c r="Q21" s="118">
        <f t="shared" si="3"/>
        <v>8122270</v>
      </c>
      <c r="R21" s="118">
        <f t="shared" si="8"/>
        <v>0</v>
      </c>
      <c r="S21" s="118">
        <f t="shared" si="4"/>
        <v>227497346</v>
      </c>
      <c r="T21" s="118">
        <v>219375076</v>
      </c>
      <c r="U21" s="117">
        <v>8122270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8">
        <f t="shared" si="5"/>
        <v>1018002</v>
      </c>
      <c r="AQ21" s="118">
        <f t="shared" si="6"/>
        <v>1017197</v>
      </c>
      <c r="AR21" s="118">
        <f t="shared" si="6"/>
        <v>805</v>
      </c>
      <c r="AS21" s="118">
        <f t="shared" si="6"/>
        <v>0</v>
      </c>
      <c r="AT21" s="118">
        <f t="shared" si="7"/>
        <v>1017197</v>
      </c>
      <c r="AU21" s="121">
        <v>1017197</v>
      </c>
      <c r="AV21" s="117"/>
      <c r="AW21" s="117"/>
      <c r="AX21" s="117">
        <f t="shared" si="9"/>
        <v>0</v>
      </c>
      <c r="AY21" s="117"/>
      <c r="AZ21" s="121">
        <v>805</v>
      </c>
      <c r="BA21" s="117"/>
    </row>
    <row r="22" spans="1:53" x14ac:dyDescent="0.25">
      <c r="A22" s="238"/>
      <c r="B22" s="116" t="s">
        <v>159</v>
      </c>
      <c r="C22" s="117">
        <v>1188.6717529296875</v>
      </c>
      <c r="D22" s="117"/>
      <c r="E22" s="117"/>
      <c r="F22" s="117">
        <f t="shared" si="0"/>
        <v>87707927552</v>
      </c>
      <c r="G22" s="118">
        <v>87707927552</v>
      </c>
      <c r="H22" s="118"/>
      <c r="I22" s="119">
        <v>389</v>
      </c>
      <c r="J22" s="120">
        <v>187</v>
      </c>
      <c r="K22" s="120">
        <v>76</v>
      </c>
      <c r="L22" s="119">
        <v>552</v>
      </c>
      <c r="M22" s="238"/>
      <c r="N22" s="191" t="s">
        <v>159</v>
      </c>
      <c r="O22" s="118">
        <f t="shared" si="1"/>
        <v>1762417210</v>
      </c>
      <c r="P22" s="118">
        <f t="shared" si="2"/>
        <v>1710450324</v>
      </c>
      <c r="Q22" s="118">
        <f t="shared" si="3"/>
        <v>51966886</v>
      </c>
      <c r="R22" s="118">
        <f t="shared" si="8"/>
        <v>0</v>
      </c>
      <c r="S22" s="118">
        <f t="shared" si="4"/>
        <v>1762417210</v>
      </c>
      <c r="T22" s="118">
        <v>1710450324</v>
      </c>
      <c r="U22" s="117">
        <v>51966886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8">
        <f t="shared" si="5"/>
        <v>16811264</v>
      </c>
      <c r="AQ22" s="118">
        <f t="shared" si="6"/>
        <v>16806224</v>
      </c>
      <c r="AR22" s="118">
        <f t="shared" si="6"/>
        <v>5040</v>
      </c>
      <c r="AS22" s="118">
        <f t="shared" si="6"/>
        <v>0</v>
      </c>
      <c r="AT22" s="118">
        <f t="shared" si="7"/>
        <v>16806224</v>
      </c>
      <c r="AU22" s="121">
        <v>16806224</v>
      </c>
      <c r="AV22" s="117"/>
      <c r="AW22" s="117"/>
      <c r="AX22" s="117">
        <f t="shared" si="9"/>
        <v>0</v>
      </c>
      <c r="AY22" s="117"/>
      <c r="AZ22" s="121">
        <v>5040</v>
      </c>
      <c r="BA22" s="117"/>
    </row>
    <row r="23" spans="1:53" x14ac:dyDescent="0.25">
      <c r="A23" s="238"/>
      <c r="B23" s="116" t="s">
        <v>160</v>
      </c>
      <c r="C23" s="117">
        <v>1410.727783203125</v>
      </c>
      <c r="D23" s="117"/>
      <c r="E23" s="117"/>
      <c r="F23" s="117">
        <f t="shared" si="0"/>
        <v>98367885242</v>
      </c>
      <c r="G23" s="118">
        <v>98367885242</v>
      </c>
      <c r="H23" s="118"/>
      <c r="I23" s="119">
        <v>389</v>
      </c>
      <c r="J23" s="120">
        <v>291</v>
      </c>
      <c r="K23" s="120">
        <v>81</v>
      </c>
      <c r="L23" s="119">
        <v>682</v>
      </c>
      <c r="M23" s="238"/>
      <c r="N23" s="191" t="s">
        <v>160</v>
      </c>
      <c r="O23" s="118">
        <f t="shared" si="1"/>
        <v>1011871149</v>
      </c>
      <c r="P23" s="118">
        <f t="shared" si="2"/>
        <v>758809438</v>
      </c>
      <c r="Q23" s="118">
        <f t="shared" si="3"/>
        <v>253061711</v>
      </c>
      <c r="R23" s="118">
        <f t="shared" si="8"/>
        <v>0</v>
      </c>
      <c r="S23" s="118">
        <f t="shared" si="4"/>
        <v>1011871149</v>
      </c>
      <c r="T23" s="118">
        <v>758809438</v>
      </c>
      <c r="U23" s="117">
        <v>253061711</v>
      </c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8">
        <f t="shared" si="5"/>
        <v>6630210</v>
      </c>
      <c r="AQ23" s="118">
        <f t="shared" si="6"/>
        <v>6604914</v>
      </c>
      <c r="AR23" s="118">
        <f t="shared" si="6"/>
        <v>25296</v>
      </c>
      <c r="AS23" s="118">
        <f t="shared" si="6"/>
        <v>0</v>
      </c>
      <c r="AT23" s="118">
        <f t="shared" si="7"/>
        <v>6604914</v>
      </c>
      <c r="AU23" s="121">
        <v>6604914</v>
      </c>
      <c r="AV23" s="117"/>
      <c r="AW23" s="117"/>
      <c r="AX23" s="117">
        <f t="shared" si="9"/>
        <v>0</v>
      </c>
      <c r="AY23" s="117"/>
      <c r="AZ23" s="121">
        <v>25296</v>
      </c>
      <c r="BA23" s="117"/>
    </row>
    <row r="24" spans="1:53" x14ac:dyDescent="0.25">
      <c r="A24" s="238"/>
      <c r="B24" s="116" t="s">
        <v>161</v>
      </c>
      <c r="C24" s="117">
        <v>1665.9815673828125</v>
      </c>
      <c r="D24" s="117"/>
      <c r="E24" s="117"/>
      <c r="F24" s="117">
        <f t="shared" si="0"/>
        <v>105949418994</v>
      </c>
      <c r="G24" s="118">
        <v>105949418994</v>
      </c>
      <c r="H24" s="118"/>
      <c r="I24" s="119">
        <v>389</v>
      </c>
      <c r="J24" s="120">
        <v>2373</v>
      </c>
      <c r="K24" s="120">
        <v>89</v>
      </c>
      <c r="L24" s="119">
        <v>960</v>
      </c>
      <c r="M24" s="238"/>
      <c r="N24" s="191" t="s">
        <v>161</v>
      </c>
      <c r="O24" s="118">
        <f t="shared" si="1"/>
        <v>200051197</v>
      </c>
      <c r="P24" s="118">
        <f t="shared" si="2"/>
        <v>199899407</v>
      </c>
      <c r="Q24" s="118">
        <f t="shared" si="3"/>
        <v>151790</v>
      </c>
      <c r="R24" s="118">
        <f t="shared" si="8"/>
        <v>0</v>
      </c>
      <c r="S24" s="118">
        <f t="shared" si="4"/>
        <v>200051197</v>
      </c>
      <c r="T24" s="118">
        <v>199899407</v>
      </c>
      <c r="U24" s="117">
        <v>151790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8">
        <f t="shared" si="5"/>
        <v>676424</v>
      </c>
      <c r="AQ24" s="118">
        <f t="shared" si="6"/>
        <v>676409</v>
      </c>
      <c r="AR24" s="118">
        <f t="shared" si="6"/>
        <v>15</v>
      </c>
      <c r="AS24" s="118">
        <f t="shared" si="6"/>
        <v>0</v>
      </c>
      <c r="AT24" s="118">
        <f t="shared" si="7"/>
        <v>676409</v>
      </c>
      <c r="AU24" s="121">
        <v>676409</v>
      </c>
      <c r="AV24" s="117"/>
      <c r="AW24" s="117"/>
      <c r="AX24" s="117">
        <f t="shared" si="9"/>
        <v>0</v>
      </c>
      <c r="AY24" s="117"/>
      <c r="AZ24" s="121">
        <v>15</v>
      </c>
      <c r="BA24" s="117"/>
    </row>
    <row r="25" spans="1:53" x14ac:dyDescent="0.25">
      <c r="A25" s="238"/>
      <c r="B25" s="116" t="s">
        <v>162</v>
      </c>
      <c r="C25" s="117">
        <v>1809.0675048828125</v>
      </c>
      <c r="D25" s="117"/>
      <c r="E25" s="117"/>
      <c r="F25" s="117">
        <f t="shared" si="0"/>
        <v>113387882073</v>
      </c>
      <c r="G25" s="118">
        <v>113387882073</v>
      </c>
      <c r="H25" s="118"/>
      <c r="I25" s="119">
        <v>388</v>
      </c>
      <c r="J25" s="120">
        <v>2509</v>
      </c>
      <c r="K25" s="120">
        <v>126</v>
      </c>
      <c r="L25" s="119">
        <v>1138</v>
      </c>
      <c r="M25" s="238"/>
      <c r="N25" s="191" t="s">
        <v>162</v>
      </c>
      <c r="O25" s="118">
        <f t="shared" si="1"/>
        <v>1089976735</v>
      </c>
      <c r="P25" s="118">
        <f t="shared" si="2"/>
        <v>1075550105</v>
      </c>
      <c r="Q25" s="118">
        <f t="shared" si="3"/>
        <v>14426630</v>
      </c>
      <c r="R25" s="118">
        <f t="shared" si="8"/>
        <v>0</v>
      </c>
      <c r="S25" s="118">
        <f t="shared" si="4"/>
        <v>1089976735</v>
      </c>
      <c r="T25" s="118">
        <v>1075550105</v>
      </c>
      <c r="U25" s="117">
        <v>14426630</v>
      </c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8">
        <f t="shared" si="5"/>
        <v>1926430</v>
      </c>
      <c r="AQ25" s="118">
        <f t="shared" si="6"/>
        <v>1923942</v>
      </c>
      <c r="AR25" s="118">
        <f t="shared" si="6"/>
        <v>2488</v>
      </c>
      <c r="AS25" s="118">
        <f t="shared" si="6"/>
        <v>0</v>
      </c>
      <c r="AT25" s="118">
        <f t="shared" si="7"/>
        <v>1923942</v>
      </c>
      <c r="AU25" s="121">
        <v>1923942</v>
      </c>
      <c r="AV25" s="117"/>
      <c r="AW25" s="117"/>
      <c r="AX25" s="117">
        <f t="shared" si="9"/>
        <v>0</v>
      </c>
      <c r="AY25" s="117"/>
      <c r="AZ25" s="121">
        <v>2488</v>
      </c>
      <c r="BA25" s="117"/>
    </row>
    <row r="26" spans="1:53" x14ac:dyDescent="0.25">
      <c r="A26" s="238"/>
      <c r="B26" s="116" t="s">
        <v>163</v>
      </c>
      <c r="C26" s="117">
        <v>2030.810791015625</v>
      </c>
      <c r="D26" s="117"/>
      <c r="E26" s="117"/>
      <c r="F26" s="117">
        <f t="shared" si="0"/>
        <v>131179090071</v>
      </c>
      <c r="G26" s="118">
        <v>131179090071</v>
      </c>
      <c r="H26" s="118"/>
      <c r="I26" s="119">
        <v>387</v>
      </c>
      <c r="J26" s="120">
        <v>723</v>
      </c>
      <c r="K26" s="120">
        <v>117</v>
      </c>
      <c r="L26" s="119">
        <v>1400</v>
      </c>
      <c r="M26" s="238"/>
      <c r="N26" s="191" t="s">
        <v>163</v>
      </c>
      <c r="O26" s="118">
        <f t="shared" si="1"/>
        <v>2596022923</v>
      </c>
      <c r="P26" s="118">
        <f t="shared" si="2"/>
        <v>1603835083</v>
      </c>
      <c r="Q26" s="118">
        <f t="shared" si="3"/>
        <v>39327840</v>
      </c>
      <c r="R26" s="118">
        <f t="shared" si="8"/>
        <v>952860000</v>
      </c>
      <c r="S26" s="118">
        <f t="shared" si="4"/>
        <v>2596022923</v>
      </c>
      <c r="T26" s="118">
        <v>1603835083</v>
      </c>
      <c r="U26" s="117">
        <v>39327840</v>
      </c>
      <c r="V26" s="118">
        <v>952860000</v>
      </c>
      <c r="W26" s="118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8">
        <f t="shared" si="5"/>
        <v>9146896</v>
      </c>
      <c r="AQ26" s="118">
        <f t="shared" si="6"/>
        <v>9130498</v>
      </c>
      <c r="AR26" s="118">
        <f t="shared" si="6"/>
        <v>6398</v>
      </c>
      <c r="AS26" s="118">
        <f t="shared" si="6"/>
        <v>10000</v>
      </c>
      <c r="AT26" s="118">
        <f t="shared" si="7"/>
        <v>9130498</v>
      </c>
      <c r="AU26" s="121">
        <v>9130498</v>
      </c>
      <c r="AV26" s="117"/>
      <c r="AW26" s="118"/>
      <c r="AX26" s="117">
        <f t="shared" si="9"/>
        <v>10000</v>
      </c>
      <c r="AY26" s="117"/>
      <c r="AZ26" s="121">
        <v>6398</v>
      </c>
      <c r="BA26" s="122">
        <v>10000</v>
      </c>
    </row>
    <row r="27" spans="1:53" x14ac:dyDescent="0.25">
      <c r="A27" s="237" t="s">
        <v>165</v>
      </c>
      <c r="B27" s="116" t="s">
        <v>152</v>
      </c>
      <c r="C27" s="117">
        <v>2152.553955078125</v>
      </c>
      <c r="D27" s="117"/>
      <c r="E27" s="117"/>
      <c r="F27" s="117">
        <f t="shared" si="0"/>
        <v>138815099110</v>
      </c>
      <c r="G27" s="118">
        <v>138815099110</v>
      </c>
      <c r="H27" s="118"/>
      <c r="I27" s="119">
        <v>385</v>
      </c>
      <c r="J27" s="120">
        <v>379</v>
      </c>
      <c r="K27" s="120">
        <v>108</v>
      </c>
      <c r="L27" s="119">
        <v>1421</v>
      </c>
      <c r="M27" s="237" t="s">
        <v>165</v>
      </c>
      <c r="N27" s="191" t="s">
        <v>152</v>
      </c>
      <c r="O27" s="118">
        <f t="shared" si="1"/>
        <v>3030208815</v>
      </c>
      <c r="P27" s="118">
        <f t="shared" si="2"/>
        <v>2961988815</v>
      </c>
      <c r="Q27" s="118">
        <f t="shared" si="3"/>
        <v>68220000</v>
      </c>
      <c r="R27" s="118">
        <f t="shared" si="8"/>
        <v>0</v>
      </c>
      <c r="S27" s="118">
        <f t="shared" si="4"/>
        <v>3030208815</v>
      </c>
      <c r="T27" s="118">
        <v>2961988815</v>
      </c>
      <c r="U27" s="117">
        <v>68220000</v>
      </c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8">
        <f t="shared" si="5"/>
        <v>13956762</v>
      </c>
      <c r="AQ27" s="118">
        <f t="shared" si="6"/>
        <v>13943118</v>
      </c>
      <c r="AR27" s="118">
        <f t="shared" si="6"/>
        <v>13644</v>
      </c>
      <c r="AS27" s="118">
        <f t="shared" si="6"/>
        <v>0</v>
      </c>
      <c r="AT27" s="118">
        <f t="shared" si="7"/>
        <v>13943118</v>
      </c>
      <c r="AU27" s="121">
        <v>13943118</v>
      </c>
      <c r="AV27" s="117"/>
      <c r="AW27" s="117"/>
      <c r="AX27" s="117">
        <f t="shared" si="9"/>
        <v>0</v>
      </c>
      <c r="AY27" s="117"/>
      <c r="AZ27" s="121">
        <v>13644</v>
      </c>
      <c r="BA27" s="117"/>
    </row>
    <row r="28" spans="1:53" x14ac:dyDescent="0.25">
      <c r="A28" s="238"/>
      <c r="B28" s="116" t="s">
        <v>153</v>
      </c>
      <c r="C28" s="117">
        <v>2431.10107421875</v>
      </c>
      <c r="D28" s="117"/>
      <c r="E28" s="117"/>
      <c r="F28" s="117">
        <f t="shared" si="0"/>
        <v>155774972997</v>
      </c>
      <c r="G28" s="118">
        <v>155774972997</v>
      </c>
      <c r="H28" s="118"/>
      <c r="I28" s="119">
        <v>386</v>
      </c>
      <c r="J28" s="120">
        <v>882</v>
      </c>
      <c r="K28" s="120">
        <v>126</v>
      </c>
      <c r="L28" s="119">
        <v>1400</v>
      </c>
      <c r="M28" s="238"/>
      <c r="N28" s="191" t="s">
        <v>153</v>
      </c>
      <c r="O28" s="118">
        <f t="shared" si="1"/>
        <v>1821129154</v>
      </c>
      <c r="P28" s="118">
        <f t="shared" si="2"/>
        <v>1817349154</v>
      </c>
      <c r="Q28" s="118">
        <f t="shared" si="3"/>
        <v>3780000</v>
      </c>
      <c r="R28" s="118">
        <f t="shared" si="8"/>
        <v>0</v>
      </c>
      <c r="S28" s="118">
        <f t="shared" si="4"/>
        <v>1821129154</v>
      </c>
      <c r="T28" s="118">
        <v>1817349154</v>
      </c>
      <c r="U28" s="117">
        <v>3780000</v>
      </c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8">
        <f t="shared" si="5"/>
        <v>18380560</v>
      </c>
      <c r="AQ28" s="118">
        <f t="shared" si="6"/>
        <v>18379804</v>
      </c>
      <c r="AR28" s="118">
        <f t="shared" si="6"/>
        <v>756</v>
      </c>
      <c r="AS28" s="118">
        <f t="shared" si="6"/>
        <v>0</v>
      </c>
      <c r="AT28" s="118">
        <f t="shared" si="7"/>
        <v>18379804</v>
      </c>
      <c r="AU28" s="121">
        <v>18379804</v>
      </c>
      <c r="AV28" s="117"/>
      <c r="AW28" s="117"/>
      <c r="AX28" s="117">
        <f t="shared" si="9"/>
        <v>0</v>
      </c>
      <c r="AY28" s="117"/>
      <c r="AZ28" s="121">
        <v>756</v>
      </c>
      <c r="BA28" s="117"/>
    </row>
    <row r="29" spans="1:53" x14ac:dyDescent="0.25">
      <c r="A29" s="238"/>
      <c r="B29" s="116" t="s">
        <v>154</v>
      </c>
      <c r="C29" s="117">
        <v>3019.26123046875</v>
      </c>
      <c r="D29" s="117"/>
      <c r="E29" s="117"/>
      <c r="F29" s="117">
        <f t="shared" si="0"/>
        <v>184454089996</v>
      </c>
      <c r="G29" s="118">
        <v>184454089996</v>
      </c>
      <c r="H29" s="118"/>
      <c r="I29" s="119">
        <v>384</v>
      </c>
      <c r="J29" s="120">
        <v>684</v>
      </c>
      <c r="K29" s="120">
        <v>126</v>
      </c>
      <c r="L29" s="119">
        <v>1407</v>
      </c>
      <c r="M29" s="238"/>
      <c r="N29" s="191" t="s">
        <v>154</v>
      </c>
      <c r="O29" s="118">
        <f t="shared" si="1"/>
        <v>1756351826</v>
      </c>
      <c r="P29" s="118">
        <f t="shared" si="2"/>
        <v>1647641826</v>
      </c>
      <c r="Q29" s="118">
        <f t="shared" si="3"/>
        <v>108710000</v>
      </c>
      <c r="R29" s="118">
        <f t="shared" si="8"/>
        <v>0</v>
      </c>
      <c r="S29" s="118">
        <f t="shared" si="4"/>
        <v>1756351826</v>
      </c>
      <c r="T29" s="118">
        <v>1647641826</v>
      </c>
      <c r="U29" s="117">
        <v>108710000</v>
      </c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8">
        <f t="shared" si="5"/>
        <v>3097559</v>
      </c>
      <c r="AQ29" s="118">
        <f t="shared" si="6"/>
        <v>3081027</v>
      </c>
      <c r="AR29" s="118">
        <f t="shared" si="6"/>
        <v>16532</v>
      </c>
      <c r="AS29" s="118">
        <f t="shared" si="6"/>
        <v>0</v>
      </c>
      <c r="AT29" s="118">
        <f t="shared" si="7"/>
        <v>3081027</v>
      </c>
      <c r="AU29" s="121">
        <v>3081027</v>
      </c>
      <c r="AV29" s="117"/>
      <c r="AW29" s="117"/>
      <c r="AX29" s="117">
        <f t="shared" si="9"/>
        <v>0</v>
      </c>
      <c r="AY29" s="117"/>
      <c r="AZ29" s="121">
        <v>16532</v>
      </c>
      <c r="BA29" s="117"/>
    </row>
    <row r="30" spans="1:53" x14ac:dyDescent="0.25">
      <c r="A30" s="238"/>
      <c r="B30" s="116" t="s">
        <v>155</v>
      </c>
      <c r="C30" s="117">
        <v>2911.317138671875</v>
      </c>
      <c r="D30" s="117"/>
      <c r="E30" s="117"/>
      <c r="F30" s="117">
        <f t="shared" si="0"/>
        <v>183274770361</v>
      </c>
      <c r="G30" s="118">
        <v>183274770361</v>
      </c>
      <c r="H30" s="118"/>
      <c r="I30" s="119">
        <v>385</v>
      </c>
      <c r="J30" s="120">
        <v>837</v>
      </c>
      <c r="K30" s="120">
        <v>133</v>
      </c>
      <c r="L30" s="119">
        <v>1212</v>
      </c>
      <c r="M30" s="238"/>
      <c r="N30" s="191" t="s">
        <v>155</v>
      </c>
      <c r="O30" s="118">
        <f t="shared" si="1"/>
        <v>11111125943</v>
      </c>
      <c r="P30" s="118">
        <f t="shared" si="2"/>
        <v>1433633351</v>
      </c>
      <c r="Q30" s="118">
        <f t="shared" si="3"/>
        <v>348469292</v>
      </c>
      <c r="R30" s="118">
        <f t="shared" si="8"/>
        <v>9329023300</v>
      </c>
      <c r="S30" s="118">
        <f t="shared" si="4"/>
        <v>11111125943</v>
      </c>
      <c r="T30" s="118">
        <v>1433633351</v>
      </c>
      <c r="U30" s="117">
        <v>348469292</v>
      </c>
      <c r="V30" s="118">
        <v>9329023300</v>
      </c>
      <c r="W30" s="118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8">
        <f t="shared" si="5"/>
        <v>9262628</v>
      </c>
      <c r="AQ30" s="118">
        <f t="shared" si="6"/>
        <v>9102610</v>
      </c>
      <c r="AR30" s="118">
        <f t="shared" si="6"/>
        <v>64018</v>
      </c>
      <c r="AS30" s="118">
        <f t="shared" si="6"/>
        <v>96000</v>
      </c>
      <c r="AT30" s="118">
        <f t="shared" si="7"/>
        <v>9102610</v>
      </c>
      <c r="AU30" s="121">
        <v>9102610</v>
      </c>
      <c r="AV30" s="117"/>
      <c r="AW30" s="118"/>
      <c r="AX30" s="117">
        <f t="shared" si="9"/>
        <v>96000</v>
      </c>
      <c r="AY30" s="117"/>
      <c r="AZ30" s="121">
        <v>64018</v>
      </c>
      <c r="BA30" s="122">
        <v>96000</v>
      </c>
    </row>
    <row r="31" spans="1:53" x14ac:dyDescent="0.25">
      <c r="A31" s="238"/>
      <c r="B31" s="116" t="s">
        <v>156</v>
      </c>
      <c r="C31" s="117">
        <v>3336.287841796875</v>
      </c>
      <c r="D31" s="117"/>
      <c r="E31" s="117"/>
      <c r="F31" s="117">
        <f t="shared" si="0"/>
        <v>205318326555</v>
      </c>
      <c r="G31" s="118">
        <v>205318326555</v>
      </c>
      <c r="H31" s="118"/>
      <c r="I31" s="119">
        <v>386</v>
      </c>
      <c r="J31" s="120">
        <v>1082</v>
      </c>
      <c r="K31" s="120">
        <v>133</v>
      </c>
      <c r="L31" s="119">
        <v>1659</v>
      </c>
      <c r="M31" s="238"/>
      <c r="N31" s="191" t="s">
        <v>156</v>
      </c>
      <c r="O31" s="118">
        <f t="shared" si="1"/>
        <v>6340485809</v>
      </c>
      <c r="P31" s="118">
        <f t="shared" si="2"/>
        <v>1552038809</v>
      </c>
      <c r="Q31" s="118">
        <f t="shared" si="3"/>
        <v>174750000</v>
      </c>
      <c r="R31" s="118">
        <f t="shared" si="8"/>
        <v>4613697000</v>
      </c>
      <c r="S31" s="118">
        <f t="shared" si="4"/>
        <v>6340485809</v>
      </c>
      <c r="T31" s="118">
        <v>1552038809</v>
      </c>
      <c r="U31" s="117">
        <v>174750000</v>
      </c>
      <c r="V31" s="118">
        <v>4613697000</v>
      </c>
      <c r="W31" s="118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8">
        <f t="shared" si="5"/>
        <v>13906627</v>
      </c>
      <c r="AQ31" s="118">
        <f t="shared" si="6"/>
        <v>13843627</v>
      </c>
      <c r="AR31" s="118">
        <f t="shared" si="6"/>
        <v>15000</v>
      </c>
      <c r="AS31" s="118">
        <f t="shared" si="6"/>
        <v>48000</v>
      </c>
      <c r="AT31" s="118">
        <f t="shared" si="7"/>
        <v>13843627</v>
      </c>
      <c r="AU31" s="121">
        <v>13843627</v>
      </c>
      <c r="AV31" s="117"/>
      <c r="AW31" s="118"/>
      <c r="AX31" s="117">
        <f t="shared" si="9"/>
        <v>48000</v>
      </c>
      <c r="AY31" s="117"/>
      <c r="AZ31" s="121">
        <v>15000</v>
      </c>
      <c r="BA31" s="122">
        <v>48000</v>
      </c>
    </row>
    <row r="32" spans="1:53" x14ac:dyDescent="0.25">
      <c r="A32" s="238"/>
      <c r="B32" s="116" t="s">
        <v>157</v>
      </c>
      <c r="C32" s="117">
        <v>4408.17333984375</v>
      </c>
      <c r="D32" s="117"/>
      <c r="E32" s="117"/>
      <c r="F32" s="117">
        <f t="shared" si="0"/>
        <v>252798050079</v>
      </c>
      <c r="G32" s="118">
        <v>252798050079</v>
      </c>
      <c r="H32" s="118"/>
      <c r="I32" s="119">
        <v>386</v>
      </c>
      <c r="J32" s="120">
        <v>12503</v>
      </c>
      <c r="K32" s="120">
        <v>143</v>
      </c>
      <c r="L32" s="119">
        <v>1824</v>
      </c>
      <c r="M32" s="238"/>
      <c r="N32" s="191" t="s">
        <v>157</v>
      </c>
      <c r="O32" s="118">
        <f t="shared" si="1"/>
        <v>6947414093</v>
      </c>
      <c r="P32" s="118">
        <f t="shared" si="2"/>
        <v>660862493</v>
      </c>
      <c r="Q32" s="118">
        <f t="shared" si="3"/>
        <v>18803600</v>
      </c>
      <c r="R32" s="118">
        <f t="shared" si="8"/>
        <v>6267748000</v>
      </c>
      <c r="S32" s="118">
        <f t="shared" si="4"/>
        <v>6947414093</v>
      </c>
      <c r="T32" s="118">
        <v>660862493</v>
      </c>
      <c r="U32" s="117">
        <f>12000000+6803600</f>
        <v>18803600</v>
      </c>
      <c r="V32" s="117">
        <v>6267748000</v>
      </c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8">
        <f t="shared" si="5"/>
        <v>2274029</v>
      </c>
      <c r="AQ32" s="118">
        <f t="shared" si="6"/>
        <v>2207045</v>
      </c>
      <c r="AR32" s="118">
        <f t="shared" si="6"/>
        <v>2984</v>
      </c>
      <c r="AS32" s="118">
        <f t="shared" si="6"/>
        <v>64000</v>
      </c>
      <c r="AT32" s="118">
        <f t="shared" si="7"/>
        <v>2207045</v>
      </c>
      <c r="AU32" s="121">
        <v>2207045</v>
      </c>
      <c r="AV32" s="117"/>
      <c r="AW32" s="117"/>
      <c r="AX32" s="117">
        <f t="shared" si="9"/>
        <v>64000</v>
      </c>
      <c r="AY32" s="117"/>
      <c r="AZ32" s="121">
        <v>2984</v>
      </c>
      <c r="BA32" s="122">
        <v>64000</v>
      </c>
    </row>
    <row r="33" spans="1:53" x14ac:dyDescent="0.25">
      <c r="A33" s="238"/>
      <c r="B33" s="116" t="s">
        <v>158</v>
      </c>
      <c r="C33" s="117">
        <v>8122.63818359375</v>
      </c>
      <c r="D33" s="117"/>
      <c r="E33" s="117"/>
      <c r="F33" s="117">
        <f t="shared" si="0"/>
        <v>474470156884</v>
      </c>
      <c r="G33" s="118">
        <v>474470156884</v>
      </c>
      <c r="H33" s="118"/>
      <c r="I33" s="119">
        <v>385</v>
      </c>
      <c r="J33" s="120">
        <v>352</v>
      </c>
      <c r="K33" s="120">
        <v>148</v>
      </c>
      <c r="L33" s="119">
        <v>1736</v>
      </c>
      <c r="M33" s="238"/>
      <c r="N33" s="191" t="s">
        <v>158</v>
      </c>
      <c r="O33" s="118">
        <f t="shared" si="1"/>
        <v>1067563522</v>
      </c>
      <c r="P33" s="118">
        <f t="shared" si="2"/>
        <v>984832022</v>
      </c>
      <c r="Q33" s="118">
        <f t="shared" si="3"/>
        <v>82731500</v>
      </c>
      <c r="R33" s="118">
        <f t="shared" si="8"/>
        <v>0</v>
      </c>
      <c r="S33" s="118">
        <f t="shared" si="4"/>
        <v>1067563522</v>
      </c>
      <c r="T33" s="118">
        <v>984832022</v>
      </c>
      <c r="U33" s="117">
        <f>82638300+93200</f>
        <v>82731500</v>
      </c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8">
        <f t="shared" si="5"/>
        <v>2529175</v>
      </c>
      <c r="AQ33" s="118">
        <f t="shared" si="6"/>
        <v>2516162</v>
      </c>
      <c r="AR33" s="118">
        <f t="shared" si="6"/>
        <v>13013</v>
      </c>
      <c r="AS33" s="118">
        <f t="shared" si="6"/>
        <v>0</v>
      </c>
      <c r="AT33" s="118">
        <f t="shared" si="7"/>
        <v>2516162</v>
      </c>
      <c r="AU33" s="121">
        <v>2516162</v>
      </c>
      <c r="AV33" s="117"/>
      <c r="AW33" s="117"/>
      <c r="AX33" s="117">
        <f t="shared" si="9"/>
        <v>0</v>
      </c>
      <c r="AY33" s="117"/>
      <c r="AZ33" s="121">
        <v>13013</v>
      </c>
      <c r="BA33" s="117"/>
    </row>
    <row r="34" spans="1:53" x14ac:dyDescent="0.25">
      <c r="A34" s="238"/>
      <c r="B34" s="116" t="s">
        <v>159</v>
      </c>
      <c r="C34" s="117">
        <v>12712.453125</v>
      </c>
      <c r="D34" s="117"/>
      <c r="E34" s="117"/>
      <c r="F34" s="117">
        <f t="shared" si="0"/>
        <v>740372419652</v>
      </c>
      <c r="G34" s="118">
        <v>740372419652</v>
      </c>
      <c r="H34" s="118"/>
      <c r="I34" s="119">
        <v>386</v>
      </c>
      <c r="J34" s="120">
        <v>617</v>
      </c>
      <c r="K34" s="120">
        <v>130</v>
      </c>
      <c r="L34" s="119">
        <v>3270</v>
      </c>
      <c r="M34" s="238"/>
      <c r="N34" s="191" t="s">
        <v>159</v>
      </c>
      <c r="O34" s="118">
        <f t="shared" si="1"/>
        <v>12223801816</v>
      </c>
      <c r="P34" s="118">
        <f t="shared" si="2"/>
        <v>8183639016</v>
      </c>
      <c r="Q34" s="118">
        <f t="shared" si="3"/>
        <v>43295800</v>
      </c>
      <c r="R34" s="118">
        <f t="shared" si="8"/>
        <v>3996867000</v>
      </c>
      <c r="S34" s="118">
        <f t="shared" si="4"/>
        <v>12223801816</v>
      </c>
      <c r="T34" s="118">
        <v>8183639016</v>
      </c>
      <c r="U34" s="117">
        <v>43295800</v>
      </c>
      <c r="V34" s="118">
        <v>3996867000</v>
      </c>
      <c r="W34" s="118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8">
        <f t="shared" si="5"/>
        <v>13784063</v>
      </c>
      <c r="AQ34" s="118">
        <f t="shared" si="6"/>
        <v>13735308</v>
      </c>
      <c r="AR34" s="118">
        <f t="shared" si="6"/>
        <v>8155</v>
      </c>
      <c r="AS34" s="118">
        <f t="shared" si="6"/>
        <v>40600</v>
      </c>
      <c r="AT34" s="118">
        <f t="shared" si="7"/>
        <v>13735308</v>
      </c>
      <c r="AU34" s="121">
        <v>13735308</v>
      </c>
      <c r="AV34" s="117"/>
      <c r="AW34" s="118"/>
      <c r="AX34" s="117">
        <f t="shared" si="9"/>
        <v>40600</v>
      </c>
      <c r="AY34" s="117"/>
      <c r="AZ34" s="121">
        <v>8155</v>
      </c>
      <c r="BA34" s="122">
        <v>40600</v>
      </c>
    </row>
    <row r="35" spans="1:53" x14ac:dyDescent="0.25">
      <c r="A35" s="238"/>
      <c r="B35" s="116" t="s">
        <v>160</v>
      </c>
      <c r="C35" s="117">
        <v>11814.4287109375</v>
      </c>
      <c r="D35" s="117"/>
      <c r="E35" s="117"/>
      <c r="F35" s="117">
        <f t="shared" ref="F35:F66" si="10">SUM(G35:G35)</f>
        <v>741297799866</v>
      </c>
      <c r="G35" s="118">
        <v>741297799866</v>
      </c>
      <c r="H35" s="118"/>
      <c r="I35" s="119">
        <v>387</v>
      </c>
      <c r="J35" s="120">
        <v>82604</v>
      </c>
      <c r="K35" s="120">
        <v>147</v>
      </c>
      <c r="L35" s="119">
        <v>3452</v>
      </c>
      <c r="M35" s="238"/>
      <c r="N35" s="191" t="s">
        <v>160</v>
      </c>
      <c r="O35" s="118">
        <f t="shared" si="1"/>
        <v>16742972198</v>
      </c>
      <c r="P35" s="118">
        <f t="shared" si="2"/>
        <v>9043302470</v>
      </c>
      <c r="Q35" s="118">
        <f t="shared" si="3"/>
        <v>0</v>
      </c>
      <c r="R35" s="118">
        <f t="shared" si="8"/>
        <v>7699669728</v>
      </c>
      <c r="S35" s="118">
        <f t="shared" si="4"/>
        <v>16742972198</v>
      </c>
      <c r="T35" s="118">
        <v>9043302470</v>
      </c>
      <c r="U35" s="117"/>
      <c r="V35" s="117">
        <v>7699669728</v>
      </c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8">
        <f t="shared" si="5"/>
        <v>8065788</v>
      </c>
      <c r="AQ35" s="118">
        <f t="shared" ref="AQ35:AS66" si="11">AU35+AY35</f>
        <v>7985780</v>
      </c>
      <c r="AR35" s="118">
        <f t="shared" si="11"/>
        <v>0</v>
      </c>
      <c r="AS35" s="118">
        <f t="shared" si="11"/>
        <v>80008</v>
      </c>
      <c r="AT35" s="118">
        <f t="shared" si="7"/>
        <v>7985780</v>
      </c>
      <c r="AU35" s="121">
        <v>7985780</v>
      </c>
      <c r="AV35" s="117"/>
      <c r="AW35" s="117"/>
      <c r="AX35" s="117">
        <f t="shared" si="9"/>
        <v>80008</v>
      </c>
      <c r="AY35" s="117"/>
      <c r="AZ35" s="117"/>
      <c r="BA35" s="122">
        <v>80008</v>
      </c>
    </row>
    <row r="36" spans="1:53" x14ac:dyDescent="0.25">
      <c r="A36" s="238"/>
      <c r="B36" s="116" t="s">
        <v>161</v>
      </c>
      <c r="C36" s="117">
        <v>10657.09375</v>
      </c>
      <c r="D36" s="117"/>
      <c r="E36" s="117"/>
      <c r="F36" s="117">
        <f t="shared" si="10"/>
        <v>703654617481</v>
      </c>
      <c r="G36" s="118">
        <v>703654617481</v>
      </c>
      <c r="H36" s="118"/>
      <c r="I36" s="119">
        <v>385</v>
      </c>
      <c r="J36" s="120">
        <v>1451</v>
      </c>
      <c r="K36" s="120">
        <v>177</v>
      </c>
      <c r="L36" s="119">
        <v>4870</v>
      </c>
      <c r="M36" s="238"/>
      <c r="N36" s="191" t="s">
        <v>161</v>
      </c>
      <c r="O36" s="118">
        <f t="shared" si="1"/>
        <v>20685696873</v>
      </c>
      <c r="P36" s="118">
        <f t="shared" si="2"/>
        <v>12993356873</v>
      </c>
      <c r="Q36" s="118">
        <f t="shared" si="3"/>
        <v>0</v>
      </c>
      <c r="R36" s="118">
        <f t="shared" si="8"/>
        <v>7692340000</v>
      </c>
      <c r="S36" s="118">
        <f t="shared" si="4"/>
        <v>20685696873</v>
      </c>
      <c r="T36" s="118">
        <v>12993356873</v>
      </c>
      <c r="U36" s="117"/>
      <c r="V36" s="117">
        <v>7692340000</v>
      </c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8">
        <f t="shared" si="5"/>
        <v>8635819</v>
      </c>
      <c r="AQ36" s="118">
        <f t="shared" si="11"/>
        <v>8555819</v>
      </c>
      <c r="AR36" s="118">
        <f t="shared" si="11"/>
        <v>0</v>
      </c>
      <c r="AS36" s="118">
        <f t="shared" si="11"/>
        <v>80000</v>
      </c>
      <c r="AT36" s="118">
        <f t="shared" si="7"/>
        <v>8555819</v>
      </c>
      <c r="AU36" s="121">
        <v>8555819</v>
      </c>
      <c r="AV36" s="117"/>
      <c r="AW36" s="117"/>
      <c r="AX36" s="117">
        <f t="shared" si="9"/>
        <v>80000</v>
      </c>
      <c r="AY36" s="117"/>
      <c r="AZ36" s="117"/>
      <c r="BA36" s="122">
        <v>80000</v>
      </c>
    </row>
    <row r="37" spans="1:53" x14ac:dyDescent="0.25">
      <c r="A37" s="238"/>
      <c r="B37" s="116" t="s">
        <v>162</v>
      </c>
      <c r="C37" s="117">
        <v>9640.150390625</v>
      </c>
      <c r="D37" s="117"/>
      <c r="E37" s="117"/>
      <c r="F37" s="117">
        <f t="shared" si="10"/>
        <v>637455761353</v>
      </c>
      <c r="G37" s="118">
        <v>637455761353</v>
      </c>
      <c r="H37" s="118"/>
      <c r="I37" s="119">
        <v>384</v>
      </c>
      <c r="J37" s="120">
        <v>568</v>
      </c>
      <c r="K37" s="120">
        <v>145</v>
      </c>
      <c r="L37" s="119">
        <v>2812</v>
      </c>
      <c r="M37" s="238"/>
      <c r="N37" s="191" t="s">
        <v>162</v>
      </c>
      <c r="O37" s="118">
        <f t="shared" si="1"/>
        <v>4423709588</v>
      </c>
      <c r="P37" s="118">
        <f t="shared" si="2"/>
        <v>4421759988</v>
      </c>
      <c r="Q37" s="118">
        <f t="shared" si="3"/>
        <v>1949600</v>
      </c>
      <c r="R37" s="118">
        <f t="shared" si="8"/>
        <v>0</v>
      </c>
      <c r="S37" s="118">
        <f t="shared" si="4"/>
        <v>4423709588</v>
      </c>
      <c r="T37" s="118">
        <v>4421759988</v>
      </c>
      <c r="U37" s="117">
        <f>1173060+776540</f>
        <v>1949600</v>
      </c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8">
        <f t="shared" si="5"/>
        <v>2748885</v>
      </c>
      <c r="AQ37" s="118">
        <f t="shared" si="11"/>
        <v>2748785</v>
      </c>
      <c r="AR37" s="118">
        <f t="shared" si="11"/>
        <v>100</v>
      </c>
      <c r="AS37" s="118">
        <f t="shared" si="11"/>
        <v>0</v>
      </c>
      <c r="AT37" s="118">
        <f t="shared" si="7"/>
        <v>2748785</v>
      </c>
      <c r="AU37" s="121">
        <v>2748785</v>
      </c>
      <c r="AV37" s="117"/>
      <c r="AW37" s="117"/>
      <c r="AX37" s="117">
        <f t="shared" si="9"/>
        <v>0</v>
      </c>
      <c r="AY37" s="117"/>
      <c r="AZ37" s="121">
        <v>100</v>
      </c>
      <c r="BA37" s="117"/>
    </row>
    <row r="38" spans="1:53" x14ac:dyDescent="0.25">
      <c r="A38" s="238"/>
      <c r="B38" s="116" t="s">
        <v>163</v>
      </c>
      <c r="C38" s="117">
        <v>10256.1328125</v>
      </c>
      <c r="D38" s="117"/>
      <c r="E38" s="117"/>
      <c r="F38" s="117">
        <f t="shared" si="10"/>
        <v>717560948996</v>
      </c>
      <c r="G38" s="118">
        <v>717560948996</v>
      </c>
      <c r="H38" s="118"/>
      <c r="I38" s="119">
        <v>384</v>
      </c>
      <c r="J38" s="120">
        <v>758</v>
      </c>
      <c r="K38" s="120">
        <v>143</v>
      </c>
      <c r="L38" s="119">
        <v>3646</v>
      </c>
      <c r="M38" s="238"/>
      <c r="N38" s="191" t="s">
        <v>163</v>
      </c>
      <c r="O38" s="118">
        <f t="shared" si="1"/>
        <v>16426430229</v>
      </c>
      <c r="P38" s="118">
        <f t="shared" si="2"/>
        <v>16426430229</v>
      </c>
      <c r="Q38" s="118">
        <f t="shared" si="3"/>
        <v>0</v>
      </c>
      <c r="R38" s="118">
        <f t="shared" si="8"/>
        <v>0</v>
      </c>
      <c r="S38" s="118">
        <f t="shared" si="4"/>
        <v>16426430229</v>
      </c>
      <c r="T38" s="118">
        <v>16426430229</v>
      </c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8">
        <f t="shared" si="5"/>
        <v>20004628</v>
      </c>
      <c r="AQ38" s="118">
        <f t="shared" si="11"/>
        <v>20004628</v>
      </c>
      <c r="AR38" s="118">
        <f t="shared" si="11"/>
        <v>0</v>
      </c>
      <c r="AS38" s="118">
        <f t="shared" si="11"/>
        <v>0</v>
      </c>
      <c r="AT38" s="118">
        <f t="shared" si="7"/>
        <v>20004628</v>
      </c>
      <c r="AU38" s="121">
        <v>20004628</v>
      </c>
      <c r="AV38" s="117"/>
      <c r="AW38" s="117"/>
      <c r="AX38" s="117">
        <f t="shared" si="9"/>
        <v>0</v>
      </c>
      <c r="AY38" s="117"/>
      <c r="AZ38" s="117"/>
      <c r="BA38" s="117"/>
    </row>
    <row r="39" spans="1:53" x14ac:dyDescent="0.25">
      <c r="A39" s="237" t="s">
        <v>166</v>
      </c>
      <c r="B39" s="116" t="s">
        <v>152</v>
      </c>
      <c r="C39" s="117">
        <v>11189.9677734375</v>
      </c>
      <c r="D39" s="117"/>
      <c r="E39" s="117"/>
      <c r="F39" s="117">
        <f t="shared" si="10"/>
        <v>788261732495</v>
      </c>
      <c r="G39" s="118">
        <v>788261732495</v>
      </c>
      <c r="H39" s="118"/>
      <c r="I39" s="119">
        <v>383</v>
      </c>
      <c r="J39" s="120">
        <v>876</v>
      </c>
      <c r="K39" s="120">
        <v>133</v>
      </c>
      <c r="L39" s="119">
        <v>3342</v>
      </c>
      <c r="M39" s="237" t="s">
        <v>166</v>
      </c>
      <c r="N39" s="191" t="s">
        <v>152</v>
      </c>
      <c r="O39" s="118">
        <f t="shared" si="1"/>
        <v>3546017922</v>
      </c>
      <c r="P39" s="118">
        <f t="shared" si="2"/>
        <v>3546017922</v>
      </c>
      <c r="Q39" s="118">
        <f t="shared" si="3"/>
        <v>0</v>
      </c>
      <c r="R39" s="118">
        <f t="shared" si="8"/>
        <v>0</v>
      </c>
      <c r="S39" s="118">
        <f t="shared" si="4"/>
        <v>3546017922</v>
      </c>
      <c r="T39" s="118">
        <v>3546017922</v>
      </c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8">
        <f t="shared" si="5"/>
        <v>11372701</v>
      </c>
      <c r="AQ39" s="118">
        <f t="shared" si="11"/>
        <v>11372701</v>
      </c>
      <c r="AR39" s="118">
        <f t="shared" si="11"/>
        <v>0</v>
      </c>
      <c r="AS39" s="118">
        <f t="shared" si="11"/>
        <v>0</v>
      </c>
      <c r="AT39" s="118">
        <f t="shared" si="7"/>
        <v>11372701</v>
      </c>
      <c r="AU39" s="121">
        <v>11372701</v>
      </c>
      <c r="AV39" s="117"/>
      <c r="AW39" s="117"/>
      <c r="AX39" s="117">
        <f t="shared" si="9"/>
        <v>0</v>
      </c>
      <c r="AY39" s="117"/>
      <c r="AZ39" s="117"/>
      <c r="BA39" s="117"/>
    </row>
    <row r="40" spans="1:53" x14ac:dyDescent="0.25">
      <c r="A40" s="238"/>
      <c r="B40" s="116" t="s">
        <v>153</v>
      </c>
      <c r="C40" s="117">
        <v>12359.05078125</v>
      </c>
      <c r="D40" s="117"/>
      <c r="E40" s="117"/>
      <c r="F40" s="117">
        <f t="shared" si="10"/>
        <v>847518046760</v>
      </c>
      <c r="G40" s="118">
        <v>847518046760</v>
      </c>
      <c r="H40" s="118"/>
      <c r="I40" s="119">
        <v>381</v>
      </c>
      <c r="J40" s="120">
        <v>438</v>
      </c>
      <c r="K40" s="120">
        <v>114</v>
      </c>
      <c r="L40" s="119">
        <v>3461</v>
      </c>
      <c r="M40" s="238"/>
      <c r="N40" s="191" t="s">
        <v>153</v>
      </c>
      <c r="O40" s="118">
        <f t="shared" si="1"/>
        <v>1929765912</v>
      </c>
      <c r="P40" s="118">
        <f t="shared" si="2"/>
        <v>1929765912</v>
      </c>
      <c r="Q40" s="118">
        <f t="shared" si="3"/>
        <v>0</v>
      </c>
      <c r="R40" s="118">
        <f t="shared" si="8"/>
        <v>0</v>
      </c>
      <c r="S40" s="118">
        <f t="shared" si="4"/>
        <v>1929765912</v>
      </c>
      <c r="T40" s="118">
        <v>1929765912</v>
      </c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8">
        <f t="shared" si="5"/>
        <v>3584541</v>
      </c>
      <c r="AQ40" s="118">
        <f t="shared" si="11"/>
        <v>3584541</v>
      </c>
      <c r="AR40" s="118">
        <f t="shared" si="11"/>
        <v>0</v>
      </c>
      <c r="AS40" s="118">
        <f t="shared" si="11"/>
        <v>0</v>
      </c>
      <c r="AT40" s="118">
        <f t="shared" si="7"/>
        <v>3584541</v>
      </c>
      <c r="AU40" s="121">
        <v>3584541</v>
      </c>
      <c r="AV40" s="117"/>
      <c r="AW40" s="117"/>
      <c r="AX40" s="117">
        <f t="shared" si="9"/>
        <v>0</v>
      </c>
      <c r="AY40" s="117"/>
      <c r="AZ40" s="117"/>
      <c r="BA40" s="117"/>
    </row>
    <row r="41" spans="1:53" x14ac:dyDescent="0.25">
      <c r="A41" s="238"/>
      <c r="B41" s="116" t="s">
        <v>154</v>
      </c>
      <c r="C41" s="117">
        <v>12966.765625</v>
      </c>
      <c r="D41" s="117"/>
      <c r="E41" s="117"/>
      <c r="F41" s="117">
        <f t="shared" si="10"/>
        <v>889909436536</v>
      </c>
      <c r="G41" s="118">
        <v>889909436536</v>
      </c>
      <c r="H41" s="118"/>
      <c r="I41" s="119">
        <v>380</v>
      </c>
      <c r="J41" s="120">
        <v>853</v>
      </c>
      <c r="K41" s="120">
        <v>73</v>
      </c>
      <c r="L41" s="119">
        <v>4146</v>
      </c>
      <c r="M41" s="238"/>
      <c r="N41" s="191" t="s">
        <v>154</v>
      </c>
      <c r="O41" s="118">
        <f t="shared" si="1"/>
        <v>3743778956</v>
      </c>
      <c r="P41" s="118">
        <f t="shared" si="2"/>
        <v>3743778956</v>
      </c>
      <c r="Q41" s="118">
        <f t="shared" si="3"/>
        <v>0</v>
      </c>
      <c r="R41" s="118">
        <f t="shared" si="8"/>
        <v>0</v>
      </c>
      <c r="S41" s="118">
        <f t="shared" si="4"/>
        <v>3743778956</v>
      </c>
      <c r="T41" s="118">
        <v>3743778956</v>
      </c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8">
        <f t="shared" si="5"/>
        <v>5976896</v>
      </c>
      <c r="AQ41" s="118">
        <f t="shared" si="11"/>
        <v>5976896</v>
      </c>
      <c r="AR41" s="118">
        <f t="shared" si="11"/>
        <v>0</v>
      </c>
      <c r="AS41" s="118">
        <f t="shared" si="11"/>
        <v>0</v>
      </c>
      <c r="AT41" s="118">
        <f t="shared" si="7"/>
        <v>5976896</v>
      </c>
      <c r="AU41" s="121">
        <v>5976896</v>
      </c>
      <c r="AV41" s="117"/>
      <c r="AW41" s="117"/>
      <c r="AX41" s="117">
        <f t="shared" si="9"/>
        <v>0</v>
      </c>
      <c r="AY41" s="117"/>
      <c r="AZ41" s="117"/>
      <c r="BA41" s="117"/>
    </row>
    <row r="42" spans="1:53" x14ac:dyDescent="0.25">
      <c r="A42" s="238"/>
      <c r="B42" s="116" t="s">
        <v>155</v>
      </c>
      <c r="C42" s="117">
        <v>11934.3125</v>
      </c>
      <c r="D42" s="117"/>
      <c r="E42" s="117"/>
      <c r="F42" s="117">
        <f t="shared" si="10"/>
        <v>842267029499</v>
      </c>
      <c r="G42" s="118">
        <v>842267029499</v>
      </c>
      <c r="H42" s="118"/>
      <c r="I42" s="119">
        <v>379</v>
      </c>
      <c r="J42" s="120">
        <v>2004</v>
      </c>
      <c r="K42" s="120">
        <v>76</v>
      </c>
      <c r="L42" s="119">
        <v>3238</v>
      </c>
      <c r="M42" s="238"/>
      <c r="N42" s="191" t="s">
        <v>155</v>
      </c>
      <c r="O42" s="118">
        <f t="shared" si="1"/>
        <v>3663134686</v>
      </c>
      <c r="P42" s="118">
        <f t="shared" si="2"/>
        <v>3161134686</v>
      </c>
      <c r="Q42" s="118">
        <f t="shared" si="3"/>
        <v>502000000</v>
      </c>
      <c r="R42" s="118">
        <f t="shared" si="8"/>
        <v>0</v>
      </c>
      <c r="S42" s="118">
        <f t="shared" si="4"/>
        <v>3663134686</v>
      </c>
      <c r="T42" s="118">
        <v>3161134686</v>
      </c>
      <c r="U42" s="117">
        <v>502000000</v>
      </c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8">
        <f t="shared" si="5"/>
        <v>3442081</v>
      </c>
      <c r="AQ42" s="118">
        <f t="shared" si="11"/>
        <v>3391881</v>
      </c>
      <c r="AR42" s="118">
        <f t="shared" si="11"/>
        <v>50200</v>
      </c>
      <c r="AS42" s="118">
        <f t="shared" si="11"/>
        <v>0</v>
      </c>
      <c r="AT42" s="118">
        <f t="shared" si="7"/>
        <v>3391881</v>
      </c>
      <c r="AU42" s="121">
        <v>3391881</v>
      </c>
      <c r="AV42" s="117"/>
      <c r="AW42" s="117"/>
      <c r="AX42" s="117">
        <f t="shared" si="9"/>
        <v>0</v>
      </c>
      <c r="AY42" s="117"/>
      <c r="AZ42" s="121">
        <v>50200</v>
      </c>
      <c r="BA42" s="117"/>
    </row>
    <row r="43" spans="1:53" x14ac:dyDescent="0.25">
      <c r="A43" s="238"/>
      <c r="B43" s="116" t="s">
        <v>156</v>
      </c>
      <c r="C43" s="117">
        <v>10670.3505859375</v>
      </c>
      <c r="D43" s="117"/>
      <c r="E43" s="117"/>
      <c r="F43" s="117">
        <f t="shared" si="10"/>
        <v>830089784673</v>
      </c>
      <c r="G43" s="118">
        <v>830089784673</v>
      </c>
      <c r="H43" s="118"/>
      <c r="I43" s="119">
        <v>382</v>
      </c>
      <c r="J43" s="120">
        <v>1613</v>
      </c>
      <c r="K43" s="120">
        <v>76</v>
      </c>
      <c r="L43" s="119">
        <v>4635</v>
      </c>
      <c r="M43" s="238"/>
      <c r="N43" s="191" t="s">
        <v>156</v>
      </c>
      <c r="O43" s="118">
        <f t="shared" si="1"/>
        <v>25762499844</v>
      </c>
      <c r="P43" s="118">
        <f t="shared" si="2"/>
        <v>25762499844</v>
      </c>
      <c r="Q43" s="118">
        <f t="shared" si="3"/>
        <v>0</v>
      </c>
      <c r="R43" s="118">
        <f t="shared" si="8"/>
        <v>0</v>
      </c>
      <c r="S43" s="118">
        <f t="shared" si="4"/>
        <v>25762499844</v>
      </c>
      <c r="T43" s="118">
        <v>25762499844</v>
      </c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8">
        <f t="shared" si="5"/>
        <v>55620293</v>
      </c>
      <c r="AQ43" s="118">
        <f t="shared" si="11"/>
        <v>55620293</v>
      </c>
      <c r="AR43" s="118">
        <f t="shared" si="11"/>
        <v>0</v>
      </c>
      <c r="AS43" s="118">
        <f t="shared" si="11"/>
        <v>0</v>
      </c>
      <c r="AT43" s="118">
        <f t="shared" si="7"/>
        <v>55620293</v>
      </c>
      <c r="AU43" s="121">
        <v>55620293</v>
      </c>
      <c r="AV43" s="117"/>
      <c r="AW43" s="117"/>
      <c r="AX43" s="117">
        <f t="shared" si="9"/>
        <v>0</v>
      </c>
      <c r="AY43" s="117"/>
      <c r="AZ43" s="117"/>
      <c r="BA43" s="117"/>
    </row>
    <row r="44" spans="1:53" x14ac:dyDescent="0.25">
      <c r="A44" s="238"/>
      <c r="B44" s="116" t="s">
        <v>157</v>
      </c>
      <c r="C44" s="117">
        <v>10302.15234375</v>
      </c>
      <c r="D44" s="117"/>
      <c r="E44" s="117"/>
      <c r="F44" s="117">
        <f t="shared" si="10"/>
        <v>809669403627</v>
      </c>
      <c r="G44" s="118">
        <v>809669403627</v>
      </c>
      <c r="H44" s="118"/>
      <c r="I44" s="119">
        <v>382</v>
      </c>
      <c r="J44" s="120">
        <v>2953</v>
      </c>
      <c r="K44" s="120">
        <v>75</v>
      </c>
      <c r="L44" s="119">
        <v>3800</v>
      </c>
      <c r="M44" s="238"/>
      <c r="N44" s="191" t="s">
        <v>157</v>
      </c>
      <c r="O44" s="118">
        <f t="shared" si="1"/>
        <v>6401023722</v>
      </c>
      <c r="P44" s="118">
        <f t="shared" si="2"/>
        <v>4936117016</v>
      </c>
      <c r="Q44" s="118">
        <f t="shared" si="3"/>
        <v>0</v>
      </c>
      <c r="R44" s="118">
        <f t="shared" si="8"/>
        <v>1464906706</v>
      </c>
      <c r="S44" s="118">
        <f t="shared" si="4"/>
        <v>6401023722</v>
      </c>
      <c r="T44" s="118">
        <v>4936117016</v>
      </c>
      <c r="U44" s="117"/>
      <c r="V44" s="117">
        <v>1464906706</v>
      </c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8">
        <f t="shared" si="5"/>
        <v>17121609</v>
      </c>
      <c r="AQ44" s="118">
        <f t="shared" si="11"/>
        <v>17105868</v>
      </c>
      <c r="AR44" s="118">
        <f t="shared" si="11"/>
        <v>0</v>
      </c>
      <c r="AS44" s="118">
        <f t="shared" si="11"/>
        <v>15741</v>
      </c>
      <c r="AT44" s="118">
        <f t="shared" si="7"/>
        <v>17105868</v>
      </c>
      <c r="AU44" s="121">
        <v>17105868</v>
      </c>
      <c r="AV44" s="117"/>
      <c r="AW44" s="117"/>
      <c r="AX44" s="117">
        <f t="shared" si="9"/>
        <v>15741</v>
      </c>
      <c r="AY44" s="117"/>
      <c r="AZ44" s="117"/>
      <c r="BA44" s="122">
        <v>15741</v>
      </c>
    </row>
    <row r="45" spans="1:53" x14ac:dyDescent="0.25">
      <c r="A45" s="238"/>
      <c r="B45" s="116" t="s">
        <v>158</v>
      </c>
      <c r="C45" s="117">
        <v>9481.4150390625</v>
      </c>
      <c r="D45" s="117"/>
      <c r="E45" s="117"/>
      <c r="F45" s="117">
        <f t="shared" si="10"/>
        <v>772490417546</v>
      </c>
      <c r="G45" s="118">
        <v>772490417546</v>
      </c>
      <c r="H45" s="118"/>
      <c r="I45" s="119">
        <v>382</v>
      </c>
      <c r="J45" s="120">
        <v>5354</v>
      </c>
      <c r="K45" s="120">
        <v>77</v>
      </c>
      <c r="L45" s="119">
        <v>2717</v>
      </c>
      <c r="M45" s="238"/>
      <c r="N45" s="191" t="s">
        <v>158</v>
      </c>
      <c r="O45" s="118">
        <f t="shared" si="1"/>
        <v>6700895579</v>
      </c>
      <c r="P45" s="118">
        <f t="shared" si="2"/>
        <v>6671066527</v>
      </c>
      <c r="Q45" s="118">
        <f t="shared" si="3"/>
        <v>0</v>
      </c>
      <c r="R45" s="118">
        <f t="shared" si="8"/>
        <v>29829052</v>
      </c>
      <c r="S45" s="118">
        <f t="shared" si="4"/>
        <v>6700895579</v>
      </c>
      <c r="T45" s="118">
        <v>6671066527</v>
      </c>
      <c r="U45" s="117"/>
      <c r="V45" s="118">
        <v>29829052</v>
      </c>
      <c r="W45" s="118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8">
        <f t="shared" si="5"/>
        <v>18315670</v>
      </c>
      <c r="AQ45" s="118">
        <f t="shared" si="11"/>
        <v>18315351</v>
      </c>
      <c r="AR45" s="118">
        <f t="shared" si="11"/>
        <v>0</v>
      </c>
      <c r="AS45" s="118">
        <f t="shared" si="11"/>
        <v>319</v>
      </c>
      <c r="AT45" s="118">
        <f t="shared" si="7"/>
        <v>18315351</v>
      </c>
      <c r="AU45" s="121">
        <v>18315351</v>
      </c>
      <c r="AV45" s="117"/>
      <c r="AW45" s="118"/>
      <c r="AX45" s="117">
        <f t="shared" si="9"/>
        <v>319</v>
      </c>
      <c r="AY45" s="117"/>
      <c r="AZ45" s="117"/>
      <c r="BA45" s="122">
        <v>319</v>
      </c>
    </row>
    <row r="46" spans="1:53" x14ac:dyDescent="0.25">
      <c r="A46" s="238"/>
      <c r="B46" s="116" t="s">
        <v>159</v>
      </c>
      <c r="C46" s="117">
        <v>8639.767578125</v>
      </c>
      <c r="D46" s="117"/>
      <c r="E46" s="117"/>
      <c r="F46" s="117">
        <f t="shared" si="10"/>
        <v>722118179970</v>
      </c>
      <c r="G46" s="118">
        <v>722118179970</v>
      </c>
      <c r="H46" s="118"/>
      <c r="I46" s="119">
        <v>380</v>
      </c>
      <c r="J46" s="120">
        <v>290</v>
      </c>
      <c r="K46" s="120">
        <v>62</v>
      </c>
      <c r="L46" s="119">
        <v>1974</v>
      </c>
      <c r="M46" s="238"/>
      <c r="N46" s="191" t="s">
        <v>159</v>
      </c>
      <c r="O46" s="118">
        <f t="shared" si="1"/>
        <v>4754225582</v>
      </c>
      <c r="P46" s="118">
        <f t="shared" si="2"/>
        <v>4754225582</v>
      </c>
      <c r="Q46" s="118">
        <f t="shared" si="3"/>
        <v>0</v>
      </c>
      <c r="R46" s="118">
        <f t="shared" si="8"/>
        <v>0</v>
      </c>
      <c r="S46" s="118">
        <f t="shared" si="4"/>
        <v>4754225582</v>
      </c>
      <c r="T46" s="118">
        <v>4754225582</v>
      </c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8">
        <f t="shared" si="5"/>
        <v>37341062</v>
      </c>
      <c r="AQ46" s="118">
        <f t="shared" si="11"/>
        <v>37341062</v>
      </c>
      <c r="AR46" s="118">
        <f t="shared" si="11"/>
        <v>0</v>
      </c>
      <c r="AS46" s="118">
        <f t="shared" si="11"/>
        <v>0</v>
      </c>
      <c r="AT46" s="118">
        <f t="shared" si="7"/>
        <v>37341062</v>
      </c>
      <c r="AU46" s="121">
        <v>37341062</v>
      </c>
      <c r="AV46" s="117"/>
      <c r="AW46" s="117"/>
      <c r="AX46" s="117">
        <f t="shared" si="9"/>
        <v>0</v>
      </c>
      <c r="AY46" s="117"/>
      <c r="AZ46" s="117"/>
      <c r="BA46" s="117"/>
    </row>
    <row r="47" spans="1:53" x14ac:dyDescent="0.25">
      <c r="A47" s="238"/>
      <c r="B47" s="116" t="s">
        <v>160</v>
      </c>
      <c r="C47" s="117">
        <v>8496.095703125</v>
      </c>
      <c r="D47" s="117"/>
      <c r="E47" s="117"/>
      <c r="F47" s="117">
        <f t="shared" si="10"/>
        <v>686178742474</v>
      </c>
      <c r="G47" s="118">
        <v>686178742474</v>
      </c>
      <c r="H47" s="118"/>
      <c r="I47" s="119">
        <v>379</v>
      </c>
      <c r="J47" s="120">
        <v>2332</v>
      </c>
      <c r="K47" s="120">
        <v>82</v>
      </c>
      <c r="L47" s="119">
        <v>1758</v>
      </c>
      <c r="M47" s="238"/>
      <c r="N47" s="191" t="s">
        <v>160</v>
      </c>
      <c r="O47" s="118">
        <f t="shared" si="1"/>
        <v>2887084394</v>
      </c>
      <c r="P47" s="118">
        <f t="shared" si="2"/>
        <v>2887084394</v>
      </c>
      <c r="Q47" s="118">
        <f t="shared" si="3"/>
        <v>0</v>
      </c>
      <c r="R47" s="118">
        <f t="shared" si="8"/>
        <v>0</v>
      </c>
      <c r="S47" s="118">
        <f t="shared" si="4"/>
        <v>2887084394</v>
      </c>
      <c r="T47" s="118">
        <v>2887084394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8">
        <f t="shared" si="5"/>
        <v>0</v>
      </c>
      <c r="AQ47" s="118">
        <f t="shared" si="11"/>
        <v>0</v>
      </c>
      <c r="AR47" s="118">
        <f t="shared" si="11"/>
        <v>0</v>
      </c>
      <c r="AS47" s="118">
        <f t="shared" si="11"/>
        <v>0</v>
      </c>
      <c r="AT47" s="118">
        <f t="shared" si="7"/>
        <v>0</v>
      </c>
      <c r="AU47" s="118"/>
      <c r="AV47" s="117"/>
      <c r="AW47" s="117"/>
      <c r="AX47" s="117">
        <f t="shared" si="9"/>
        <v>0</v>
      </c>
      <c r="AY47" s="117"/>
      <c r="AZ47" s="117"/>
      <c r="BA47" s="117"/>
    </row>
    <row r="48" spans="1:53" x14ac:dyDescent="0.25">
      <c r="A48" s="238"/>
      <c r="B48" s="116" t="s">
        <v>161</v>
      </c>
      <c r="C48" s="117">
        <v>6530.2861328125</v>
      </c>
      <c r="D48" s="117"/>
      <c r="E48" s="117"/>
      <c r="F48" s="117">
        <f t="shared" si="10"/>
        <v>576825657404</v>
      </c>
      <c r="G48" s="118">
        <v>576825657404</v>
      </c>
      <c r="H48" s="118"/>
      <c r="I48" s="119">
        <v>378</v>
      </c>
      <c r="J48" s="120">
        <v>2104</v>
      </c>
      <c r="K48" s="120">
        <v>69</v>
      </c>
      <c r="L48" s="119">
        <v>1762</v>
      </c>
      <c r="M48" s="238"/>
      <c r="N48" s="191" t="s">
        <v>161</v>
      </c>
      <c r="O48" s="118">
        <f t="shared" si="1"/>
        <v>1032033558</v>
      </c>
      <c r="P48" s="118">
        <f t="shared" si="2"/>
        <v>1032033558</v>
      </c>
      <c r="Q48" s="118">
        <f t="shared" si="3"/>
        <v>0</v>
      </c>
      <c r="R48" s="118">
        <f t="shared" si="8"/>
        <v>0</v>
      </c>
      <c r="S48" s="118">
        <f t="shared" si="4"/>
        <v>1032033558</v>
      </c>
      <c r="T48" s="118">
        <v>1032033558</v>
      </c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8">
        <f t="shared" si="5"/>
        <v>0</v>
      </c>
      <c r="AQ48" s="118">
        <f t="shared" si="11"/>
        <v>0</v>
      </c>
      <c r="AR48" s="118">
        <f t="shared" si="11"/>
        <v>0</v>
      </c>
      <c r="AS48" s="118">
        <f t="shared" si="11"/>
        <v>0</v>
      </c>
      <c r="AT48" s="118">
        <f t="shared" si="7"/>
        <v>0</v>
      </c>
      <c r="AU48" s="118"/>
      <c r="AV48" s="117"/>
      <c r="AW48" s="117"/>
      <c r="AX48" s="117">
        <f t="shared" si="9"/>
        <v>0</v>
      </c>
      <c r="AY48" s="117"/>
      <c r="AZ48" s="117"/>
      <c r="BA48" s="117"/>
    </row>
    <row r="49" spans="1:53" x14ac:dyDescent="0.25">
      <c r="A49" s="238"/>
      <c r="B49" s="116" t="s">
        <v>162</v>
      </c>
      <c r="C49" s="117">
        <v>6292.4775390625</v>
      </c>
      <c r="D49" s="117"/>
      <c r="E49" s="117"/>
      <c r="F49" s="117">
        <f t="shared" si="10"/>
        <v>562349176998</v>
      </c>
      <c r="G49" s="118">
        <v>562349176998</v>
      </c>
      <c r="H49" s="118"/>
      <c r="I49" s="119">
        <v>378</v>
      </c>
      <c r="J49" s="120">
        <v>253</v>
      </c>
      <c r="K49" s="120">
        <v>57</v>
      </c>
      <c r="L49" s="119">
        <v>1915</v>
      </c>
      <c r="M49" s="238"/>
      <c r="N49" s="191" t="s">
        <v>162</v>
      </c>
      <c r="O49" s="118">
        <f t="shared" si="1"/>
        <v>1185197289</v>
      </c>
      <c r="P49" s="118">
        <f t="shared" si="2"/>
        <v>1185197289</v>
      </c>
      <c r="Q49" s="118">
        <f t="shared" si="3"/>
        <v>0</v>
      </c>
      <c r="R49" s="118">
        <f t="shared" si="8"/>
        <v>0</v>
      </c>
      <c r="S49" s="118">
        <f t="shared" si="4"/>
        <v>1185197289</v>
      </c>
      <c r="T49" s="118">
        <v>1185197289</v>
      </c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8">
        <f t="shared" si="5"/>
        <v>0</v>
      </c>
      <c r="AQ49" s="118">
        <f t="shared" si="11"/>
        <v>0</v>
      </c>
      <c r="AR49" s="118">
        <f t="shared" si="11"/>
        <v>0</v>
      </c>
      <c r="AS49" s="118">
        <f t="shared" si="11"/>
        <v>0</v>
      </c>
      <c r="AT49" s="118">
        <f t="shared" si="7"/>
        <v>0</v>
      </c>
      <c r="AU49" s="118"/>
      <c r="AV49" s="117"/>
      <c r="AW49" s="117"/>
      <c r="AX49" s="117">
        <f t="shared" si="9"/>
        <v>0</v>
      </c>
      <c r="AY49" s="117"/>
      <c r="AZ49" s="117"/>
      <c r="BA49" s="117"/>
    </row>
    <row r="50" spans="1:53" x14ac:dyDescent="0.25">
      <c r="A50" s="238"/>
      <c r="B50" s="116" t="s">
        <v>163</v>
      </c>
      <c r="C50" s="117">
        <v>5583.2197265625</v>
      </c>
      <c r="D50" s="117"/>
      <c r="E50" s="117"/>
      <c r="F50" s="117">
        <f t="shared" si="10"/>
        <v>515872401400</v>
      </c>
      <c r="G50" s="118">
        <v>515872401400</v>
      </c>
      <c r="H50" s="118"/>
      <c r="I50" s="119">
        <v>376</v>
      </c>
      <c r="J50" s="120">
        <v>2566</v>
      </c>
      <c r="K50" s="120">
        <v>50</v>
      </c>
      <c r="L50" s="119">
        <v>1219</v>
      </c>
      <c r="M50" s="238"/>
      <c r="N50" s="191" t="s">
        <v>163</v>
      </c>
      <c r="O50" s="118">
        <f t="shared" si="1"/>
        <v>740404704</v>
      </c>
      <c r="P50" s="118">
        <f t="shared" si="2"/>
        <v>740404704</v>
      </c>
      <c r="Q50" s="118">
        <f t="shared" si="3"/>
        <v>0</v>
      </c>
      <c r="R50" s="118">
        <f t="shared" si="8"/>
        <v>0</v>
      </c>
      <c r="S50" s="118">
        <f t="shared" si="4"/>
        <v>740404704</v>
      </c>
      <c r="T50" s="118">
        <v>740404704</v>
      </c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8">
        <f t="shared" si="5"/>
        <v>0</v>
      </c>
      <c r="AQ50" s="118">
        <f t="shared" si="11"/>
        <v>0</v>
      </c>
      <c r="AR50" s="118">
        <f t="shared" si="11"/>
        <v>0</v>
      </c>
      <c r="AS50" s="118">
        <f t="shared" si="11"/>
        <v>0</v>
      </c>
      <c r="AT50" s="118">
        <f t="shared" si="7"/>
        <v>0</v>
      </c>
      <c r="AU50" s="118"/>
      <c r="AV50" s="117"/>
      <c r="AW50" s="117"/>
      <c r="AX50" s="117">
        <f t="shared" si="9"/>
        <v>0</v>
      </c>
      <c r="AY50" s="117"/>
      <c r="AZ50" s="117"/>
      <c r="BA50" s="117"/>
    </row>
    <row r="51" spans="1:53" x14ac:dyDescent="0.25">
      <c r="A51" s="237" t="s">
        <v>167</v>
      </c>
      <c r="B51" s="116" t="s">
        <v>152</v>
      </c>
      <c r="C51" s="117">
        <v>4944.408203125</v>
      </c>
      <c r="D51" s="117"/>
      <c r="E51" s="117"/>
      <c r="F51" s="117">
        <f t="shared" si="10"/>
        <v>450288823186</v>
      </c>
      <c r="G51" s="118">
        <v>450288823186</v>
      </c>
      <c r="H51" s="118"/>
      <c r="I51" s="119">
        <v>375</v>
      </c>
      <c r="J51" s="120">
        <v>259</v>
      </c>
      <c r="K51" s="120">
        <v>59</v>
      </c>
      <c r="L51" s="119">
        <v>730</v>
      </c>
      <c r="M51" s="237" t="s">
        <v>167</v>
      </c>
      <c r="N51" s="191" t="s">
        <v>152</v>
      </c>
      <c r="O51" s="118">
        <f t="shared" si="1"/>
        <v>472563290</v>
      </c>
      <c r="P51" s="118">
        <f t="shared" si="2"/>
        <v>472563290</v>
      </c>
      <c r="Q51" s="118">
        <f t="shared" si="3"/>
        <v>0</v>
      </c>
      <c r="R51" s="118">
        <f t="shared" si="8"/>
        <v>0</v>
      </c>
      <c r="S51" s="118">
        <f t="shared" si="4"/>
        <v>472563290</v>
      </c>
      <c r="T51" s="118">
        <v>472563290</v>
      </c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8">
        <f t="shared" si="5"/>
        <v>0</v>
      </c>
      <c r="AQ51" s="118">
        <f t="shared" si="11"/>
        <v>0</v>
      </c>
      <c r="AR51" s="118">
        <f t="shared" si="11"/>
        <v>0</v>
      </c>
      <c r="AS51" s="118">
        <f t="shared" si="11"/>
        <v>0</v>
      </c>
      <c r="AT51" s="118">
        <f t="shared" si="7"/>
        <v>0</v>
      </c>
      <c r="AU51" s="118"/>
      <c r="AV51" s="117"/>
      <c r="AW51" s="117"/>
      <c r="AX51" s="117">
        <f t="shared" si="9"/>
        <v>0</v>
      </c>
      <c r="AY51" s="117"/>
      <c r="AZ51" s="117"/>
      <c r="BA51" s="117"/>
    </row>
    <row r="52" spans="1:53" x14ac:dyDescent="0.25">
      <c r="A52" s="238"/>
      <c r="B52" s="116" t="s">
        <v>153</v>
      </c>
      <c r="C52" s="117">
        <v>4811.43701171875</v>
      </c>
      <c r="D52" s="117"/>
      <c r="E52" s="117"/>
      <c r="F52" s="117">
        <f t="shared" si="10"/>
        <v>438541977866</v>
      </c>
      <c r="G52" s="118">
        <v>438541977866</v>
      </c>
      <c r="H52" s="118"/>
      <c r="I52" s="119">
        <v>375</v>
      </c>
      <c r="J52" s="120">
        <v>145</v>
      </c>
      <c r="K52" s="120">
        <v>45</v>
      </c>
      <c r="L52" s="119">
        <v>794</v>
      </c>
      <c r="M52" s="238"/>
      <c r="N52" s="191" t="s">
        <v>153</v>
      </c>
      <c r="O52" s="118">
        <f t="shared" si="1"/>
        <v>1382277514</v>
      </c>
      <c r="P52" s="118">
        <f t="shared" si="2"/>
        <v>1382277514</v>
      </c>
      <c r="Q52" s="118">
        <f t="shared" si="3"/>
        <v>0</v>
      </c>
      <c r="R52" s="118">
        <f t="shared" si="8"/>
        <v>0</v>
      </c>
      <c r="S52" s="118">
        <f t="shared" si="4"/>
        <v>1382277514</v>
      </c>
      <c r="T52" s="118">
        <v>1382277514</v>
      </c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8">
        <f t="shared" si="5"/>
        <v>0</v>
      </c>
      <c r="AQ52" s="118">
        <f t="shared" si="11"/>
        <v>0</v>
      </c>
      <c r="AR52" s="118">
        <f t="shared" si="11"/>
        <v>0</v>
      </c>
      <c r="AS52" s="118">
        <f t="shared" si="11"/>
        <v>0</v>
      </c>
      <c r="AT52" s="118">
        <f t="shared" si="7"/>
        <v>0</v>
      </c>
      <c r="AU52" s="118"/>
      <c r="AV52" s="117"/>
      <c r="AW52" s="117"/>
      <c r="AX52" s="117">
        <f t="shared" si="9"/>
        <v>0</v>
      </c>
      <c r="AY52" s="117"/>
      <c r="AZ52" s="117"/>
      <c r="BA52" s="117"/>
    </row>
    <row r="53" spans="1:53" x14ac:dyDescent="0.25">
      <c r="A53" s="238"/>
      <c r="B53" s="116" t="s">
        <v>154</v>
      </c>
      <c r="C53" s="117">
        <v>5049.82421875</v>
      </c>
      <c r="D53" s="117"/>
      <c r="E53" s="117"/>
      <c r="F53" s="117">
        <f t="shared" si="10"/>
        <v>454433350158</v>
      </c>
      <c r="G53" s="118">
        <v>454433350158</v>
      </c>
      <c r="H53" s="118"/>
      <c r="I53" s="119">
        <v>374</v>
      </c>
      <c r="J53" s="120">
        <v>2007</v>
      </c>
      <c r="K53" s="120">
        <v>44</v>
      </c>
      <c r="L53" s="119">
        <v>775</v>
      </c>
      <c r="M53" s="238"/>
      <c r="N53" s="191" t="s">
        <v>154</v>
      </c>
      <c r="O53" s="118">
        <f t="shared" si="1"/>
        <v>2000936844</v>
      </c>
      <c r="P53" s="118">
        <f t="shared" si="2"/>
        <v>2000936844</v>
      </c>
      <c r="Q53" s="118">
        <f t="shared" si="3"/>
        <v>0</v>
      </c>
      <c r="R53" s="118">
        <f t="shared" si="8"/>
        <v>0</v>
      </c>
      <c r="S53" s="118">
        <f t="shared" si="4"/>
        <v>2000936844</v>
      </c>
      <c r="T53" s="118">
        <v>2000936844</v>
      </c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8">
        <f t="shared" si="5"/>
        <v>0</v>
      </c>
      <c r="AQ53" s="118">
        <f t="shared" si="11"/>
        <v>0</v>
      </c>
      <c r="AR53" s="118">
        <f t="shared" si="11"/>
        <v>0</v>
      </c>
      <c r="AS53" s="118">
        <f t="shared" si="11"/>
        <v>0</v>
      </c>
      <c r="AT53" s="118">
        <f t="shared" si="7"/>
        <v>0</v>
      </c>
      <c r="AU53" s="118"/>
      <c r="AV53" s="117"/>
      <c r="AW53" s="117"/>
      <c r="AX53" s="117">
        <f t="shared" si="9"/>
        <v>0</v>
      </c>
      <c r="AY53" s="117"/>
      <c r="AZ53" s="117"/>
      <c r="BA53" s="117"/>
    </row>
    <row r="54" spans="1:53" x14ac:dyDescent="0.25">
      <c r="A54" s="238"/>
      <c r="B54" s="116" t="s">
        <v>155</v>
      </c>
      <c r="C54" s="117">
        <v>4946.45751953125</v>
      </c>
      <c r="D54" s="117"/>
      <c r="E54" s="117"/>
      <c r="F54" s="117">
        <f t="shared" si="10"/>
        <v>449312957780</v>
      </c>
      <c r="G54" s="118">
        <v>449312957780</v>
      </c>
      <c r="H54" s="118"/>
      <c r="I54" s="119">
        <v>374</v>
      </c>
      <c r="J54" s="120">
        <v>499</v>
      </c>
      <c r="K54" s="120">
        <v>64</v>
      </c>
      <c r="L54" s="119">
        <v>1024</v>
      </c>
      <c r="M54" s="238"/>
      <c r="N54" s="191" t="s">
        <v>155</v>
      </c>
      <c r="O54" s="118">
        <f t="shared" si="1"/>
        <v>2166835573</v>
      </c>
      <c r="P54" s="118">
        <f t="shared" si="2"/>
        <v>2166835573</v>
      </c>
      <c r="Q54" s="118">
        <f t="shared" si="3"/>
        <v>0</v>
      </c>
      <c r="R54" s="118">
        <f t="shared" si="8"/>
        <v>0</v>
      </c>
      <c r="S54" s="118">
        <f t="shared" si="4"/>
        <v>2166835573</v>
      </c>
      <c r="T54" s="118">
        <v>2166835573</v>
      </c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8">
        <f t="shared" si="5"/>
        <v>0</v>
      </c>
      <c r="AQ54" s="118">
        <f t="shared" si="11"/>
        <v>0</v>
      </c>
      <c r="AR54" s="118">
        <f t="shared" si="11"/>
        <v>0</v>
      </c>
      <c r="AS54" s="118">
        <f t="shared" si="11"/>
        <v>0</v>
      </c>
      <c r="AT54" s="118">
        <f t="shared" si="7"/>
        <v>0</v>
      </c>
      <c r="AU54" s="118"/>
      <c r="AV54" s="117"/>
      <c r="AW54" s="117"/>
      <c r="AX54" s="117">
        <f t="shared" si="9"/>
        <v>0</v>
      </c>
      <c r="AY54" s="117"/>
      <c r="AZ54" s="117"/>
      <c r="BA54" s="117"/>
    </row>
    <row r="55" spans="1:53" x14ac:dyDescent="0.25">
      <c r="A55" s="238"/>
      <c r="B55" s="116" t="s">
        <v>156</v>
      </c>
      <c r="C55" s="117">
        <v>4719.568359375</v>
      </c>
      <c r="D55" s="117"/>
      <c r="E55" s="117"/>
      <c r="F55" s="117">
        <f t="shared" si="10"/>
        <v>454597522128</v>
      </c>
      <c r="G55" s="118">
        <v>454597522128</v>
      </c>
      <c r="H55" s="118"/>
      <c r="I55" s="119">
        <v>374</v>
      </c>
      <c r="J55" s="120">
        <v>3117</v>
      </c>
      <c r="K55" s="120">
        <v>56</v>
      </c>
      <c r="L55" s="119">
        <v>880</v>
      </c>
      <c r="M55" s="238"/>
      <c r="N55" s="191" t="s">
        <v>156</v>
      </c>
      <c r="O55" s="118">
        <f t="shared" si="1"/>
        <v>2161249971</v>
      </c>
      <c r="P55" s="118">
        <f t="shared" si="2"/>
        <v>2161249971</v>
      </c>
      <c r="Q55" s="118">
        <f t="shared" si="3"/>
        <v>0</v>
      </c>
      <c r="R55" s="118">
        <f t="shared" si="8"/>
        <v>0</v>
      </c>
      <c r="S55" s="118">
        <f t="shared" si="4"/>
        <v>2161249971</v>
      </c>
      <c r="T55" s="118">
        <v>2161249971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8">
        <f t="shared" si="5"/>
        <v>0</v>
      </c>
      <c r="AQ55" s="118">
        <f t="shared" si="11"/>
        <v>0</v>
      </c>
      <c r="AR55" s="118">
        <f t="shared" si="11"/>
        <v>0</v>
      </c>
      <c r="AS55" s="118">
        <f t="shared" si="11"/>
        <v>0</v>
      </c>
      <c r="AT55" s="118">
        <f t="shared" si="7"/>
        <v>0</v>
      </c>
      <c r="AU55" s="118"/>
      <c r="AV55" s="117"/>
      <c r="AW55" s="117"/>
      <c r="AX55" s="117">
        <f t="shared" si="9"/>
        <v>0</v>
      </c>
      <c r="AY55" s="117"/>
      <c r="AZ55" s="117"/>
      <c r="BA55" s="117"/>
    </row>
    <row r="56" spans="1:53" x14ac:dyDescent="0.25">
      <c r="A56" s="238"/>
      <c r="B56" s="116" t="s">
        <v>157</v>
      </c>
      <c r="C56" s="117">
        <v>4884.1787109375</v>
      </c>
      <c r="D56" s="117"/>
      <c r="E56" s="117"/>
      <c r="F56" s="117">
        <f t="shared" si="10"/>
        <v>471412811201</v>
      </c>
      <c r="G56" s="118">
        <v>471412811201</v>
      </c>
      <c r="H56" s="118"/>
      <c r="I56" s="119">
        <v>365</v>
      </c>
      <c r="J56" s="120">
        <v>170</v>
      </c>
      <c r="K56" s="120">
        <v>47</v>
      </c>
      <c r="L56" s="119">
        <v>861</v>
      </c>
      <c r="M56" s="238"/>
      <c r="N56" s="191" t="s">
        <v>157</v>
      </c>
      <c r="O56" s="118">
        <f t="shared" si="1"/>
        <v>2110311664</v>
      </c>
      <c r="P56" s="118">
        <f t="shared" si="2"/>
        <v>2110311664</v>
      </c>
      <c r="Q56" s="118">
        <f t="shared" si="3"/>
        <v>0</v>
      </c>
      <c r="R56" s="118">
        <f t="shared" si="8"/>
        <v>0</v>
      </c>
      <c r="S56" s="118">
        <f t="shared" si="4"/>
        <v>2110311664</v>
      </c>
      <c r="T56" s="118">
        <v>2110311664</v>
      </c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8">
        <f t="shared" si="5"/>
        <v>0</v>
      </c>
      <c r="AQ56" s="118">
        <f t="shared" si="11"/>
        <v>0</v>
      </c>
      <c r="AR56" s="118">
        <f t="shared" si="11"/>
        <v>0</v>
      </c>
      <c r="AS56" s="118">
        <f t="shared" si="11"/>
        <v>0</v>
      </c>
      <c r="AT56" s="118">
        <f t="shared" si="7"/>
        <v>0</v>
      </c>
      <c r="AU56" s="118"/>
      <c r="AV56" s="117"/>
      <c r="AW56" s="117"/>
      <c r="AX56" s="117">
        <f t="shared" si="9"/>
        <v>0</v>
      </c>
      <c r="AY56" s="117"/>
      <c r="AZ56" s="117"/>
      <c r="BA56" s="117"/>
    </row>
    <row r="57" spans="1:53" x14ac:dyDescent="0.25">
      <c r="A57" s="238"/>
      <c r="B57" s="116" t="s">
        <v>158</v>
      </c>
      <c r="C57" s="117">
        <v>4780.14453125</v>
      </c>
      <c r="D57" s="117"/>
      <c r="E57" s="117"/>
      <c r="F57" s="117">
        <f t="shared" si="10"/>
        <v>456086542553</v>
      </c>
      <c r="G57" s="118">
        <v>456086542553</v>
      </c>
      <c r="H57" s="118"/>
      <c r="I57" s="119">
        <v>364</v>
      </c>
      <c r="J57" s="120">
        <v>1201</v>
      </c>
      <c r="K57" s="120">
        <v>46</v>
      </c>
      <c r="L57" s="119">
        <v>854</v>
      </c>
      <c r="M57" s="238"/>
      <c r="N57" s="191" t="s">
        <v>158</v>
      </c>
      <c r="O57" s="118">
        <f t="shared" si="1"/>
        <v>855279901</v>
      </c>
      <c r="P57" s="118">
        <f t="shared" si="2"/>
        <v>855279901</v>
      </c>
      <c r="Q57" s="118">
        <f t="shared" si="3"/>
        <v>0</v>
      </c>
      <c r="R57" s="118">
        <f t="shared" si="8"/>
        <v>0</v>
      </c>
      <c r="S57" s="118">
        <f t="shared" si="4"/>
        <v>855279901</v>
      </c>
      <c r="T57" s="118">
        <v>855279901</v>
      </c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8">
        <f t="shared" si="5"/>
        <v>0</v>
      </c>
      <c r="AQ57" s="118">
        <f t="shared" si="11"/>
        <v>0</v>
      </c>
      <c r="AR57" s="118">
        <f t="shared" si="11"/>
        <v>0</v>
      </c>
      <c r="AS57" s="118">
        <f t="shared" si="11"/>
        <v>0</v>
      </c>
      <c r="AT57" s="118">
        <f t="shared" si="7"/>
        <v>0</v>
      </c>
      <c r="AU57" s="118"/>
      <c r="AV57" s="117"/>
      <c r="AW57" s="117"/>
      <c r="AX57" s="117">
        <f t="shared" si="9"/>
        <v>0</v>
      </c>
      <c r="AY57" s="117"/>
      <c r="AZ57" s="117"/>
      <c r="BA57" s="117"/>
    </row>
    <row r="58" spans="1:53" x14ac:dyDescent="0.25">
      <c r="A58" s="238"/>
      <c r="B58" s="116" t="s">
        <v>159</v>
      </c>
      <c r="C58" s="117">
        <v>5499.5810546875</v>
      </c>
      <c r="D58" s="117"/>
      <c r="E58" s="117"/>
      <c r="F58" s="117">
        <f t="shared" si="10"/>
        <v>508426736202</v>
      </c>
      <c r="G58" s="118">
        <v>508426736202</v>
      </c>
      <c r="H58" s="118"/>
      <c r="I58" s="119">
        <v>364</v>
      </c>
      <c r="J58" s="120">
        <v>220</v>
      </c>
      <c r="K58" s="120">
        <v>60</v>
      </c>
      <c r="L58" s="119">
        <v>1003</v>
      </c>
      <c r="M58" s="238"/>
      <c r="N58" s="191" t="s">
        <v>159</v>
      </c>
      <c r="O58" s="118">
        <f t="shared" si="1"/>
        <v>1147257551</v>
      </c>
      <c r="P58" s="118">
        <f t="shared" si="2"/>
        <v>1147257551</v>
      </c>
      <c r="Q58" s="118">
        <f t="shared" si="3"/>
        <v>0</v>
      </c>
      <c r="R58" s="118">
        <f t="shared" si="8"/>
        <v>0</v>
      </c>
      <c r="S58" s="118">
        <f t="shared" si="4"/>
        <v>1147257551</v>
      </c>
      <c r="T58" s="118">
        <v>1147257551</v>
      </c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8">
        <f t="shared" si="5"/>
        <v>0</v>
      </c>
      <c r="AQ58" s="118">
        <f t="shared" si="11"/>
        <v>0</v>
      </c>
      <c r="AR58" s="118">
        <f t="shared" si="11"/>
        <v>0</v>
      </c>
      <c r="AS58" s="118">
        <f t="shared" si="11"/>
        <v>0</v>
      </c>
      <c r="AT58" s="118">
        <f t="shared" si="7"/>
        <v>0</v>
      </c>
      <c r="AU58" s="118"/>
      <c r="AV58" s="117"/>
      <c r="AW58" s="117"/>
      <c r="AX58" s="117">
        <f t="shared" si="9"/>
        <v>0</v>
      </c>
      <c r="AY58" s="117"/>
      <c r="AZ58" s="117"/>
      <c r="BA58" s="117"/>
    </row>
    <row r="59" spans="1:53" x14ac:dyDescent="0.25">
      <c r="A59" s="238"/>
      <c r="B59" s="116" t="s">
        <v>160</v>
      </c>
      <c r="C59" s="117">
        <v>7651.7548828125</v>
      </c>
      <c r="D59" s="117"/>
      <c r="E59" s="117"/>
      <c r="F59" s="117">
        <f t="shared" si="10"/>
        <v>701141621510</v>
      </c>
      <c r="G59" s="118">
        <v>701141621510</v>
      </c>
      <c r="H59" s="118"/>
      <c r="I59" s="119">
        <v>363</v>
      </c>
      <c r="J59" s="120">
        <v>110</v>
      </c>
      <c r="K59" s="120">
        <v>58</v>
      </c>
      <c r="L59" s="119">
        <v>2330</v>
      </c>
      <c r="M59" s="238"/>
      <c r="N59" s="191" t="s">
        <v>160</v>
      </c>
      <c r="O59" s="118">
        <f t="shared" si="1"/>
        <v>1884895644</v>
      </c>
      <c r="P59" s="118">
        <f t="shared" si="2"/>
        <v>1884895644</v>
      </c>
      <c r="Q59" s="118">
        <f t="shared" si="3"/>
        <v>0</v>
      </c>
      <c r="R59" s="118">
        <f t="shared" si="8"/>
        <v>0</v>
      </c>
      <c r="S59" s="118">
        <f t="shared" si="4"/>
        <v>1884895644</v>
      </c>
      <c r="T59" s="118">
        <v>1884895644</v>
      </c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8">
        <f t="shared" si="5"/>
        <v>0</v>
      </c>
      <c r="AQ59" s="118">
        <f t="shared" si="11"/>
        <v>0</v>
      </c>
      <c r="AR59" s="118">
        <f t="shared" si="11"/>
        <v>0</v>
      </c>
      <c r="AS59" s="118">
        <f t="shared" si="11"/>
        <v>0</v>
      </c>
      <c r="AT59" s="118">
        <f t="shared" si="7"/>
        <v>0</v>
      </c>
      <c r="AU59" s="118"/>
      <c r="AV59" s="117"/>
      <c r="AW59" s="117"/>
      <c r="AX59" s="117">
        <f t="shared" si="9"/>
        <v>0</v>
      </c>
      <c r="AY59" s="117"/>
      <c r="AZ59" s="117"/>
      <c r="BA59" s="117"/>
    </row>
    <row r="60" spans="1:53" x14ac:dyDescent="0.25">
      <c r="A60" s="238"/>
      <c r="B60" s="116" t="s">
        <v>161</v>
      </c>
      <c r="C60" s="117">
        <v>7278.525390625</v>
      </c>
      <c r="D60" s="117"/>
      <c r="E60" s="117"/>
      <c r="F60" s="117">
        <f t="shared" si="10"/>
        <v>689217771516</v>
      </c>
      <c r="G60" s="118">
        <v>689217771516</v>
      </c>
      <c r="H60" s="118"/>
      <c r="I60" s="119">
        <v>363</v>
      </c>
      <c r="J60" s="120">
        <v>146</v>
      </c>
      <c r="K60" s="120">
        <v>76</v>
      </c>
      <c r="L60" s="119">
        <v>1969</v>
      </c>
      <c r="M60" s="238"/>
      <c r="N60" s="191" t="s">
        <v>161</v>
      </c>
      <c r="O60" s="118">
        <f t="shared" si="1"/>
        <v>3305609981</v>
      </c>
      <c r="P60" s="118">
        <f t="shared" si="2"/>
        <v>3305609981</v>
      </c>
      <c r="Q60" s="118">
        <f t="shared" si="3"/>
        <v>0</v>
      </c>
      <c r="R60" s="118">
        <f t="shared" si="8"/>
        <v>0</v>
      </c>
      <c r="S60" s="118">
        <f t="shared" si="4"/>
        <v>3305609981</v>
      </c>
      <c r="T60" s="118">
        <v>3305609981</v>
      </c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8">
        <f t="shared" si="5"/>
        <v>0</v>
      </c>
      <c r="AQ60" s="118">
        <f t="shared" si="11"/>
        <v>0</v>
      </c>
      <c r="AR60" s="118">
        <f t="shared" si="11"/>
        <v>0</v>
      </c>
      <c r="AS60" s="118">
        <f t="shared" si="11"/>
        <v>0</v>
      </c>
      <c r="AT60" s="118">
        <f t="shared" si="7"/>
        <v>0</v>
      </c>
      <c r="AU60" s="118"/>
      <c r="AV60" s="117"/>
      <c r="AW60" s="117"/>
      <c r="AX60" s="117">
        <f t="shared" si="9"/>
        <v>0</v>
      </c>
      <c r="AY60" s="117"/>
      <c r="AZ60" s="117"/>
      <c r="BA60" s="117"/>
    </row>
    <row r="61" spans="1:53" x14ac:dyDescent="0.25">
      <c r="A61" s="238"/>
      <c r="B61" s="116" t="s">
        <v>162</v>
      </c>
      <c r="C61" s="117">
        <v>6166.8701171875</v>
      </c>
      <c r="D61" s="117"/>
      <c r="E61" s="117"/>
      <c r="F61" s="117">
        <f t="shared" si="10"/>
        <v>599263554485</v>
      </c>
      <c r="G61" s="118">
        <v>599263554485</v>
      </c>
      <c r="H61" s="118"/>
      <c r="I61" s="119">
        <v>359</v>
      </c>
      <c r="J61" s="120">
        <v>804</v>
      </c>
      <c r="K61" s="120">
        <v>58</v>
      </c>
      <c r="L61" s="119">
        <v>1579</v>
      </c>
      <c r="M61" s="238"/>
      <c r="N61" s="191" t="s">
        <v>162</v>
      </c>
      <c r="O61" s="118">
        <f t="shared" si="1"/>
        <v>5118957570</v>
      </c>
      <c r="P61" s="118">
        <f t="shared" si="2"/>
        <v>5118957570</v>
      </c>
      <c r="Q61" s="118">
        <f t="shared" si="3"/>
        <v>0</v>
      </c>
      <c r="R61" s="118">
        <f t="shared" si="8"/>
        <v>0</v>
      </c>
      <c r="S61" s="118">
        <f t="shared" si="4"/>
        <v>5118957570</v>
      </c>
      <c r="T61" s="118">
        <v>5118957570</v>
      </c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8">
        <f t="shared" si="5"/>
        <v>0</v>
      </c>
      <c r="AQ61" s="118">
        <f t="shared" si="11"/>
        <v>0</v>
      </c>
      <c r="AR61" s="118">
        <f t="shared" si="11"/>
        <v>0</v>
      </c>
      <c r="AS61" s="118">
        <f t="shared" si="11"/>
        <v>0</v>
      </c>
      <c r="AT61" s="118">
        <f t="shared" si="7"/>
        <v>0</v>
      </c>
      <c r="AU61" s="118"/>
      <c r="AV61" s="117"/>
      <c r="AW61" s="117"/>
      <c r="AX61" s="117">
        <f t="shared" si="9"/>
        <v>0</v>
      </c>
      <c r="AY61" s="117"/>
      <c r="AZ61" s="117"/>
      <c r="BA61" s="117"/>
    </row>
    <row r="62" spans="1:53" x14ac:dyDescent="0.25">
      <c r="A62" s="238"/>
      <c r="B62" s="116" t="s">
        <v>163</v>
      </c>
      <c r="C62" s="117">
        <v>6189.91259765625</v>
      </c>
      <c r="D62" s="117"/>
      <c r="E62" s="117"/>
      <c r="F62" s="117">
        <f t="shared" si="10"/>
        <v>620705716456</v>
      </c>
      <c r="G62" s="118">
        <v>620705716456</v>
      </c>
      <c r="H62" s="118"/>
      <c r="I62" s="119">
        <v>358</v>
      </c>
      <c r="J62" s="120">
        <v>267</v>
      </c>
      <c r="K62" s="120">
        <v>58</v>
      </c>
      <c r="L62" s="119">
        <v>1166</v>
      </c>
      <c r="M62" s="238"/>
      <c r="N62" s="191" t="s">
        <v>163</v>
      </c>
      <c r="O62" s="118">
        <f t="shared" si="1"/>
        <v>575302959</v>
      </c>
      <c r="P62" s="118">
        <f t="shared" si="2"/>
        <v>575302959</v>
      </c>
      <c r="Q62" s="118">
        <f t="shared" si="3"/>
        <v>0</v>
      </c>
      <c r="R62" s="118">
        <f t="shared" si="8"/>
        <v>0</v>
      </c>
      <c r="S62" s="118">
        <f t="shared" si="4"/>
        <v>575302959</v>
      </c>
      <c r="T62" s="118">
        <v>575302959</v>
      </c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8">
        <f t="shared" si="5"/>
        <v>0</v>
      </c>
      <c r="AQ62" s="118">
        <f t="shared" si="11"/>
        <v>0</v>
      </c>
      <c r="AR62" s="118">
        <f t="shared" si="11"/>
        <v>0</v>
      </c>
      <c r="AS62" s="118">
        <f t="shared" si="11"/>
        <v>0</v>
      </c>
      <c r="AT62" s="118">
        <f t="shared" si="7"/>
        <v>0</v>
      </c>
      <c r="AU62" s="118"/>
      <c r="AV62" s="117"/>
      <c r="AW62" s="117"/>
      <c r="AX62" s="117">
        <f t="shared" si="9"/>
        <v>0</v>
      </c>
      <c r="AY62" s="117"/>
      <c r="AZ62" s="117"/>
      <c r="BA62" s="117"/>
    </row>
    <row r="63" spans="1:53" x14ac:dyDescent="0.25">
      <c r="A63" s="237" t="s">
        <v>168</v>
      </c>
      <c r="B63" s="116" t="s">
        <v>152</v>
      </c>
      <c r="C63" s="117">
        <v>6566.03076171875</v>
      </c>
      <c r="D63" s="117"/>
      <c r="E63" s="117"/>
      <c r="F63" s="117">
        <f t="shared" si="10"/>
        <v>642461184573</v>
      </c>
      <c r="G63" s="118">
        <v>642461184573</v>
      </c>
      <c r="H63" s="118"/>
      <c r="I63" s="119">
        <v>358</v>
      </c>
      <c r="J63" s="120">
        <v>105</v>
      </c>
      <c r="K63" s="120">
        <v>63</v>
      </c>
      <c r="L63" s="119">
        <v>1229</v>
      </c>
      <c r="M63" s="237" t="s">
        <v>168</v>
      </c>
      <c r="N63" s="191" t="s">
        <v>152</v>
      </c>
      <c r="O63" s="118">
        <f t="shared" si="1"/>
        <v>646093152</v>
      </c>
      <c r="P63" s="118">
        <f t="shared" si="2"/>
        <v>646093152</v>
      </c>
      <c r="Q63" s="118">
        <f t="shared" si="3"/>
        <v>0</v>
      </c>
      <c r="R63" s="118">
        <f t="shared" si="8"/>
        <v>0</v>
      </c>
      <c r="S63" s="118">
        <f t="shared" si="4"/>
        <v>646093152</v>
      </c>
      <c r="T63" s="118">
        <v>646093152</v>
      </c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8">
        <f t="shared" si="5"/>
        <v>0</v>
      </c>
      <c r="AQ63" s="118">
        <f t="shared" si="11"/>
        <v>0</v>
      </c>
      <c r="AR63" s="118">
        <f t="shared" si="11"/>
        <v>0</v>
      </c>
      <c r="AS63" s="118">
        <f t="shared" si="11"/>
        <v>0</v>
      </c>
      <c r="AT63" s="118">
        <f t="shared" si="7"/>
        <v>0</v>
      </c>
      <c r="AU63" s="118"/>
      <c r="AV63" s="117"/>
      <c r="AW63" s="117"/>
      <c r="AX63" s="117">
        <f t="shared" si="9"/>
        <v>0</v>
      </c>
      <c r="AY63" s="117"/>
      <c r="AZ63" s="117"/>
      <c r="BA63" s="117"/>
    </row>
    <row r="64" spans="1:53" x14ac:dyDescent="0.25">
      <c r="A64" s="238"/>
      <c r="B64" s="116" t="s">
        <v>153</v>
      </c>
      <c r="C64" s="117">
        <v>7535.5205078125</v>
      </c>
      <c r="D64" s="117"/>
      <c r="E64" s="117"/>
      <c r="F64" s="117">
        <f t="shared" si="10"/>
        <v>713451084067</v>
      </c>
      <c r="G64" s="118">
        <v>713451084067</v>
      </c>
      <c r="H64" s="118"/>
      <c r="I64" s="119">
        <v>349</v>
      </c>
      <c r="J64" s="120">
        <v>340</v>
      </c>
      <c r="K64" s="120">
        <v>58</v>
      </c>
      <c r="L64" s="119">
        <v>1197</v>
      </c>
      <c r="M64" s="238"/>
      <c r="N64" s="191" t="s">
        <v>153</v>
      </c>
      <c r="O64" s="118">
        <f t="shared" si="1"/>
        <v>1921110449</v>
      </c>
      <c r="P64" s="118">
        <f t="shared" si="2"/>
        <v>1921110449</v>
      </c>
      <c r="Q64" s="118">
        <f t="shared" si="3"/>
        <v>0</v>
      </c>
      <c r="R64" s="118">
        <f t="shared" si="8"/>
        <v>0</v>
      </c>
      <c r="S64" s="118">
        <f t="shared" si="4"/>
        <v>1921110449</v>
      </c>
      <c r="T64" s="118">
        <v>1921110449</v>
      </c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8">
        <f t="shared" si="5"/>
        <v>0</v>
      </c>
      <c r="AQ64" s="118">
        <f t="shared" si="11"/>
        <v>0</v>
      </c>
      <c r="AR64" s="118">
        <f t="shared" si="11"/>
        <v>0</v>
      </c>
      <c r="AS64" s="118">
        <f t="shared" si="11"/>
        <v>0</v>
      </c>
      <c r="AT64" s="118">
        <f t="shared" si="7"/>
        <v>0</v>
      </c>
      <c r="AU64" s="118"/>
      <c r="AV64" s="117"/>
      <c r="AW64" s="117"/>
      <c r="AX64" s="117">
        <f t="shared" si="9"/>
        <v>0</v>
      </c>
      <c r="AY64" s="117"/>
      <c r="AZ64" s="117"/>
      <c r="BA64" s="117"/>
    </row>
    <row r="65" spans="1:53" x14ac:dyDescent="0.25">
      <c r="A65" s="238"/>
      <c r="B65" s="116" t="s">
        <v>154</v>
      </c>
      <c r="C65" s="117">
        <v>9926.4228515625</v>
      </c>
      <c r="D65" s="117"/>
      <c r="E65" s="117"/>
      <c r="F65" s="117">
        <f t="shared" si="10"/>
        <v>833791795820</v>
      </c>
      <c r="G65" s="118">
        <v>833791795820</v>
      </c>
      <c r="H65" s="118"/>
      <c r="I65" s="119">
        <v>347</v>
      </c>
      <c r="J65" s="120">
        <v>288</v>
      </c>
      <c r="K65" s="120">
        <v>62</v>
      </c>
      <c r="L65" s="119">
        <v>3022</v>
      </c>
      <c r="M65" s="238"/>
      <c r="N65" s="191" t="s">
        <v>154</v>
      </c>
      <c r="O65" s="118">
        <f t="shared" si="1"/>
        <v>3645772580</v>
      </c>
      <c r="P65" s="118">
        <f t="shared" si="2"/>
        <v>3645772580</v>
      </c>
      <c r="Q65" s="118">
        <f t="shared" si="3"/>
        <v>0</v>
      </c>
      <c r="R65" s="118">
        <f t="shared" si="8"/>
        <v>0</v>
      </c>
      <c r="S65" s="118">
        <f t="shared" si="4"/>
        <v>3645772580</v>
      </c>
      <c r="T65" s="118">
        <v>3645772580</v>
      </c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8">
        <f t="shared" si="5"/>
        <v>0</v>
      </c>
      <c r="AQ65" s="118">
        <f t="shared" si="11"/>
        <v>0</v>
      </c>
      <c r="AR65" s="118">
        <f t="shared" si="11"/>
        <v>0</v>
      </c>
      <c r="AS65" s="118">
        <f t="shared" si="11"/>
        <v>0</v>
      </c>
      <c r="AT65" s="118">
        <f t="shared" si="7"/>
        <v>0</v>
      </c>
      <c r="AU65" s="118"/>
      <c r="AV65" s="117"/>
      <c r="AW65" s="117"/>
      <c r="AX65" s="117">
        <f t="shared" si="9"/>
        <v>0</v>
      </c>
      <c r="AY65" s="117"/>
      <c r="AZ65" s="117"/>
      <c r="BA65" s="117"/>
    </row>
    <row r="66" spans="1:53" x14ac:dyDescent="0.25">
      <c r="A66" s="238"/>
      <c r="B66" s="116" t="s">
        <v>155</v>
      </c>
      <c r="C66" s="117">
        <v>10154.9091796875</v>
      </c>
      <c r="D66" s="117"/>
      <c r="E66" s="117"/>
      <c r="F66" s="117">
        <f t="shared" si="10"/>
        <v>842273934455</v>
      </c>
      <c r="G66" s="118">
        <v>842273934455</v>
      </c>
      <c r="H66" s="118"/>
      <c r="I66" s="119">
        <v>343</v>
      </c>
      <c r="J66" s="120">
        <v>2842</v>
      </c>
      <c r="K66" s="120">
        <v>62</v>
      </c>
      <c r="L66" s="119">
        <v>2607</v>
      </c>
      <c r="M66" s="238"/>
      <c r="N66" s="191" t="s">
        <v>155</v>
      </c>
      <c r="O66" s="118">
        <f t="shared" si="1"/>
        <v>6183216175</v>
      </c>
      <c r="P66" s="118">
        <f t="shared" si="2"/>
        <v>6183216175</v>
      </c>
      <c r="Q66" s="118">
        <f t="shared" si="3"/>
        <v>0</v>
      </c>
      <c r="R66" s="118">
        <f t="shared" si="8"/>
        <v>0</v>
      </c>
      <c r="S66" s="118">
        <f t="shared" si="4"/>
        <v>6183216175</v>
      </c>
      <c r="T66" s="118">
        <v>6183216175</v>
      </c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8">
        <f t="shared" si="5"/>
        <v>0</v>
      </c>
      <c r="AQ66" s="118">
        <f t="shared" si="11"/>
        <v>0</v>
      </c>
      <c r="AR66" s="118">
        <f t="shared" si="11"/>
        <v>0</v>
      </c>
      <c r="AS66" s="118">
        <f t="shared" si="11"/>
        <v>0</v>
      </c>
      <c r="AT66" s="118">
        <f t="shared" si="7"/>
        <v>0</v>
      </c>
      <c r="AU66" s="118"/>
      <c r="AV66" s="117"/>
      <c r="AW66" s="117"/>
      <c r="AX66" s="117">
        <f t="shared" si="9"/>
        <v>0</v>
      </c>
      <c r="AY66" s="117"/>
      <c r="AZ66" s="117"/>
      <c r="BA66" s="117"/>
    </row>
    <row r="67" spans="1:53" x14ac:dyDescent="0.25">
      <c r="A67" s="238"/>
      <c r="B67" s="116" t="s">
        <v>156</v>
      </c>
      <c r="C67" s="117">
        <v>9450.5048828125</v>
      </c>
      <c r="D67" s="117"/>
      <c r="E67" s="117"/>
      <c r="F67" s="117">
        <f t="shared" ref="F67:F98" si="12">SUM(G67:G67)</f>
        <v>793145438437</v>
      </c>
      <c r="G67" s="118">
        <v>793145438437</v>
      </c>
      <c r="H67" s="118"/>
      <c r="I67" s="119">
        <v>341</v>
      </c>
      <c r="J67" s="120">
        <v>324</v>
      </c>
      <c r="K67" s="120">
        <v>80</v>
      </c>
      <c r="L67" s="119">
        <v>2011</v>
      </c>
      <c r="M67" s="238"/>
      <c r="N67" s="191" t="s">
        <v>156</v>
      </c>
      <c r="O67" s="118">
        <f t="shared" ref="O67:O130" si="13">P67+Q67+R67</f>
        <v>1529841385</v>
      </c>
      <c r="P67" s="118">
        <f t="shared" ref="P67:P113" si="14">T67+X67</f>
        <v>1529841385</v>
      </c>
      <c r="Q67" s="118">
        <f t="shared" ref="Q67:Q130" si="15">U67+AD67</f>
        <v>0</v>
      </c>
      <c r="R67" s="118">
        <f t="shared" si="8"/>
        <v>0</v>
      </c>
      <c r="S67" s="118">
        <f t="shared" ref="S67:S120" si="16">T67+U67+V67</f>
        <v>1529841385</v>
      </c>
      <c r="T67" s="118">
        <v>1529841385</v>
      </c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8">
        <f t="shared" si="5"/>
        <v>0</v>
      </c>
      <c r="AQ67" s="118">
        <f t="shared" ref="AQ67:AS98" si="17">AU67+AY67</f>
        <v>0</v>
      </c>
      <c r="AR67" s="118">
        <f t="shared" si="17"/>
        <v>0</v>
      </c>
      <c r="AS67" s="118">
        <f t="shared" si="17"/>
        <v>0</v>
      </c>
      <c r="AT67" s="118">
        <f t="shared" si="7"/>
        <v>0</v>
      </c>
      <c r="AU67" s="118"/>
      <c r="AV67" s="117"/>
      <c r="AW67" s="117"/>
      <c r="AX67" s="117">
        <f t="shared" si="9"/>
        <v>0</v>
      </c>
      <c r="AY67" s="117"/>
      <c r="AZ67" s="117"/>
      <c r="BA67" s="117"/>
    </row>
    <row r="68" spans="1:53" x14ac:dyDescent="0.25">
      <c r="A68" s="238"/>
      <c r="B68" s="116" t="s">
        <v>157</v>
      </c>
      <c r="C68" s="117">
        <v>9249.13671875</v>
      </c>
      <c r="D68" s="117"/>
      <c r="E68" s="117"/>
      <c r="F68" s="117">
        <f t="shared" si="12"/>
        <v>768405181354</v>
      </c>
      <c r="G68" s="118">
        <v>768405181354</v>
      </c>
      <c r="H68" s="118"/>
      <c r="I68" s="119">
        <v>340</v>
      </c>
      <c r="J68" s="120">
        <v>182</v>
      </c>
      <c r="K68" s="120">
        <v>66</v>
      </c>
      <c r="L68" s="119">
        <v>1665</v>
      </c>
      <c r="M68" s="238"/>
      <c r="N68" s="191" t="s">
        <v>157</v>
      </c>
      <c r="O68" s="118">
        <f t="shared" si="13"/>
        <v>1249891292</v>
      </c>
      <c r="P68" s="118">
        <f t="shared" si="14"/>
        <v>1249891292</v>
      </c>
      <c r="Q68" s="118">
        <f t="shared" si="15"/>
        <v>0</v>
      </c>
      <c r="R68" s="118">
        <f t="shared" ref="R68:R131" si="18">V68+AK68</f>
        <v>0</v>
      </c>
      <c r="S68" s="118">
        <f t="shared" si="16"/>
        <v>1249891292</v>
      </c>
      <c r="T68" s="118">
        <v>1249891292</v>
      </c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8">
        <f t="shared" si="5"/>
        <v>0</v>
      </c>
      <c r="AQ68" s="118">
        <f t="shared" si="17"/>
        <v>0</v>
      </c>
      <c r="AR68" s="118">
        <f t="shared" si="17"/>
        <v>0</v>
      </c>
      <c r="AS68" s="118">
        <f t="shared" si="17"/>
        <v>0</v>
      </c>
      <c r="AT68" s="118">
        <f t="shared" si="7"/>
        <v>0</v>
      </c>
      <c r="AU68" s="118"/>
      <c r="AV68" s="117"/>
      <c r="AW68" s="117"/>
      <c r="AX68" s="117">
        <f t="shared" si="9"/>
        <v>0</v>
      </c>
      <c r="AY68" s="117"/>
      <c r="AZ68" s="117"/>
      <c r="BA68" s="117"/>
    </row>
    <row r="69" spans="1:53" x14ac:dyDescent="0.25">
      <c r="A69" s="238"/>
      <c r="B69" s="116" t="s">
        <v>158</v>
      </c>
      <c r="C69" s="117">
        <v>9866.8662109375</v>
      </c>
      <c r="D69" s="117"/>
      <c r="E69" s="117"/>
      <c r="F69" s="117">
        <f t="shared" si="12"/>
        <v>828390442246</v>
      </c>
      <c r="G69" s="118">
        <v>828390442246</v>
      </c>
      <c r="H69" s="118"/>
      <c r="I69" s="119">
        <v>339</v>
      </c>
      <c r="J69" s="120">
        <v>170</v>
      </c>
      <c r="K69" s="120">
        <v>55</v>
      </c>
      <c r="L69" s="119">
        <v>1447</v>
      </c>
      <c r="M69" s="238"/>
      <c r="N69" s="191" t="s">
        <v>158</v>
      </c>
      <c r="O69" s="118">
        <f t="shared" si="13"/>
        <v>3061115349</v>
      </c>
      <c r="P69" s="118">
        <f t="shared" si="14"/>
        <v>3061115349</v>
      </c>
      <c r="Q69" s="118">
        <f t="shared" si="15"/>
        <v>0</v>
      </c>
      <c r="R69" s="118">
        <f t="shared" si="18"/>
        <v>0</v>
      </c>
      <c r="S69" s="118">
        <f t="shared" si="16"/>
        <v>3061115349</v>
      </c>
      <c r="T69" s="118">
        <v>3061115349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8">
        <f t="shared" si="5"/>
        <v>0</v>
      </c>
      <c r="AQ69" s="118">
        <f t="shared" si="17"/>
        <v>0</v>
      </c>
      <c r="AR69" s="118">
        <f t="shared" si="17"/>
        <v>0</v>
      </c>
      <c r="AS69" s="118">
        <f t="shared" si="17"/>
        <v>0</v>
      </c>
      <c r="AT69" s="118">
        <f t="shared" si="7"/>
        <v>0</v>
      </c>
      <c r="AU69" s="118"/>
      <c r="AV69" s="117"/>
      <c r="AW69" s="117"/>
      <c r="AX69" s="117">
        <f t="shared" si="9"/>
        <v>0</v>
      </c>
      <c r="AY69" s="117"/>
      <c r="AZ69" s="117"/>
      <c r="BA69" s="117"/>
    </row>
    <row r="70" spans="1:53" x14ac:dyDescent="0.25">
      <c r="A70" s="238"/>
      <c r="B70" s="116" t="s">
        <v>159</v>
      </c>
      <c r="C70" s="117">
        <v>12298.5185546875</v>
      </c>
      <c r="D70" s="117"/>
      <c r="E70" s="117"/>
      <c r="F70" s="117">
        <f t="shared" si="12"/>
        <v>1021518004798</v>
      </c>
      <c r="G70" s="118">
        <v>1021518004798</v>
      </c>
      <c r="H70" s="118"/>
      <c r="I70" s="119">
        <v>339</v>
      </c>
      <c r="J70" s="120">
        <v>256</v>
      </c>
      <c r="K70" s="120">
        <v>69</v>
      </c>
      <c r="L70" s="119">
        <v>2006</v>
      </c>
      <c r="M70" s="238"/>
      <c r="N70" s="191" t="s">
        <v>159</v>
      </c>
      <c r="O70" s="118">
        <f t="shared" si="13"/>
        <v>787798210</v>
      </c>
      <c r="P70" s="118">
        <f t="shared" si="14"/>
        <v>787798210</v>
      </c>
      <c r="Q70" s="118">
        <f t="shared" si="15"/>
        <v>0</v>
      </c>
      <c r="R70" s="118">
        <f t="shared" si="18"/>
        <v>0</v>
      </c>
      <c r="S70" s="118">
        <f t="shared" si="16"/>
        <v>787798210</v>
      </c>
      <c r="T70" s="118">
        <v>787798210</v>
      </c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8">
        <f t="shared" si="5"/>
        <v>0</v>
      </c>
      <c r="AQ70" s="118">
        <f t="shared" si="17"/>
        <v>0</v>
      </c>
      <c r="AR70" s="118">
        <f t="shared" si="17"/>
        <v>0</v>
      </c>
      <c r="AS70" s="118">
        <f t="shared" si="17"/>
        <v>0</v>
      </c>
      <c r="AT70" s="118">
        <f t="shared" si="7"/>
        <v>0</v>
      </c>
      <c r="AU70" s="118"/>
      <c r="AV70" s="117"/>
      <c r="AW70" s="117"/>
      <c r="AX70" s="117">
        <f t="shared" si="9"/>
        <v>0</v>
      </c>
      <c r="AY70" s="117"/>
      <c r="AZ70" s="117"/>
      <c r="BA70" s="117"/>
    </row>
    <row r="71" spans="1:53" x14ac:dyDescent="0.25">
      <c r="A71" s="238"/>
      <c r="B71" s="116" t="s">
        <v>160</v>
      </c>
      <c r="C71" s="117">
        <v>13007.0859375</v>
      </c>
      <c r="D71" s="117"/>
      <c r="E71" s="117"/>
      <c r="F71" s="117">
        <f t="shared" si="12"/>
        <v>1180162974719</v>
      </c>
      <c r="G71" s="118">
        <v>1180162974719</v>
      </c>
      <c r="H71" s="118"/>
      <c r="I71" s="119">
        <v>337</v>
      </c>
      <c r="J71" s="120">
        <v>174</v>
      </c>
      <c r="K71" s="120">
        <v>59</v>
      </c>
      <c r="L71" s="119">
        <v>2899</v>
      </c>
      <c r="M71" s="238"/>
      <c r="N71" s="191" t="s">
        <v>160</v>
      </c>
      <c r="O71" s="118">
        <f t="shared" si="13"/>
        <v>33372705253</v>
      </c>
      <c r="P71" s="118">
        <f t="shared" si="14"/>
        <v>3372705253</v>
      </c>
      <c r="Q71" s="118">
        <f t="shared" si="15"/>
        <v>0</v>
      </c>
      <c r="R71" s="118">
        <f t="shared" si="18"/>
        <v>30000000000</v>
      </c>
      <c r="S71" s="118">
        <f t="shared" si="16"/>
        <v>33372705253</v>
      </c>
      <c r="T71" s="118">
        <v>3372705253</v>
      </c>
      <c r="U71" s="117"/>
      <c r="V71" s="117">
        <v>30000000000</v>
      </c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8">
        <f t="shared" si="5"/>
        <v>0</v>
      </c>
      <c r="AQ71" s="118">
        <f t="shared" si="17"/>
        <v>0</v>
      </c>
      <c r="AR71" s="118">
        <f t="shared" si="17"/>
        <v>0</v>
      </c>
      <c r="AS71" s="118">
        <f t="shared" si="17"/>
        <v>0</v>
      </c>
      <c r="AT71" s="118">
        <f t="shared" si="7"/>
        <v>0</v>
      </c>
      <c r="AU71" s="118"/>
      <c r="AV71" s="117"/>
      <c r="AW71" s="117"/>
      <c r="AX71" s="117">
        <f t="shared" si="9"/>
        <v>0</v>
      </c>
      <c r="AY71" s="117"/>
      <c r="AZ71" s="117"/>
      <c r="BA71" s="117"/>
    </row>
    <row r="72" spans="1:53" x14ac:dyDescent="0.25">
      <c r="A72" s="238"/>
      <c r="B72" s="116" t="s">
        <v>161</v>
      </c>
      <c r="C72" s="117">
        <v>12915.296875</v>
      </c>
      <c r="D72" s="117"/>
      <c r="E72" s="117"/>
      <c r="F72" s="117">
        <f t="shared" si="12"/>
        <v>1173943186653</v>
      </c>
      <c r="G72" s="118">
        <v>1173943186653</v>
      </c>
      <c r="H72" s="118"/>
      <c r="I72" s="119">
        <v>336</v>
      </c>
      <c r="J72" s="120">
        <v>257</v>
      </c>
      <c r="K72" s="120">
        <v>60</v>
      </c>
      <c r="L72" s="119">
        <v>2318</v>
      </c>
      <c r="M72" s="238"/>
      <c r="N72" s="191" t="s">
        <v>161</v>
      </c>
      <c r="O72" s="118">
        <f t="shared" si="13"/>
        <v>6154473173</v>
      </c>
      <c r="P72" s="118">
        <f t="shared" si="14"/>
        <v>6154473173</v>
      </c>
      <c r="Q72" s="118">
        <f t="shared" si="15"/>
        <v>0</v>
      </c>
      <c r="R72" s="118">
        <f t="shared" si="18"/>
        <v>0</v>
      </c>
      <c r="S72" s="118">
        <f t="shared" si="16"/>
        <v>6154473173</v>
      </c>
      <c r="T72" s="118">
        <v>6154473173</v>
      </c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8">
        <f t="shared" si="5"/>
        <v>0</v>
      </c>
      <c r="AQ72" s="118">
        <f t="shared" si="17"/>
        <v>0</v>
      </c>
      <c r="AR72" s="118">
        <f t="shared" si="17"/>
        <v>0</v>
      </c>
      <c r="AS72" s="118">
        <f t="shared" si="17"/>
        <v>0</v>
      </c>
      <c r="AT72" s="118">
        <f t="shared" si="7"/>
        <v>0</v>
      </c>
      <c r="AU72" s="118"/>
      <c r="AV72" s="117"/>
      <c r="AW72" s="117"/>
      <c r="AX72" s="117">
        <f t="shared" si="9"/>
        <v>0</v>
      </c>
      <c r="AY72" s="117"/>
      <c r="AZ72" s="117"/>
      <c r="BA72" s="117"/>
    </row>
    <row r="73" spans="1:53" x14ac:dyDescent="0.25">
      <c r="A73" s="238"/>
      <c r="B73" s="116" t="s">
        <v>162</v>
      </c>
      <c r="C73" s="117">
        <v>14009.1015625</v>
      </c>
      <c r="D73" s="117"/>
      <c r="E73" s="117"/>
      <c r="F73" s="117">
        <f t="shared" si="12"/>
        <v>1320101400955</v>
      </c>
      <c r="G73" s="118">
        <v>1320101400955</v>
      </c>
      <c r="H73" s="118"/>
      <c r="I73" s="119">
        <v>336</v>
      </c>
      <c r="J73" s="120">
        <v>202</v>
      </c>
      <c r="K73" s="120">
        <v>66</v>
      </c>
      <c r="L73" s="119">
        <v>2634</v>
      </c>
      <c r="M73" s="238"/>
      <c r="N73" s="191" t="s">
        <v>162</v>
      </c>
      <c r="O73" s="118">
        <f t="shared" si="13"/>
        <v>26313360793</v>
      </c>
      <c r="P73" s="118">
        <f t="shared" si="14"/>
        <v>26313360793</v>
      </c>
      <c r="Q73" s="118">
        <f t="shared" si="15"/>
        <v>0</v>
      </c>
      <c r="R73" s="118">
        <f t="shared" si="18"/>
        <v>0</v>
      </c>
      <c r="S73" s="118">
        <f t="shared" si="16"/>
        <v>26313360793</v>
      </c>
      <c r="T73" s="118">
        <v>26313360793</v>
      </c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8">
        <f t="shared" si="5"/>
        <v>0</v>
      </c>
      <c r="AQ73" s="118">
        <f t="shared" si="17"/>
        <v>0</v>
      </c>
      <c r="AR73" s="118">
        <f t="shared" si="17"/>
        <v>0</v>
      </c>
      <c r="AS73" s="118">
        <f t="shared" si="17"/>
        <v>0</v>
      </c>
      <c r="AT73" s="118">
        <f t="shared" si="7"/>
        <v>0</v>
      </c>
      <c r="AU73" s="118"/>
      <c r="AV73" s="117"/>
      <c r="AW73" s="117"/>
      <c r="AX73" s="117">
        <f t="shared" si="9"/>
        <v>0</v>
      </c>
      <c r="AY73" s="117"/>
      <c r="AZ73" s="117"/>
      <c r="BA73" s="117"/>
    </row>
    <row r="74" spans="1:53" x14ac:dyDescent="0.25">
      <c r="A74" s="238"/>
      <c r="B74" s="116" t="s">
        <v>163</v>
      </c>
      <c r="C74" s="117">
        <v>14759.810546875</v>
      </c>
      <c r="D74" s="117"/>
      <c r="E74" s="117"/>
      <c r="F74" s="117">
        <f t="shared" si="12"/>
        <v>1373946157039</v>
      </c>
      <c r="G74" s="118">
        <v>1373946157039</v>
      </c>
      <c r="H74" s="118"/>
      <c r="I74" s="119">
        <v>336</v>
      </c>
      <c r="J74" s="120">
        <v>1016</v>
      </c>
      <c r="K74" s="120">
        <v>69</v>
      </c>
      <c r="L74" s="119">
        <v>2482</v>
      </c>
      <c r="M74" s="238"/>
      <c r="N74" s="191" t="s">
        <v>163</v>
      </c>
      <c r="O74" s="118">
        <f t="shared" si="13"/>
        <v>8007763742</v>
      </c>
      <c r="P74" s="118">
        <f t="shared" si="14"/>
        <v>8007763742</v>
      </c>
      <c r="Q74" s="118">
        <f t="shared" si="15"/>
        <v>0</v>
      </c>
      <c r="R74" s="118">
        <f t="shared" si="18"/>
        <v>0</v>
      </c>
      <c r="S74" s="118">
        <f t="shared" si="16"/>
        <v>8007763742</v>
      </c>
      <c r="T74" s="118">
        <v>8007763742</v>
      </c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8">
        <f t="shared" si="5"/>
        <v>0</v>
      </c>
      <c r="AQ74" s="118">
        <f t="shared" si="17"/>
        <v>0</v>
      </c>
      <c r="AR74" s="118">
        <f t="shared" si="17"/>
        <v>0</v>
      </c>
      <c r="AS74" s="118">
        <f t="shared" si="17"/>
        <v>0</v>
      </c>
      <c r="AT74" s="118">
        <f t="shared" si="7"/>
        <v>0</v>
      </c>
      <c r="AU74" s="118"/>
      <c r="AV74" s="117"/>
      <c r="AW74" s="117"/>
      <c r="AX74" s="117">
        <f t="shared" si="9"/>
        <v>0</v>
      </c>
      <c r="AY74" s="117"/>
      <c r="AZ74" s="117"/>
      <c r="BA74" s="117"/>
    </row>
    <row r="75" spans="1:53" x14ac:dyDescent="0.25">
      <c r="A75" s="237" t="s">
        <v>169</v>
      </c>
      <c r="B75" s="116" t="s">
        <v>152</v>
      </c>
      <c r="C75" s="117">
        <v>24564.166015625</v>
      </c>
      <c r="D75" s="117"/>
      <c r="E75" s="117"/>
      <c r="F75" s="117">
        <f t="shared" si="12"/>
        <v>2257300013854</v>
      </c>
      <c r="G75" s="118">
        <v>2257300013854</v>
      </c>
      <c r="H75" s="118"/>
      <c r="I75" s="119">
        <v>336</v>
      </c>
      <c r="J75" s="120">
        <v>492</v>
      </c>
      <c r="K75" s="120">
        <v>73</v>
      </c>
      <c r="L75" s="119">
        <v>3796</v>
      </c>
      <c r="M75" s="237" t="s">
        <v>169</v>
      </c>
      <c r="N75" s="191" t="s">
        <v>152</v>
      </c>
      <c r="O75" s="118">
        <f t="shared" si="13"/>
        <v>5166491798</v>
      </c>
      <c r="P75" s="118">
        <f t="shared" si="14"/>
        <v>5166491798</v>
      </c>
      <c r="Q75" s="118">
        <f t="shared" si="15"/>
        <v>0</v>
      </c>
      <c r="R75" s="118">
        <f t="shared" si="18"/>
        <v>0</v>
      </c>
      <c r="S75" s="118">
        <f t="shared" si="16"/>
        <v>5166491798</v>
      </c>
      <c r="T75" s="118">
        <v>5166491798</v>
      </c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8">
        <f t="shared" si="5"/>
        <v>0</v>
      </c>
      <c r="AQ75" s="118">
        <f t="shared" si="17"/>
        <v>0</v>
      </c>
      <c r="AR75" s="118">
        <f t="shared" si="17"/>
        <v>0</v>
      </c>
      <c r="AS75" s="118">
        <f t="shared" si="17"/>
        <v>0</v>
      </c>
      <c r="AT75" s="118">
        <f t="shared" si="7"/>
        <v>0</v>
      </c>
      <c r="AU75" s="118"/>
      <c r="AV75" s="117"/>
      <c r="AW75" s="117"/>
      <c r="AX75" s="117">
        <f t="shared" si="9"/>
        <v>0</v>
      </c>
      <c r="AY75" s="117"/>
      <c r="AZ75" s="117"/>
      <c r="BA75" s="117"/>
    </row>
    <row r="76" spans="1:53" x14ac:dyDescent="0.25">
      <c r="A76" s="238"/>
      <c r="B76" s="116" t="s">
        <v>153</v>
      </c>
      <c r="C76" s="117">
        <v>32301.685546875</v>
      </c>
      <c r="D76" s="117"/>
      <c r="E76" s="117"/>
      <c r="F76" s="117">
        <f t="shared" si="12"/>
        <v>3491792165224</v>
      </c>
      <c r="G76" s="118">
        <v>3491792165224</v>
      </c>
      <c r="H76" s="118"/>
      <c r="I76" s="119">
        <v>336</v>
      </c>
      <c r="J76" s="120">
        <v>3263</v>
      </c>
      <c r="K76" s="120">
        <v>81</v>
      </c>
      <c r="L76" s="119">
        <v>5773</v>
      </c>
      <c r="M76" s="238"/>
      <c r="N76" s="191" t="s">
        <v>153</v>
      </c>
      <c r="O76" s="118">
        <f t="shared" si="13"/>
        <v>6266850491</v>
      </c>
      <c r="P76" s="118">
        <f t="shared" si="14"/>
        <v>6266850491</v>
      </c>
      <c r="Q76" s="118">
        <f t="shared" si="15"/>
        <v>0</v>
      </c>
      <c r="R76" s="118">
        <f t="shared" si="18"/>
        <v>0</v>
      </c>
      <c r="S76" s="118">
        <f t="shared" si="16"/>
        <v>6266850491</v>
      </c>
      <c r="T76" s="118">
        <v>6266850491</v>
      </c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8">
        <f t="shared" si="5"/>
        <v>0</v>
      </c>
      <c r="AQ76" s="118">
        <f t="shared" si="17"/>
        <v>0</v>
      </c>
      <c r="AR76" s="118">
        <f t="shared" si="17"/>
        <v>0</v>
      </c>
      <c r="AS76" s="118">
        <f t="shared" si="17"/>
        <v>0</v>
      </c>
      <c r="AT76" s="118">
        <f t="shared" si="7"/>
        <v>0</v>
      </c>
      <c r="AU76" s="118"/>
      <c r="AV76" s="117"/>
      <c r="AW76" s="117"/>
      <c r="AX76" s="117">
        <f t="shared" si="9"/>
        <v>0</v>
      </c>
      <c r="AY76" s="117"/>
      <c r="AZ76" s="117"/>
      <c r="BA76" s="117"/>
    </row>
    <row r="77" spans="1:53" x14ac:dyDescent="0.25">
      <c r="A77" s="238"/>
      <c r="B77" s="116" t="s">
        <v>154</v>
      </c>
      <c r="C77" s="117">
        <v>24187.9296875</v>
      </c>
      <c r="D77" s="117"/>
      <c r="E77" s="117"/>
      <c r="F77" s="117">
        <f t="shared" si="12"/>
        <v>2455297892168</v>
      </c>
      <c r="G77" s="118">
        <v>2455297892168</v>
      </c>
      <c r="H77" s="118"/>
      <c r="I77" s="119">
        <v>336</v>
      </c>
      <c r="J77" s="120">
        <v>7379</v>
      </c>
      <c r="K77" s="120">
        <v>92</v>
      </c>
      <c r="L77" s="119">
        <v>6063</v>
      </c>
      <c r="M77" s="238"/>
      <c r="N77" s="191" t="s">
        <v>154</v>
      </c>
      <c r="O77" s="118">
        <f t="shared" si="13"/>
        <v>13733694040</v>
      </c>
      <c r="P77" s="118">
        <f t="shared" si="14"/>
        <v>13733694040</v>
      </c>
      <c r="Q77" s="118">
        <f t="shared" si="15"/>
        <v>0</v>
      </c>
      <c r="R77" s="118">
        <f t="shared" si="18"/>
        <v>0</v>
      </c>
      <c r="S77" s="118">
        <f t="shared" si="16"/>
        <v>13733694040</v>
      </c>
      <c r="T77" s="118">
        <v>13733694040</v>
      </c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8">
        <f t="shared" si="5"/>
        <v>0</v>
      </c>
      <c r="AQ77" s="118">
        <f t="shared" si="17"/>
        <v>0</v>
      </c>
      <c r="AR77" s="118">
        <f t="shared" si="17"/>
        <v>0</v>
      </c>
      <c r="AS77" s="118">
        <f t="shared" si="17"/>
        <v>0</v>
      </c>
      <c r="AT77" s="118">
        <f t="shared" si="7"/>
        <v>0</v>
      </c>
      <c r="AU77" s="118"/>
      <c r="AV77" s="117"/>
      <c r="AW77" s="117"/>
      <c r="AX77" s="117">
        <f t="shared" si="9"/>
        <v>0</v>
      </c>
      <c r="AY77" s="117"/>
      <c r="AZ77" s="117"/>
      <c r="BA77" s="117"/>
    </row>
    <row r="78" spans="1:53" x14ac:dyDescent="0.25">
      <c r="A78" s="238"/>
      <c r="B78" s="116" t="s">
        <v>155</v>
      </c>
      <c r="C78" s="117">
        <v>21053.576171875</v>
      </c>
      <c r="D78" s="117"/>
      <c r="E78" s="117"/>
      <c r="F78" s="117">
        <f t="shared" si="12"/>
        <v>2104769314530</v>
      </c>
      <c r="G78" s="118">
        <v>2104769314530</v>
      </c>
      <c r="H78" s="118"/>
      <c r="I78" s="119">
        <v>336</v>
      </c>
      <c r="J78" s="120">
        <v>10967</v>
      </c>
      <c r="K78" s="120">
        <v>89</v>
      </c>
      <c r="L78" s="119">
        <v>3690</v>
      </c>
      <c r="M78" s="238"/>
      <c r="N78" s="191" t="s">
        <v>155</v>
      </c>
      <c r="O78" s="118">
        <f t="shared" si="13"/>
        <v>10163045600</v>
      </c>
      <c r="P78" s="118">
        <f t="shared" si="14"/>
        <v>10163045600</v>
      </c>
      <c r="Q78" s="118">
        <f t="shared" si="15"/>
        <v>0</v>
      </c>
      <c r="R78" s="118">
        <f t="shared" si="18"/>
        <v>0</v>
      </c>
      <c r="S78" s="118">
        <f t="shared" si="16"/>
        <v>10163045600</v>
      </c>
      <c r="T78" s="118">
        <v>10163045600</v>
      </c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8">
        <f t="shared" si="5"/>
        <v>0</v>
      </c>
      <c r="AQ78" s="118">
        <f t="shared" si="17"/>
        <v>0</v>
      </c>
      <c r="AR78" s="118">
        <f t="shared" si="17"/>
        <v>0</v>
      </c>
      <c r="AS78" s="118">
        <f t="shared" si="17"/>
        <v>0</v>
      </c>
      <c r="AT78" s="118">
        <f t="shared" si="7"/>
        <v>0</v>
      </c>
      <c r="AU78" s="118"/>
      <c r="AV78" s="117"/>
      <c r="AW78" s="117"/>
      <c r="AX78" s="117">
        <f t="shared" si="9"/>
        <v>0</v>
      </c>
      <c r="AY78" s="117"/>
      <c r="AZ78" s="117"/>
      <c r="BA78" s="117"/>
    </row>
    <row r="79" spans="1:53" x14ac:dyDescent="0.25">
      <c r="A79" s="238"/>
      <c r="B79" s="116" t="s">
        <v>156</v>
      </c>
      <c r="C79" s="117">
        <v>18534.228515625</v>
      </c>
      <c r="D79" s="117"/>
      <c r="E79" s="117"/>
      <c r="F79" s="117">
        <f t="shared" si="12"/>
        <v>1803871331633</v>
      </c>
      <c r="G79" s="118">
        <v>1803871331633</v>
      </c>
      <c r="H79" s="118"/>
      <c r="I79" s="119">
        <v>335</v>
      </c>
      <c r="J79" s="120">
        <v>8277</v>
      </c>
      <c r="K79" s="120">
        <v>85</v>
      </c>
      <c r="L79" s="119">
        <v>3308</v>
      </c>
      <c r="M79" s="238"/>
      <c r="N79" s="191" t="s">
        <v>156</v>
      </c>
      <c r="O79" s="118">
        <f t="shared" si="13"/>
        <v>2155371817</v>
      </c>
      <c r="P79" s="118">
        <f t="shared" si="14"/>
        <v>2155371817</v>
      </c>
      <c r="Q79" s="118">
        <f t="shared" si="15"/>
        <v>0</v>
      </c>
      <c r="R79" s="118">
        <f t="shared" si="18"/>
        <v>0</v>
      </c>
      <c r="S79" s="118">
        <f t="shared" si="16"/>
        <v>2155371817</v>
      </c>
      <c r="T79" s="118">
        <v>2155371817</v>
      </c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8">
        <f t="shared" si="5"/>
        <v>0</v>
      </c>
      <c r="AQ79" s="118">
        <f t="shared" si="17"/>
        <v>0</v>
      </c>
      <c r="AR79" s="118">
        <f t="shared" si="17"/>
        <v>0</v>
      </c>
      <c r="AS79" s="118">
        <f t="shared" si="17"/>
        <v>0</v>
      </c>
      <c r="AT79" s="118">
        <f t="shared" si="7"/>
        <v>0</v>
      </c>
      <c r="AU79" s="118"/>
      <c r="AV79" s="117"/>
      <c r="AW79" s="117"/>
      <c r="AX79" s="117">
        <f t="shared" si="9"/>
        <v>0</v>
      </c>
      <c r="AY79" s="117"/>
      <c r="AZ79" s="117"/>
      <c r="BA79" s="117"/>
    </row>
    <row r="80" spans="1:53" x14ac:dyDescent="0.25">
      <c r="A80" s="238"/>
      <c r="B80" s="116" t="s">
        <v>157</v>
      </c>
      <c r="C80" s="117">
        <v>20003.666015625</v>
      </c>
      <c r="D80" s="117"/>
      <c r="E80" s="117"/>
      <c r="F80" s="117">
        <f t="shared" si="12"/>
        <v>1991132965115</v>
      </c>
      <c r="G80" s="118">
        <v>1991132965115</v>
      </c>
      <c r="H80" s="118"/>
      <c r="I80" s="119">
        <v>334</v>
      </c>
      <c r="J80" s="120">
        <v>9651</v>
      </c>
      <c r="K80" s="120">
        <v>82</v>
      </c>
      <c r="L80" s="119">
        <v>3180</v>
      </c>
      <c r="M80" s="238"/>
      <c r="N80" s="191" t="s">
        <v>157</v>
      </c>
      <c r="O80" s="118">
        <f t="shared" si="13"/>
        <v>44847551571</v>
      </c>
      <c r="P80" s="118">
        <f t="shared" si="14"/>
        <v>8847551571</v>
      </c>
      <c r="Q80" s="118">
        <f t="shared" si="15"/>
        <v>0</v>
      </c>
      <c r="R80" s="118">
        <f t="shared" si="18"/>
        <v>36000000000</v>
      </c>
      <c r="S80" s="118">
        <f t="shared" si="16"/>
        <v>44847551571</v>
      </c>
      <c r="T80" s="118">
        <v>8847551571</v>
      </c>
      <c r="U80" s="117"/>
      <c r="V80" s="118">
        <v>36000000000</v>
      </c>
      <c r="W80" s="118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8">
        <f t="shared" si="5"/>
        <v>0</v>
      </c>
      <c r="AQ80" s="118">
        <f t="shared" si="17"/>
        <v>0</v>
      </c>
      <c r="AR80" s="118">
        <f t="shared" si="17"/>
        <v>0</v>
      </c>
      <c r="AS80" s="118">
        <f t="shared" si="17"/>
        <v>0</v>
      </c>
      <c r="AT80" s="118">
        <f t="shared" si="7"/>
        <v>0</v>
      </c>
      <c r="AU80" s="118"/>
      <c r="AV80" s="117"/>
      <c r="AW80" s="118"/>
      <c r="AX80" s="117">
        <f t="shared" si="9"/>
        <v>0</v>
      </c>
      <c r="AY80" s="117"/>
      <c r="AZ80" s="117"/>
      <c r="BA80" s="117"/>
    </row>
    <row r="81" spans="1:53" x14ac:dyDescent="0.25">
      <c r="A81" s="238"/>
      <c r="B81" s="116" t="s">
        <v>158</v>
      </c>
      <c r="C81" s="117">
        <v>21218.7265625</v>
      </c>
      <c r="D81" s="117"/>
      <c r="E81" s="117"/>
      <c r="F81" s="117">
        <f t="shared" si="12"/>
        <v>2155869013080</v>
      </c>
      <c r="G81" s="118">
        <v>2155869013080</v>
      </c>
      <c r="H81" s="118"/>
      <c r="I81" s="119">
        <v>334</v>
      </c>
      <c r="J81" s="120">
        <v>9827</v>
      </c>
      <c r="K81" s="120">
        <v>82</v>
      </c>
      <c r="L81" s="119">
        <v>2310</v>
      </c>
      <c r="M81" s="238"/>
      <c r="N81" s="191" t="s">
        <v>158</v>
      </c>
      <c r="O81" s="118">
        <f t="shared" si="13"/>
        <v>25264547550</v>
      </c>
      <c r="P81" s="118">
        <f t="shared" si="14"/>
        <v>6274547550</v>
      </c>
      <c r="Q81" s="118">
        <f t="shared" si="15"/>
        <v>0</v>
      </c>
      <c r="R81" s="118">
        <f t="shared" si="18"/>
        <v>18990000000</v>
      </c>
      <c r="S81" s="118">
        <f t="shared" si="16"/>
        <v>25264547550</v>
      </c>
      <c r="T81" s="118">
        <v>6274547550</v>
      </c>
      <c r="U81" s="117"/>
      <c r="V81" s="118">
        <v>18990000000</v>
      </c>
      <c r="W81" s="118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8">
        <f t="shared" si="5"/>
        <v>0</v>
      </c>
      <c r="AQ81" s="118">
        <f t="shared" si="17"/>
        <v>0</v>
      </c>
      <c r="AR81" s="118">
        <f t="shared" si="17"/>
        <v>0</v>
      </c>
      <c r="AS81" s="118">
        <f t="shared" si="17"/>
        <v>0</v>
      </c>
      <c r="AT81" s="118">
        <f t="shared" si="7"/>
        <v>0</v>
      </c>
      <c r="AU81" s="118"/>
      <c r="AV81" s="117"/>
      <c r="AW81" s="118"/>
      <c r="AX81" s="117">
        <f t="shared" si="9"/>
        <v>0</v>
      </c>
      <c r="AY81" s="117"/>
      <c r="AZ81" s="117"/>
      <c r="BA81" s="117"/>
    </row>
    <row r="82" spans="1:53" x14ac:dyDescent="0.25">
      <c r="A82" s="238"/>
      <c r="B82" s="116" t="s">
        <v>159</v>
      </c>
      <c r="C82" s="117">
        <v>20119.01171875</v>
      </c>
      <c r="D82" s="117"/>
      <c r="E82" s="117"/>
      <c r="F82" s="117">
        <f t="shared" si="12"/>
        <v>2055532651419</v>
      </c>
      <c r="G82" s="118">
        <v>2055532651419</v>
      </c>
      <c r="H82" s="118"/>
      <c r="I82" s="119">
        <v>334</v>
      </c>
      <c r="J82" s="120">
        <v>12156</v>
      </c>
      <c r="K82" s="120">
        <v>84</v>
      </c>
      <c r="L82" s="119">
        <v>3724</v>
      </c>
      <c r="M82" s="238"/>
      <c r="N82" s="191" t="s">
        <v>159</v>
      </c>
      <c r="O82" s="118">
        <f t="shared" si="13"/>
        <v>116376960542</v>
      </c>
      <c r="P82" s="118">
        <f t="shared" si="14"/>
        <v>6401960542</v>
      </c>
      <c r="Q82" s="118">
        <f t="shared" si="15"/>
        <v>0</v>
      </c>
      <c r="R82" s="118">
        <f t="shared" si="18"/>
        <v>109975000000</v>
      </c>
      <c r="S82" s="118">
        <f t="shared" si="16"/>
        <v>116376960542</v>
      </c>
      <c r="T82" s="118">
        <v>6401960542</v>
      </c>
      <c r="U82" s="117"/>
      <c r="V82" s="117">
        <v>109975000000</v>
      </c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8">
        <f t="shared" si="5"/>
        <v>0</v>
      </c>
      <c r="AQ82" s="118">
        <f t="shared" si="17"/>
        <v>0</v>
      </c>
      <c r="AR82" s="118">
        <f t="shared" si="17"/>
        <v>0</v>
      </c>
      <c r="AS82" s="118">
        <f t="shared" si="17"/>
        <v>0</v>
      </c>
      <c r="AT82" s="118">
        <f t="shared" si="7"/>
        <v>0</v>
      </c>
      <c r="AU82" s="118"/>
      <c r="AV82" s="117"/>
      <c r="AW82" s="117"/>
      <c r="AX82" s="117">
        <f t="shared" si="9"/>
        <v>0</v>
      </c>
      <c r="AY82" s="117"/>
      <c r="AZ82" s="117"/>
      <c r="BA82" s="117"/>
    </row>
    <row r="83" spans="1:53" x14ac:dyDescent="0.25">
      <c r="A83" s="238"/>
      <c r="B83" s="116" t="s">
        <v>160</v>
      </c>
      <c r="C83" s="117">
        <v>19757.9609375</v>
      </c>
      <c r="D83" s="117"/>
      <c r="E83" s="117"/>
      <c r="F83" s="117">
        <f t="shared" si="12"/>
        <v>2003027354101</v>
      </c>
      <c r="G83" s="118">
        <v>2003027354101</v>
      </c>
      <c r="H83" s="118"/>
      <c r="I83" s="119">
        <v>334</v>
      </c>
      <c r="J83" s="120">
        <v>10491</v>
      </c>
      <c r="K83" s="120">
        <v>71</v>
      </c>
      <c r="L83" s="119">
        <v>2818</v>
      </c>
      <c r="M83" s="238"/>
      <c r="N83" s="191" t="s">
        <v>160</v>
      </c>
      <c r="O83" s="118">
        <f t="shared" si="13"/>
        <v>32049143207</v>
      </c>
      <c r="P83" s="118">
        <f t="shared" si="14"/>
        <v>2003513207</v>
      </c>
      <c r="Q83" s="118">
        <f t="shared" si="15"/>
        <v>3841630000</v>
      </c>
      <c r="R83" s="118">
        <f t="shared" si="18"/>
        <v>26204000000</v>
      </c>
      <c r="S83" s="118">
        <f t="shared" si="16"/>
        <v>32049143207</v>
      </c>
      <c r="T83" s="118">
        <v>2003513207</v>
      </c>
      <c r="U83" s="117">
        <v>3841630000</v>
      </c>
      <c r="V83" s="117">
        <v>26204000000</v>
      </c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8">
        <f t="shared" si="5"/>
        <v>0</v>
      </c>
      <c r="AQ83" s="118">
        <f t="shared" si="17"/>
        <v>0</v>
      </c>
      <c r="AR83" s="118">
        <f t="shared" si="17"/>
        <v>0</v>
      </c>
      <c r="AS83" s="118">
        <f t="shared" si="17"/>
        <v>0</v>
      </c>
      <c r="AT83" s="118">
        <f t="shared" si="7"/>
        <v>0</v>
      </c>
      <c r="AU83" s="118"/>
      <c r="AV83" s="117"/>
      <c r="AW83" s="117"/>
      <c r="AX83" s="117">
        <f t="shared" si="9"/>
        <v>0</v>
      </c>
      <c r="AY83" s="117"/>
      <c r="AZ83" s="117"/>
      <c r="BA83" s="117"/>
    </row>
    <row r="84" spans="1:53" x14ac:dyDescent="0.25">
      <c r="A84" s="238"/>
      <c r="B84" s="116" t="s">
        <v>161</v>
      </c>
      <c r="C84" s="117">
        <v>21257.669921875</v>
      </c>
      <c r="D84" s="117"/>
      <c r="E84" s="117"/>
      <c r="F84" s="117">
        <f t="shared" si="12"/>
        <v>2287492917019</v>
      </c>
      <c r="G84" s="118">
        <v>2287492917019</v>
      </c>
      <c r="H84" s="118"/>
      <c r="I84" s="119">
        <v>334</v>
      </c>
      <c r="J84" s="120">
        <v>10752</v>
      </c>
      <c r="K84" s="120">
        <v>80</v>
      </c>
      <c r="L84" s="119">
        <v>4026</v>
      </c>
      <c r="M84" s="238"/>
      <c r="N84" s="191" t="s">
        <v>161</v>
      </c>
      <c r="O84" s="118">
        <f t="shared" si="13"/>
        <v>51162260539</v>
      </c>
      <c r="P84" s="118">
        <f t="shared" si="14"/>
        <v>28999180539</v>
      </c>
      <c r="Q84" s="118">
        <f t="shared" si="15"/>
        <v>361580000</v>
      </c>
      <c r="R84" s="118">
        <f t="shared" si="18"/>
        <v>21801500000</v>
      </c>
      <c r="S84" s="118">
        <f t="shared" si="16"/>
        <v>51162260539</v>
      </c>
      <c r="T84" s="118">
        <v>28999180539</v>
      </c>
      <c r="U84" s="117">
        <v>361580000</v>
      </c>
      <c r="V84" s="117">
        <v>21801500000</v>
      </c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8">
        <f t="shared" si="5"/>
        <v>0</v>
      </c>
      <c r="AQ84" s="118">
        <f t="shared" si="17"/>
        <v>0</v>
      </c>
      <c r="AR84" s="118">
        <f t="shared" si="17"/>
        <v>0</v>
      </c>
      <c r="AS84" s="118">
        <f t="shared" si="17"/>
        <v>0</v>
      </c>
      <c r="AT84" s="118">
        <f t="shared" si="7"/>
        <v>0</v>
      </c>
      <c r="AU84" s="118"/>
      <c r="AV84" s="117"/>
      <c r="AW84" s="117"/>
      <c r="AX84" s="117">
        <f t="shared" si="9"/>
        <v>0</v>
      </c>
      <c r="AY84" s="117"/>
      <c r="AZ84" s="117"/>
      <c r="BA84" s="117"/>
    </row>
    <row r="85" spans="1:53" x14ac:dyDescent="0.25">
      <c r="A85" s="238"/>
      <c r="B85" s="116" t="s">
        <v>162</v>
      </c>
      <c r="C85" s="117">
        <v>20889.953125</v>
      </c>
      <c r="D85" s="117"/>
      <c r="E85" s="117"/>
      <c r="F85" s="117">
        <f t="shared" si="12"/>
        <v>2155799292053</v>
      </c>
      <c r="G85" s="118">
        <v>2155799292053</v>
      </c>
      <c r="H85" s="118"/>
      <c r="I85" s="119">
        <v>332</v>
      </c>
      <c r="J85" s="120">
        <v>14542</v>
      </c>
      <c r="K85" s="120">
        <v>101</v>
      </c>
      <c r="L85" s="119">
        <v>4333</v>
      </c>
      <c r="M85" s="238"/>
      <c r="N85" s="191" t="s">
        <v>162</v>
      </c>
      <c r="O85" s="118">
        <f t="shared" si="13"/>
        <v>34028592978</v>
      </c>
      <c r="P85" s="118">
        <f t="shared" si="14"/>
        <v>10115712978</v>
      </c>
      <c r="Q85" s="118">
        <f t="shared" si="15"/>
        <v>152780000</v>
      </c>
      <c r="R85" s="118">
        <f t="shared" si="18"/>
        <v>23760100000</v>
      </c>
      <c r="S85" s="118">
        <f t="shared" si="16"/>
        <v>34028592978</v>
      </c>
      <c r="T85" s="118">
        <v>10115712978</v>
      </c>
      <c r="U85" s="117">
        <v>152780000</v>
      </c>
      <c r="V85" s="117">
        <v>23760100000</v>
      </c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8">
        <f t="shared" si="5"/>
        <v>0</v>
      </c>
      <c r="AQ85" s="118">
        <f t="shared" si="17"/>
        <v>0</v>
      </c>
      <c r="AR85" s="118">
        <f t="shared" si="17"/>
        <v>0</v>
      </c>
      <c r="AS85" s="118">
        <f t="shared" si="17"/>
        <v>0</v>
      </c>
      <c r="AT85" s="118">
        <f t="shared" si="7"/>
        <v>0</v>
      </c>
      <c r="AU85" s="118"/>
      <c r="AV85" s="117"/>
      <c r="AW85" s="117"/>
      <c r="AX85" s="117">
        <f t="shared" si="9"/>
        <v>0</v>
      </c>
      <c r="AY85" s="117"/>
      <c r="AZ85" s="117"/>
      <c r="BA85" s="117"/>
    </row>
    <row r="86" spans="1:53" x14ac:dyDescent="0.25">
      <c r="A86" s="238"/>
      <c r="B86" s="116" t="s">
        <v>163</v>
      </c>
      <c r="C86" s="117">
        <v>21687.56640625</v>
      </c>
      <c r="D86" s="117"/>
      <c r="E86" s="117"/>
      <c r="F86" s="117">
        <f t="shared" si="12"/>
        <v>2168569984199</v>
      </c>
      <c r="G86" s="118">
        <v>2168569984199</v>
      </c>
      <c r="H86" s="118"/>
      <c r="I86" s="119">
        <v>332</v>
      </c>
      <c r="J86" s="120">
        <v>16681</v>
      </c>
      <c r="K86" s="120">
        <v>102</v>
      </c>
      <c r="L86" s="119">
        <v>4995</v>
      </c>
      <c r="M86" s="238"/>
      <c r="N86" s="191" t="s">
        <v>163</v>
      </c>
      <c r="O86" s="118">
        <f t="shared" si="13"/>
        <v>9021398478</v>
      </c>
      <c r="P86" s="118">
        <f t="shared" si="14"/>
        <v>8982848478</v>
      </c>
      <c r="Q86" s="118">
        <f t="shared" si="15"/>
        <v>38550000</v>
      </c>
      <c r="R86" s="118">
        <f t="shared" si="18"/>
        <v>0</v>
      </c>
      <c r="S86" s="118">
        <f t="shared" si="16"/>
        <v>9021398478</v>
      </c>
      <c r="T86" s="118">
        <v>8982848478</v>
      </c>
      <c r="U86" s="117">
        <v>38550000</v>
      </c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8">
        <f t="shared" si="5"/>
        <v>0</v>
      </c>
      <c r="AQ86" s="118">
        <f t="shared" si="17"/>
        <v>0</v>
      </c>
      <c r="AR86" s="118">
        <f t="shared" si="17"/>
        <v>0</v>
      </c>
      <c r="AS86" s="118">
        <f t="shared" si="17"/>
        <v>0</v>
      </c>
      <c r="AT86" s="118">
        <f t="shared" si="7"/>
        <v>0</v>
      </c>
      <c r="AU86" s="118"/>
      <c r="AV86" s="117"/>
      <c r="AW86" s="117"/>
      <c r="AX86" s="117">
        <f t="shared" si="9"/>
        <v>0</v>
      </c>
      <c r="AY86" s="117"/>
      <c r="AZ86" s="117"/>
      <c r="BA86" s="117"/>
    </row>
    <row r="87" spans="1:53" x14ac:dyDescent="0.25">
      <c r="A87" s="237" t="s">
        <v>170</v>
      </c>
      <c r="B87" s="116" t="s">
        <v>152</v>
      </c>
      <c r="C87" s="118">
        <v>19976.5</v>
      </c>
      <c r="D87" s="118"/>
      <c r="E87" s="118"/>
      <c r="F87" s="117">
        <f t="shared" si="12"/>
        <v>1992546835902</v>
      </c>
      <c r="G87" s="118">
        <v>1992546835902</v>
      </c>
      <c r="H87" s="118"/>
      <c r="I87" s="119">
        <v>332</v>
      </c>
      <c r="J87" s="120">
        <v>23681</v>
      </c>
      <c r="K87" s="120">
        <v>112</v>
      </c>
      <c r="L87" s="119">
        <v>5059</v>
      </c>
      <c r="M87" s="237" t="s">
        <v>170</v>
      </c>
      <c r="N87" s="191" t="s">
        <v>152</v>
      </c>
      <c r="O87" s="118">
        <f t="shared" si="13"/>
        <v>4711753920</v>
      </c>
      <c r="P87" s="118">
        <f t="shared" si="14"/>
        <v>4706753920</v>
      </c>
      <c r="Q87" s="118">
        <f t="shared" si="15"/>
        <v>5000000</v>
      </c>
      <c r="R87" s="118">
        <f t="shared" si="18"/>
        <v>0</v>
      </c>
      <c r="S87" s="118">
        <f t="shared" si="16"/>
        <v>4711753920</v>
      </c>
      <c r="T87" s="118">
        <v>4706753920</v>
      </c>
      <c r="U87" s="117">
        <v>5000000</v>
      </c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8">
        <f t="shared" si="5"/>
        <v>0</v>
      </c>
      <c r="AQ87" s="118">
        <f t="shared" si="17"/>
        <v>0</v>
      </c>
      <c r="AR87" s="118">
        <f t="shared" si="17"/>
        <v>0</v>
      </c>
      <c r="AS87" s="118">
        <f t="shared" si="17"/>
        <v>0</v>
      </c>
      <c r="AT87" s="118">
        <f t="shared" si="7"/>
        <v>0</v>
      </c>
      <c r="AU87" s="118"/>
      <c r="AV87" s="117"/>
      <c r="AW87" s="117"/>
      <c r="AX87" s="117">
        <f t="shared" si="9"/>
        <v>0</v>
      </c>
      <c r="AY87" s="117"/>
      <c r="AZ87" s="117"/>
      <c r="BA87" s="117"/>
    </row>
    <row r="88" spans="1:53" x14ac:dyDescent="0.25">
      <c r="A88" s="238"/>
      <c r="B88" s="116" t="s">
        <v>153</v>
      </c>
      <c r="C88" s="118">
        <v>21657.98</v>
      </c>
      <c r="D88" s="118"/>
      <c r="E88" s="118"/>
      <c r="F88" s="117">
        <f t="shared" si="12"/>
        <v>2112021665138</v>
      </c>
      <c r="G88" s="118">
        <v>2112021665138</v>
      </c>
      <c r="H88" s="118"/>
      <c r="I88" s="119">
        <v>332</v>
      </c>
      <c r="J88" s="120">
        <v>50894</v>
      </c>
      <c r="K88" s="120">
        <v>112</v>
      </c>
      <c r="L88" s="119">
        <v>4221</v>
      </c>
      <c r="M88" s="238"/>
      <c r="N88" s="191" t="s">
        <v>153</v>
      </c>
      <c r="O88" s="118">
        <f t="shared" si="13"/>
        <v>2816887420</v>
      </c>
      <c r="P88" s="118">
        <f t="shared" si="14"/>
        <v>2642287420</v>
      </c>
      <c r="Q88" s="118">
        <f t="shared" si="15"/>
        <v>174600000</v>
      </c>
      <c r="R88" s="118">
        <f t="shared" si="18"/>
        <v>0</v>
      </c>
      <c r="S88" s="118">
        <f t="shared" si="16"/>
        <v>2816887420</v>
      </c>
      <c r="T88" s="118">
        <v>2642287420</v>
      </c>
      <c r="U88" s="117">
        <v>174600000</v>
      </c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8">
        <f t="shared" si="5"/>
        <v>0</v>
      </c>
      <c r="AQ88" s="118">
        <f t="shared" si="17"/>
        <v>0</v>
      </c>
      <c r="AR88" s="118">
        <f t="shared" si="17"/>
        <v>0</v>
      </c>
      <c r="AS88" s="118">
        <f t="shared" si="17"/>
        <v>0</v>
      </c>
      <c r="AT88" s="118">
        <f t="shared" si="7"/>
        <v>0</v>
      </c>
      <c r="AU88" s="118"/>
      <c r="AV88" s="117"/>
      <c r="AW88" s="117"/>
      <c r="AX88" s="117">
        <f t="shared" si="9"/>
        <v>0</v>
      </c>
      <c r="AY88" s="117"/>
      <c r="AZ88" s="117"/>
      <c r="BA88" s="117"/>
    </row>
    <row r="89" spans="1:53" x14ac:dyDescent="0.25">
      <c r="A89" s="238"/>
      <c r="B89" s="116" t="s">
        <v>154</v>
      </c>
      <c r="C89" s="118">
        <v>20875.509999999998</v>
      </c>
      <c r="D89" s="118"/>
      <c r="E89" s="118"/>
      <c r="F89" s="117">
        <f t="shared" si="12"/>
        <v>2025990791765</v>
      </c>
      <c r="G89" s="118">
        <v>2025990791765</v>
      </c>
      <c r="H89" s="118"/>
      <c r="I89" s="119">
        <v>332</v>
      </c>
      <c r="J89" s="120">
        <v>19195</v>
      </c>
      <c r="K89" s="120">
        <v>111</v>
      </c>
      <c r="L89" s="119">
        <v>3589</v>
      </c>
      <c r="M89" s="238"/>
      <c r="N89" s="191" t="s">
        <v>154</v>
      </c>
      <c r="O89" s="118">
        <f t="shared" si="13"/>
        <v>2931162707</v>
      </c>
      <c r="P89" s="118">
        <f t="shared" si="14"/>
        <v>2835092707</v>
      </c>
      <c r="Q89" s="118">
        <f t="shared" si="15"/>
        <v>96070000</v>
      </c>
      <c r="R89" s="118">
        <f t="shared" si="18"/>
        <v>0</v>
      </c>
      <c r="S89" s="118">
        <f t="shared" si="16"/>
        <v>2931162707</v>
      </c>
      <c r="T89" s="118">
        <v>2835092707</v>
      </c>
      <c r="U89" s="117">
        <v>96070000</v>
      </c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8">
        <f t="shared" si="5"/>
        <v>0</v>
      </c>
      <c r="AQ89" s="118">
        <f t="shared" si="17"/>
        <v>0</v>
      </c>
      <c r="AR89" s="118">
        <f t="shared" si="17"/>
        <v>0</v>
      </c>
      <c r="AS89" s="118">
        <f t="shared" si="17"/>
        <v>0</v>
      </c>
      <c r="AT89" s="118">
        <f t="shared" si="7"/>
        <v>0</v>
      </c>
      <c r="AU89" s="118"/>
      <c r="AV89" s="117"/>
      <c r="AW89" s="117"/>
      <c r="AX89" s="117">
        <f t="shared" si="9"/>
        <v>0</v>
      </c>
      <c r="AY89" s="117"/>
      <c r="AZ89" s="117"/>
      <c r="BA89" s="117"/>
    </row>
    <row r="90" spans="1:53" x14ac:dyDescent="0.25">
      <c r="A90" s="238"/>
      <c r="B90" s="116" t="s">
        <v>155</v>
      </c>
      <c r="C90" s="118">
        <v>20246.55</v>
      </c>
      <c r="D90" s="118"/>
      <c r="E90" s="118"/>
      <c r="F90" s="117">
        <f t="shared" si="12"/>
        <v>1907907080781</v>
      </c>
      <c r="G90" s="118">
        <v>1907907080781</v>
      </c>
      <c r="H90" s="118"/>
      <c r="I90" s="119">
        <v>332</v>
      </c>
      <c r="J90" s="120">
        <v>64361</v>
      </c>
      <c r="K90" s="120">
        <v>98</v>
      </c>
      <c r="L90" s="119">
        <v>3264</v>
      </c>
      <c r="M90" s="238"/>
      <c r="N90" s="191" t="s">
        <v>155</v>
      </c>
      <c r="O90" s="118">
        <f t="shared" si="13"/>
        <v>4032450003</v>
      </c>
      <c r="P90" s="118">
        <f t="shared" si="14"/>
        <v>3998390003</v>
      </c>
      <c r="Q90" s="118">
        <f t="shared" si="15"/>
        <v>34060000</v>
      </c>
      <c r="R90" s="118">
        <f t="shared" si="18"/>
        <v>0</v>
      </c>
      <c r="S90" s="118">
        <f t="shared" si="16"/>
        <v>4032450003</v>
      </c>
      <c r="T90" s="118">
        <v>3998390003</v>
      </c>
      <c r="U90" s="117">
        <v>34060000</v>
      </c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8">
        <f t="shared" si="5"/>
        <v>0</v>
      </c>
      <c r="AQ90" s="118">
        <f t="shared" si="17"/>
        <v>0</v>
      </c>
      <c r="AR90" s="118">
        <f t="shared" si="17"/>
        <v>0</v>
      </c>
      <c r="AS90" s="118">
        <f t="shared" si="17"/>
        <v>0</v>
      </c>
      <c r="AT90" s="118">
        <f t="shared" si="7"/>
        <v>0</v>
      </c>
      <c r="AU90" s="118"/>
      <c r="AV90" s="117"/>
      <c r="AW90" s="117"/>
      <c r="AX90" s="117">
        <f t="shared" si="9"/>
        <v>0</v>
      </c>
      <c r="AY90" s="117"/>
      <c r="AZ90" s="117"/>
      <c r="BA90" s="117"/>
    </row>
    <row r="91" spans="1:53" x14ac:dyDescent="0.25">
      <c r="A91" s="238"/>
      <c r="B91" s="116" t="s">
        <v>156</v>
      </c>
      <c r="C91" s="118">
        <v>19500.71</v>
      </c>
      <c r="D91" s="118"/>
      <c r="E91" s="118"/>
      <c r="F91" s="117">
        <f t="shared" si="12"/>
        <v>1830858238887</v>
      </c>
      <c r="G91" s="118">
        <v>1830858238887</v>
      </c>
      <c r="H91" s="118"/>
      <c r="I91" s="119">
        <v>331</v>
      </c>
      <c r="J91" s="120">
        <v>26874</v>
      </c>
      <c r="K91" s="120">
        <v>98</v>
      </c>
      <c r="L91" s="119">
        <v>3228</v>
      </c>
      <c r="M91" s="238"/>
      <c r="N91" s="191" t="s">
        <v>156</v>
      </c>
      <c r="O91" s="118">
        <f t="shared" si="13"/>
        <v>4626035961</v>
      </c>
      <c r="P91" s="118">
        <f t="shared" si="14"/>
        <v>4625510961</v>
      </c>
      <c r="Q91" s="118">
        <f t="shared" si="15"/>
        <v>0</v>
      </c>
      <c r="R91" s="118">
        <f t="shared" si="18"/>
        <v>525000</v>
      </c>
      <c r="S91" s="118">
        <f t="shared" si="16"/>
        <v>4626035961</v>
      </c>
      <c r="T91" s="118">
        <v>4625510961</v>
      </c>
      <c r="U91" s="117"/>
      <c r="V91" s="117">
        <v>525000</v>
      </c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8">
        <f t="shared" si="5"/>
        <v>0</v>
      </c>
      <c r="AQ91" s="118">
        <f t="shared" si="17"/>
        <v>0</v>
      </c>
      <c r="AR91" s="118">
        <f t="shared" si="17"/>
        <v>0</v>
      </c>
      <c r="AS91" s="118">
        <f t="shared" si="17"/>
        <v>0</v>
      </c>
      <c r="AT91" s="118">
        <f t="shared" si="7"/>
        <v>0</v>
      </c>
      <c r="AU91" s="118"/>
      <c r="AV91" s="117"/>
      <c r="AW91" s="117"/>
      <c r="AX91" s="117">
        <f t="shared" si="9"/>
        <v>0</v>
      </c>
      <c r="AY91" s="117"/>
      <c r="AZ91" s="117"/>
      <c r="BA91" s="117"/>
    </row>
    <row r="92" spans="1:53" x14ac:dyDescent="0.25">
      <c r="A92" s="238"/>
      <c r="B92" s="116" t="s">
        <v>157</v>
      </c>
      <c r="C92" s="118">
        <v>19531.990000000002</v>
      </c>
      <c r="D92" s="118"/>
      <c r="E92" s="118"/>
      <c r="F92" s="117">
        <f t="shared" si="12"/>
        <v>1895195467792</v>
      </c>
      <c r="G92" s="118">
        <v>1895195467792</v>
      </c>
      <c r="H92" s="118"/>
      <c r="I92" s="123">
        <v>331</v>
      </c>
      <c r="J92" s="120">
        <v>6193</v>
      </c>
      <c r="K92" s="120">
        <v>93</v>
      </c>
      <c r="L92" s="119">
        <v>2422</v>
      </c>
      <c r="M92" s="238"/>
      <c r="N92" s="191" t="s">
        <v>157</v>
      </c>
      <c r="O92" s="118">
        <f t="shared" si="13"/>
        <v>42079855993</v>
      </c>
      <c r="P92" s="118">
        <f t="shared" si="14"/>
        <v>42079855993</v>
      </c>
      <c r="Q92" s="118">
        <f t="shared" si="15"/>
        <v>0</v>
      </c>
      <c r="R92" s="118">
        <f t="shared" si="18"/>
        <v>0</v>
      </c>
      <c r="S92" s="118">
        <f t="shared" si="16"/>
        <v>42079855993</v>
      </c>
      <c r="T92" s="118">
        <v>42079855993</v>
      </c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8">
        <f t="shared" si="5"/>
        <v>0</v>
      </c>
      <c r="AQ92" s="118">
        <f t="shared" si="17"/>
        <v>0</v>
      </c>
      <c r="AR92" s="118">
        <f t="shared" si="17"/>
        <v>0</v>
      </c>
      <c r="AS92" s="118">
        <f t="shared" si="17"/>
        <v>0</v>
      </c>
      <c r="AT92" s="118">
        <f t="shared" si="7"/>
        <v>0</v>
      </c>
      <c r="AU92" s="118"/>
      <c r="AV92" s="117"/>
      <c r="AW92" s="117"/>
      <c r="AX92" s="117">
        <f t="shared" si="9"/>
        <v>0</v>
      </c>
      <c r="AY92" s="117"/>
      <c r="AZ92" s="117"/>
      <c r="BA92" s="117"/>
    </row>
    <row r="93" spans="1:53" x14ac:dyDescent="0.25">
      <c r="A93" s="238"/>
      <c r="B93" s="116" t="s">
        <v>158</v>
      </c>
      <c r="C93" s="117">
        <v>20070.759999999998</v>
      </c>
      <c r="D93" s="117"/>
      <c r="E93" s="117"/>
      <c r="F93" s="117">
        <f t="shared" si="12"/>
        <v>1934876252257</v>
      </c>
      <c r="G93" s="118">
        <v>1934876252257</v>
      </c>
      <c r="H93" s="118"/>
      <c r="I93" s="123">
        <v>330</v>
      </c>
      <c r="J93" s="120">
        <v>2281</v>
      </c>
      <c r="K93" s="120">
        <v>27</v>
      </c>
      <c r="L93" s="119">
        <v>158</v>
      </c>
      <c r="M93" s="238"/>
      <c r="N93" s="191" t="s">
        <v>158</v>
      </c>
      <c r="O93" s="118">
        <f t="shared" si="13"/>
        <v>749807935</v>
      </c>
      <c r="P93" s="118">
        <f t="shared" si="14"/>
        <v>749807935</v>
      </c>
      <c r="Q93" s="118">
        <f t="shared" si="15"/>
        <v>0</v>
      </c>
      <c r="R93" s="118">
        <f t="shared" si="18"/>
        <v>0</v>
      </c>
      <c r="S93" s="118">
        <f t="shared" si="16"/>
        <v>749807935</v>
      </c>
      <c r="T93" s="118">
        <v>749807935</v>
      </c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8">
        <f t="shared" si="5"/>
        <v>0</v>
      </c>
      <c r="AQ93" s="118">
        <f t="shared" si="17"/>
        <v>0</v>
      </c>
      <c r="AR93" s="118">
        <f t="shared" si="17"/>
        <v>0</v>
      </c>
      <c r="AS93" s="118">
        <f t="shared" si="17"/>
        <v>0</v>
      </c>
      <c r="AT93" s="118">
        <f t="shared" si="7"/>
        <v>0</v>
      </c>
      <c r="AU93" s="118"/>
      <c r="AV93" s="117"/>
      <c r="AW93" s="117"/>
      <c r="AX93" s="117">
        <f t="shared" si="9"/>
        <v>0</v>
      </c>
      <c r="AY93" s="117"/>
      <c r="AZ93" s="117"/>
      <c r="BA93" s="117"/>
    </row>
    <row r="94" spans="1:53" x14ac:dyDescent="0.25">
      <c r="A94" s="238"/>
      <c r="B94" s="116" t="s">
        <v>159</v>
      </c>
      <c r="C94" s="117">
        <v>18224.150390625</v>
      </c>
      <c r="D94" s="117"/>
      <c r="E94" s="117"/>
      <c r="F94" s="117">
        <f t="shared" si="12"/>
        <v>1772698925853</v>
      </c>
      <c r="G94" s="118">
        <v>1772698925853</v>
      </c>
      <c r="H94" s="118"/>
      <c r="I94" s="123">
        <v>330</v>
      </c>
      <c r="J94" s="120">
        <v>2235</v>
      </c>
      <c r="K94" s="120">
        <v>48</v>
      </c>
      <c r="L94" s="119">
        <v>568</v>
      </c>
      <c r="M94" s="238"/>
      <c r="N94" s="191" t="s">
        <v>159</v>
      </c>
      <c r="O94" s="118">
        <f t="shared" si="13"/>
        <v>50707588351</v>
      </c>
      <c r="P94" s="118">
        <f t="shared" si="14"/>
        <v>50707588351</v>
      </c>
      <c r="Q94" s="118">
        <f t="shared" si="15"/>
        <v>0</v>
      </c>
      <c r="R94" s="118">
        <f t="shared" si="18"/>
        <v>0</v>
      </c>
      <c r="S94" s="118">
        <f t="shared" si="16"/>
        <v>50707588351</v>
      </c>
      <c r="T94" s="118">
        <v>50707588351</v>
      </c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8">
        <f t="shared" si="5"/>
        <v>0</v>
      </c>
      <c r="AQ94" s="118">
        <f t="shared" si="17"/>
        <v>0</v>
      </c>
      <c r="AR94" s="118">
        <f t="shared" si="17"/>
        <v>0</v>
      </c>
      <c r="AS94" s="118">
        <f t="shared" si="17"/>
        <v>0</v>
      </c>
      <c r="AT94" s="118">
        <f t="shared" si="7"/>
        <v>0</v>
      </c>
      <c r="AU94" s="118"/>
      <c r="AV94" s="117"/>
      <c r="AW94" s="117"/>
      <c r="AX94" s="117">
        <f t="shared" si="9"/>
        <v>0</v>
      </c>
      <c r="AY94" s="117"/>
      <c r="AZ94" s="117"/>
      <c r="BA94" s="117"/>
    </row>
    <row r="95" spans="1:53" x14ac:dyDescent="0.25">
      <c r="A95" s="238"/>
      <c r="B95" s="116" t="s">
        <v>160</v>
      </c>
      <c r="C95" s="117">
        <v>17668.26953125</v>
      </c>
      <c r="D95" s="117"/>
      <c r="E95" s="117"/>
      <c r="F95" s="117">
        <f t="shared" si="12"/>
        <v>1771543965521</v>
      </c>
      <c r="G95" s="118">
        <v>1771543965521</v>
      </c>
      <c r="H95" s="118"/>
      <c r="I95" s="123">
        <v>330</v>
      </c>
      <c r="J95" s="120">
        <v>1264</v>
      </c>
      <c r="K95" s="120">
        <v>65</v>
      </c>
      <c r="L95" s="119">
        <v>921</v>
      </c>
      <c r="M95" s="238"/>
      <c r="N95" s="191" t="s">
        <v>160</v>
      </c>
      <c r="O95" s="118">
        <f t="shared" si="13"/>
        <v>30194844937.360001</v>
      </c>
      <c r="P95" s="118">
        <f t="shared" si="14"/>
        <v>30194844937.360001</v>
      </c>
      <c r="Q95" s="118">
        <f t="shared" si="15"/>
        <v>0</v>
      </c>
      <c r="R95" s="118">
        <f t="shared" si="18"/>
        <v>0</v>
      </c>
      <c r="S95" s="118">
        <f t="shared" si="16"/>
        <v>30194844937.360001</v>
      </c>
      <c r="T95" s="118">
        <v>30194844937.360001</v>
      </c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8">
        <f t="shared" si="5"/>
        <v>0</v>
      </c>
      <c r="AQ95" s="118">
        <f t="shared" si="17"/>
        <v>0</v>
      </c>
      <c r="AR95" s="118">
        <f t="shared" si="17"/>
        <v>0</v>
      </c>
      <c r="AS95" s="118">
        <f t="shared" si="17"/>
        <v>0</v>
      </c>
      <c r="AT95" s="118">
        <f t="shared" si="7"/>
        <v>0</v>
      </c>
      <c r="AU95" s="118"/>
      <c r="AV95" s="117"/>
      <c r="AW95" s="117"/>
      <c r="AX95" s="117">
        <f t="shared" si="9"/>
        <v>0</v>
      </c>
      <c r="AY95" s="117"/>
      <c r="AZ95" s="117"/>
      <c r="BA95" s="117"/>
    </row>
    <row r="96" spans="1:53" x14ac:dyDescent="0.25">
      <c r="A96" s="238"/>
      <c r="B96" s="116" t="s">
        <v>161</v>
      </c>
      <c r="C96" s="117">
        <v>16059.990234375</v>
      </c>
      <c r="D96" s="117"/>
      <c r="E96" s="117"/>
      <c r="F96" s="117">
        <f t="shared" si="12"/>
        <v>1660643529560</v>
      </c>
      <c r="G96" s="118">
        <v>1660643529560</v>
      </c>
      <c r="H96" s="118"/>
      <c r="I96" s="123">
        <v>330</v>
      </c>
      <c r="J96" s="120">
        <v>1619</v>
      </c>
      <c r="K96" s="120">
        <v>69</v>
      </c>
      <c r="L96" s="119">
        <v>1116</v>
      </c>
      <c r="M96" s="238"/>
      <c r="N96" s="191" t="s">
        <v>161</v>
      </c>
      <c r="O96" s="118">
        <f t="shared" si="13"/>
        <v>665293073.88999999</v>
      </c>
      <c r="P96" s="118">
        <f t="shared" si="14"/>
        <v>665293073.88999999</v>
      </c>
      <c r="Q96" s="118">
        <f t="shared" si="15"/>
        <v>0</v>
      </c>
      <c r="R96" s="118">
        <f t="shared" si="18"/>
        <v>0</v>
      </c>
      <c r="S96" s="118">
        <f t="shared" si="16"/>
        <v>665293073.88999999</v>
      </c>
      <c r="T96" s="118">
        <v>665293073.88999999</v>
      </c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8">
        <f t="shared" si="5"/>
        <v>0</v>
      </c>
      <c r="AQ96" s="118">
        <f t="shared" si="17"/>
        <v>0</v>
      </c>
      <c r="AR96" s="118">
        <f t="shared" si="17"/>
        <v>0</v>
      </c>
      <c r="AS96" s="118">
        <f t="shared" si="17"/>
        <v>0</v>
      </c>
      <c r="AT96" s="118">
        <f t="shared" si="7"/>
        <v>0</v>
      </c>
      <c r="AU96" s="118"/>
      <c r="AV96" s="117"/>
      <c r="AW96" s="117"/>
      <c r="AX96" s="117">
        <f t="shared" si="9"/>
        <v>0</v>
      </c>
      <c r="AY96" s="117"/>
      <c r="AZ96" s="117"/>
      <c r="BA96" s="117"/>
    </row>
    <row r="97" spans="1:53" x14ac:dyDescent="0.25">
      <c r="A97" s="238"/>
      <c r="B97" s="116" t="s">
        <v>162</v>
      </c>
      <c r="C97" s="117">
        <v>15449.7802734375</v>
      </c>
      <c r="D97" s="117"/>
      <c r="E97" s="117"/>
      <c r="F97" s="117">
        <f t="shared" si="12"/>
        <v>1588735300978</v>
      </c>
      <c r="G97" s="118">
        <v>1588735300978</v>
      </c>
      <c r="H97" s="118"/>
      <c r="I97" s="123">
        <v>330</v>
      </c>
      <c r="J97" s="120">
        <v>1577</v>
      </c>
      <c r="K97" s="120">
        <v>78</v>
      </c>
      <c r="L97" s="119">
        <v>973</v>
      </c>
      <c r="M97" s="238"/>
      <c r="N97" s="191" t="s">
        <v>162</v>
      </c>
      <c r="O97" s="118">
        <f t="shared" si="13"/>
        <v>424307880</v>
      </c>
      <c r="P97" s="118">
        <f t="shared" si="14"/>
        <v>424307880</v>
      </c>
      <c r="Q97" s="118">
        <f t="shared" si="15"/>
        <v>0</v>
      </c>
      <c r="R97" s="118">
        <f t="shared" si="18"/>
        <v>0</v>
      </c>
      <c r="S97" s="118">
        <f t="shared" si="16"/>
        <v>424307880</v>
      </c>
      <c r="T97" s="118">
        <v>424307880</v>
      </c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8">
        <f t="shared" si="5"/>
        <v>0</v>
      </c>
      <c r="AQ97" s="118">
        <f t="shared" si="17"/>
        <v>0</v>
      </c>
      <c r="AR97" s="118">
        <f t="shared" si="17"/>
        <v>0</v>
      </c>
      <c r="AS97" s="118">
        <f t="shared" si="17"/>
        <v>0</v>
      </c>
      <c r="AT97" s="118">
        <f t="shared" si="7"/>
        <v>0</v>
      </c>
      <c r="AU97" s="118"/>
      <c r="AV97" s="117"/>
      <c r="AW97" s="117"/>
      <c r="AX97" s="117">
        <f t="shared" si="9"/>
        <v>0</v>
      </c>
      <c r="AY97" s="117"/>
      <c r="AZ97" s="117"/>
      <c r="BA97" s="117"/>
    </row>
    <row r="98" spans="1:53" x14ac:dyDescent="0.25">
      <c r="A98" s="238"/>
      <c r="B98" s="116" t="s">
        <v>163</v>
      </c>
      <c r="C98" s="118">
        <v>17714.509999999998</v>
      </c>
      <c r="D98" s="118"/>
      <c r="E98" s="118"/>
      <c r="F98" s="117">
        <f t="shared" si="12"/>
        <v>1799898913892</v>
      </c>
      <c r="G98" s="118">
        <v>1799898913892</v>
      </c>
      <c r="H98" s="118"/>
      <c r="I98" s="123">
        <v>329</v>
      </c>
      <c r="J98" s="120">
        <v>1179</v>
      </c>
      <c r="K98" s="120">
        <v>96</v>
      </c>
      <c r="L98" s="119">
        <v>1470</v>
      </c>
      <c r="M98" s="238"/>
      <c r="N98" s="191" t="s">
        <v>163</v>
      </c>
      <c r="O98" s="118">
        <f t="shared" si="13"/>
        <v>1116723356</v>
      </c>
      <c r="P98" s="118">
        <f t="shared" si="14"/>
        <v>1116723356</v>
      </c>
      <c r="Q98" s="118">
        <f t="shared" si="15"/>
        <v>0</v>
      </c>
      <c r="R98" s="118">
        <f t="shared" si="18"/>
        <v>0</v>
      </c>
      <c r="S98" s="118">
        <f t="shared" si="16"/>
        <v>1116723356</v>
      </c>
      <c r="T98" s="118">
        <v>1116723356</v>
      </c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8">
        <f t="shared" si="5"/>
        <v>0</v>
      </c>
      <c r="AQ98" s="118">
        <f t="shared" si="17"/>
        <v>0</v>
      </c>
      <c r="AR98" s="118">
        <f t="shared" si="17"/>
        <v>0</v>
      </c>
      <c r="AS98" s="118">
        <f t="shared" si="17"/>
        <v>0</v>
      </c>
      <c r="AT98" s="118">
        <f t="shared" si="7"/>
        <v>0</v>
      </c>
      <c r="AU98" s="118"/>
      <c r="AV98" s="117"/>
      <c r="AW98" s="117"/>
      <c r="AX98" s="117">
        <f t="shared" si="9"/>
        <v>0</v>
      </c>
      <c r="AY98" s="117"/>
      <c r="AZ98" s="117"/>
      <c r="BA98" s="117"/>
    </row>
    <row r="99" spans="1:53" x14ac:dyDescent="0.25">
      <c r="A99" s="237" t="s">
        <v>171</v>
      </c>
      <c r="B99" s="116" t="s">
        <v>152</v>
      </c>
      <c r="C99" s="118">
        <v>17691.12</v>
      </c>
      <c r="D99" s="118"/>
      <c r="E99" s="118"/>
      <c r="F99" s="117">
        <f t="shared" ref="F99:F103" si="19">SUM(G99:G99)</f>
        <v>1762239110129</v>
      </c>
      <c r="G99" s="118">
        <v>1762239110129</v>
      </c>
      <c r="H99" s="118"/>
      <c r="I99" s="123">
        <v>329</v>
      </c>
      <c r="J99" s="120">
        <v>2755</v>
      </c>
      <c r="K99" s="120">
        <v>96</v>
      </c>
      <c r="L99" s="119">
        <v>1690</v>
      </c>
      <c r="M99" s="237" t="s">
        <v>171</v>
      </c>
      <c r="N99" s="191" t="s">
        <v>152</v>
      </c>
      <c r="O99" s="118">
        <f t="shared" si="13"/>
        <v>4254594802.4400001</v>
      </c>
      <c r="P99" s="118">
        <f t="shared" si="14"/>
        <v>4254594802.4400001</v>
      </c>
      <c r="Q99" s="118">
        <f t="shared" si="15"/>
        <v>0</v>
      </c>
      <c r="R99" s="118">
        <f t="shared" si="18"/>
        <v>0</v>
      </c>
      <c r="S99" s="118">
        <f t="shared" si="16"/>
        <v>4254594802.4400001</v>
      </c>
      <c r="T99" s="118">
        <v>4254594802.4400001</v>
      </c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8">
        <f t="shared" si="5"/>
        <v>0</v>
      </c>
      <c r="AQ99" s="118">
        <f t="shared" ref="AQ99:AS130" si="20">AU99+AY99</f>
        <v>0</v>
      </c>
      <c r="AR99" s="118">
        <f t="shared" si="20"/>
        <v>0</v>
      </c>
      <c r="AS99" s="118">
        <f t="shared" si="20"/>
        <v>0</v>
      </c>
      <c r="AT99" s="118">
        <f t="shared" si="7"/>
        <v>0</v>
      </c>
      <c r="AU99" s="118"/>
      <c r="AV99" s="117"/>
      <c r="AW99" s="117"/>
      <c r="AX99" s="117">
        <f t="shared" si="9"/>
        <v>0</v>
      </c>
      <c r="AY99" s="117"/>
      <c r="AZ99" s="117"/>
      <c r="BA99" s="117"/>
    </row>
    <row r="100" spans="1:53" x14ac:dyDescent="0.25">
      <c r="A100" s="238"/>
      <c r="B100" s="116" t="s">
        <v>153</v>
      </c>
      <c r="C100" s="118">
        <v>17382.330000000002</v>
      </c>
      <c r="D100" s="118"/>
      <c r="E100" s="118"/>
      <c r="F100" s="117">
        <f t="shared" si="19"/>
        <v>1737214521579.1599</v>
      </c>
      <c r="G100" s="118">
        <v>1737214521579.1599</v>
      </c>
      <c r="H100" s="118"/>
      <c r="I100" s="123">
        <v>329</v>
      </c>
      <c r="J100" s="120">
        <v>1205</v>
      </c>
      <c r="K100" s="120">
        <v>78</v>
      </c>
      <c r="L100" s="119">
        <v>1031</v>
      </c>
      <c r="M100" s="238"/>
      <c r="N100" s="191" t="s">
        <v>153</v>
      </c>
      <c r="O100" s="118">
        <f t="shared" si="13"/>
        <v>2959148890.1699996</v>
      </c>
      <c r="P100" s="118">
        <f t="shared" si="14"/>
        <v>2959148890.1699996</v>
      </c>
      <c r="Q100" s="118">
        <f t="shared" si="15"/>
        <v>0</v>
      </c>
      <c r="R100" s="118">
        <f t="shared" si="18"/>
        <v>0</v>
      </c>
      <c r="S100" s="118">
        <f t="shared" si="16"/>
        <v>2959148890.1699996</v>
      </c>
      <c r="T100" s="118">
        <v>2959148890.1699996</v>
      </c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8">
        <f t="shared" si="5"/>
        <v>0</v>
      </c>
      <c r="AQ100" s="118">
        <f t="shared" si="20"/>
        <v>0</v>
      </c>
      <c r="AR100" s="118">
        <f t="shared" si="20"/>
        <v>0</v>
      </c>
      <c r="AS100" s="118">
        <f t="shared" si="20"/>
        <v>0</v>
      </c>
      <c r="AT100" s="118">
        <f t="shared" si="7"/>
        <v>0</v>
      </c>
      <c r="AU100" s="118"/>
      <c r="AV100" s="117"/>
      <c r="AW100" s="117"/>
      <c r="AX100" s="117">
        <f t="shared" si="9"/>
        <v>0</v>
      </c>
      <c r="AY100" s="117"/>
      <c r="AZ100" s="117"/>
      <c r="BA100" s="117"/>
    </row>
    <row r="101" spans="1:53" x14ac:dyDescent="0.25">
      <c r="A101" s="238"/>
      <c r="B101" s="116" t="s">
        <v>154</v>
      </c>
      <c r="C101" s="118">
        <v>15542.24</v>
      </c>
      <c r="D101" s="118"/>
      <c r="E101" s="118"/>
      <c r="F101" s="117">
        <f t="shared" si="19"/>
        <v>1564385076628.26</v>
      </c>
      <c r="G101" s="118">
        <v>1564385076628.26</v>
      </c>
      <c r="H101" s="118"/>
      <c r="I101" s="124">
        <v>329</v>
      </c>
      <c r="J101" s="120">
        <v>999</v>
      </c>
      <c r="K101" s="120">
        <v>73</v>
      </c>
      <c r="L101" s="119">
        <v>1168</v>
      </c>
      <c r="M101" s="238"/>
      <c r="N101" s="191" t="s">
        <v>154</v>
      </c>
      <c r="O101" s="118">
        <f t="shared" si="13"/>
        <v>1476570983.95</v>
      </c>
      <c r="P101" s="118">
        <f t="shared" si="14"/>
        <v>1476570983.95</v>
      </c>
      <c r="Q101" s="118">
        <f t="shared" si="15"/>
        <v>0</v>
      </c>
      <c r="R101" s="118">
        <f t="shared" si="18"/>
        <v>0</v>
      </c>
      <c r="S101" s="118">
        <f t="shared" si="16"/>
        <v>1476570983.95</v>
      </c>
      <c r="T101" s="118">
        <v>1476570983.95</v>
      </c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8">
        <f t="shared" si="5"/>
        <v>0</v>
      </c>
      <c r="AQ101" s="118">
        <f t="shared" si="20"/>
        <v>0</v>
      </c>
      <c r="AR101" s="118">
        <f t="shared" si="20"/>
        <v>0</v>
      </c>
      <c r="AS101" s="118">
        <f t="shared" si="20"/>
        <v>0</v>
      </c>
      <c r="AT101" s="118">
        <f t="shared" si="7"/>
        <v>0</v>
      </c>
      <c r="AU101" s="118"/>
      <c r="AV101" s="117"/>
      <c r="AW101" s="117"/>
      <c r="AX101" s="117">
        <f t="shared" si="9"/>
        <v>0</v>
      </c>
      <c r="AY101" s="117"/>
      <c r="AZ101" s="117"/>
      <c r="BA101" s="117"/>
    </row>
    <row r="102" spans="1:53" x14ac:dyDescent="0.25">
      <c r="A102" s="238"/>
      <c r="B102" s="116" t="s">
        <v>155</v>
      </c>
      <c r="C102" s="118">
        <v>13998.97</v>
      </c>
      <c r="D102" s="118"/>
      <c r="E102" s="118"/>
      <c r="F102" s="117">
        <f t="shared" si="19"/>
        <v>1320439773703.5601</v>
      </c>
      <c r="G102" s="118">
        <v>1320439773703.5601</v>
      </c>
      <c r="H102" s="118"/>
      <c r="I102" s="124">
        <v>328</v>
      </c>
      <c r="J102" s="120">
        <v>488</v>
      </c>
      <c r="K102" s="120">
        <v>86</v>
      </c>
      <c r="L102" s="119">
        <v>1520</v>
      </c>
      <c r="M102" s="238"/>
      <c r="N102" s="191" t="s">
        <v>155</v>
      </c>
      <c r="O102" s="118">
        <f t="shared" si="13"/>
        <v>1646873524.4899998</v>
      </c>
      <c r="P102" s="118">
        <f t="shared" si="14"/>
        <v>1646873524.4899998</v>
      </c>
      <c r="Q102" s="118">
        <f t="shared" si="15"/>
        <v>0</v>
      </c>
      <c r="R102" s="118">
        <f t="shared" si="18"/>
        <v>0</v>
      </c>
      <c r="S102" s="118">
        <f t="shared" si="16"/>
        <v>1646873524.4899998</v>
      </c>
      <c r="T102" s="118">
        <v>1646873524.4899998</v>
      </c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8">
        <f t="shared" si="5"/>
        <v>0</v>
      </c>
      <c r="AQ102" s="118">
        <f t="shared" si="20"/>
        <v>0</v>
      </c>
      <c r="AR102" s="118">
        <f t="shared" si="20"/>
        <v>0</v>
      </c>
      <c r="AS102" s="118">
        <f t="shared" si="20"/>
        <v>0</v>
      </c>
      <c r="AT102" s="118">
        <f t="shared" si="7"/>
        <v>0</v>
      </c>
      <c r="AU102" s="118"/>
      <c r="AV102" s="117"/>
      <c r="AW102" s="117"/>
      <c r="AX102" s="117">
        <f t="shared" si="9"/>
        <v>0</v>
      </c>
      <c r="AY102" s="117"/>
      <c r="AZ102" s="117"/>
      <c r="BA102" s="117"/>
    </row>
    <row r="103" spans="1:53" x14ac:dyDescent="0.25">
      <c r="A103" s="238"/>
      <c r="B103" s="116" t="s">
        <v>156</v>
      </c>
      <c r="C103" s="118">
        <v>13835.84</v>
      </c>
      <c r="D103" s="118"/>
      <c r="E103" s="118"/>
      <c r="F103" s="117">
        <f t="shared" si="19"/>
        <v>1181959840533.04</v>
      </c>
      <c r="G103" s="118">
        <v>1181959840533.04</v>
      </c>
      <c r="H103" s="118"/>
      <c r="I103" s="124">
        <v>327</v>
      </c>
      <c r="J103" s="120">
        <v>449</v>
      </c>
      <c r="K103" s="120">
        <v>92</v>
      </c>
      <c r="L103" s="119">
        <v>1566</v>
      </c>
      <c r="M103" s="238"/>
      <c r="N103" s="191" t="s">
        <v>156</v>
      </c>
      <c r="O103" s="118">
        <f t="shared" si="13"/>
        <v>1041082777.4100001</v>
      </c>
      <c r="P103" s="118">
        <f t="shared" si="14"/>
        <v>1041082777.4100001</v>
      </c>
      <c r="Q103" s="118">
        <f t="shared" si="15"/>
        <v>0</v>
      </c>
      <c r="R103" s="118">
        <f t="shared" si="18"/>
        <v>0</v>
      </c>
      <c r="S103" s="118">
        <f t="shared" si="16"/>
        <v>1041082777.4100001</v>
      </c>
      <c r="T103" s="118">
        <v>1041082777.4100001</v>
      </c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8">
        <f t="shared" si="5"/>
        <v>0</v>
      </c>
      <c r="AQ103" s="118">
        <f t="shared" si="20"/>
        <v>0</v>
      </c>
      <c r="AR103" s="118">
        <f t="shared" si="20"/>
        <v>0</v>
      </c>
      <c r="AS103" s="118">
        <f t="shared" si="20"/>
        <v>0</v>
      </c>
      <c r="AT103" s="118">
        <f t="shared" si="7"/>
        <v>0</v>
      </c>
      <c r="AU103" s="118"/>
      <c r="AV103" s="117"/>
      <c r="AW103" s="117"/>
      <c r="AX103" s="117">
        <f t="shared" si="9"/>
        <v>0</v>
      </c>
      <c r="AY103" s="117"/>
      <c r="AZ103" s="117"/>
      <c r="BA103" s="117"/>
    </row>
    <row r="104" spans="1:53" x14ac:dyDescent="0.25">
      <c r="A104" s="238"/>
      <c r="B104" s="116" t="s">
        <v>157</v>
      </c>
      <c r="C104" s="118">
        <v>14363.27</v>
      </c>
      <c r="D104" s="118"/>
      <c r="E104" s="118"/>
      <c r="F104" s="117">
        <v>1437737316569</v>
      </c>
      <c r="G104" s="118">
        <v>1241444970220.8</v>
      </c>
      <c r="H104" s="118"/>
      <c r="I104" s="124">
        <v>326</v>
      </c>
      <c r="J104" s="120">
        <v>314</v>
      </c>
      <c r="K104" s="120">
        <v>91</v>
      </c>
      <c r="L104" s="119">
        <v>1487</v>
      </c>
      <c r="M104" s="238"/>
      <c r="N104" s="191" t="s">
        <v>157</v>
      </c>
      <c r="O104" s="118">
        <f t="shared" si="13"/>
        <v>911225371.32000005</v>
      </c>
      <c r="P104" s="118">
        <f t="shared" si="14"/>
        <v>911225371.32000005</v>
      </c>
      <c r="Q104" s="118">
        <f t="shared" si="15"/>
        <v>0</v>
      </c>
      <c r="R104" s="118">
        <f t="shared" si="18"/>
        <v>0</v>
      </c>
      <c r="S104" s="118">
        <f t="shared" si="16"/>
        <v>911225371.32000005</v>
      </c>
      <c r="T104" s="117">
        <v>911225371.32000005</v>
      </c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8">
        <f t="shared" si="5"/>
        <v>0</v>
      </c>
      <c r="AQ104" s="118">
        <f t="shared" si="20"/>
        <v>0</v>
      </c>
      <c r="AR104" s="118">
        <f t="shared" si="20"/>
        <v>0</v>
      </c>
      <c r="AS104" s="118">
        <f t="shared" si="20"/>
        <v>0</v>
      </c>
      <c r="AT104" s="118">
        <f t="shared" si="7"/>
        <v>0</v>
      </c>
      <c r="AU104" s="117"/>
      <c r="AV104" s="117"/>
      <c r="AW104" s="117"/>
      <c r="AX104" s="117">
        <f t="shared" si="9"/>
        <v>0</v>
      </c>
      <c r="AY104" s="117"/>
      <c r="AZ104" s="117"/>
      <c r="BA104" s="117"/>
    </row>
    <row r="105" spans="1:53" x14ac:dyDescent="0.25">
      <c r="A105" s="238"/>
      <c r="B105" s="116" t="s">
        <v>158</v>
      </c>
      <c r="C105" s="118">
        <v>14414.23</v>
      </c>
      <c r="D105" s="118"/>
      <c r="E105" s="118"/>
      <c r="F105" s="117">
        <f t="shared" ref="F105:F156" si="21">SUM(G105:G105)</f>
        <v>1421658317293.5801</v>
      </c>
      <c r="G105" s="118">
        <v>1421658317293.5801</v>
      </c>
      <c r="H105" s="118"/>
      <c r="I105" s="120">
        <v>321</v>
      </c>
      <c r="J105" s="120">
        <v>380</v>
      </c>
      <c r="K105" s="120">
        <v>83</v>
      </c>
      <c r="L105" s="119">
        <v>897</v>
      </c>
      <c r="M105" s="238"/>
      <c r="N105" s="191" t="s">
        <v>158</v>
      </c>
      <c r="O105" s="118">
        <f t="shared" si="13"/>
        <v>1572778044.8000002</v>
      </c>
      <c r="P105" s="118">
        <f t="shared" si="14"/>
        <v>562418044.80000007</v>
      </c>
      <c r="Q105" s="118">
        <f t="shared" si="15"/>
        <v>0</v>
      </c>
      <c r="R105" s="118">
        <f t="shared" si="18"/>
        <v>1010360000</v>
      </c>
      <c r="S105" s="118">
        <f t="shared" si="16"/>
        <v>1572778044.8000002</v>
      </c>
      <c r="T105" s="118">
        <v>562418044.80000007</v>
      </c>
      <c r="U105" s="117"/>
      <c r="V105" s="118">
        <v>1010360000</v>
      </c>
      <c r="W105" s="118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8">
        <f t="shared" si="5"/>
        <v>0</v>
      </c>
      <c r="AQ105" s="118">
        <f t="shared" si="20"/>
        <v>0</v>
      </c>
      <c r="AR105" s="118">
        <f t="shared" si="20"/>
        <v>0</v>
      </c>
      <c r="AS105" s="118">
        <f t="shared" si="20"/>
        <v>0</v>
      </c>
      <c r="AT105" s="118">
        <f t="shared" si="7"/>
        <v>0</v>
      </c>
      <c r="AU105" s="118"/>
      <c r="AV105" s="117"/>
      <c r="AW105" s="118"/>
      <c r="AX105" s="117">
        <f t="shared" si="9"/>
        <v>0</v>
      </c>
      <c r="AY105" s="117"/>
      <c r="AZ105" s="117"/>
      <c r="BA105" s="117"/>
    </row>
    <row r="106" spans="1:53" x14ac:dyDescent="0.25">
      <c r="A106" s="238"/>
      <c r="B106" s="116" t="s">
        <v>159</v>
      </c>
      <c r="C106" s="117">
        <v>13661.4</v>
      </c>
      <c r="D106" s="117"/>
      <c r="E106" s="117"/>
      <c r="F106" s="117">
        <f t="shared" si="21"/>
        <v>1345128993766</v>
      </c>
      <c r="G106" s="117">
        <v>1345128993766</v>
      </c>
      <c r="H106" s="117"/>
      <c r="I106" s="120">
        <v>262</v>
      </c>
      <c r="J106" s="120">
        <v>262</v>
      </c>
      <c r="K106" s="120">
        <v>77</v>
      </c>
      <c r="L106" s="119">
        <v>913</v>
      </c>
      <c r="M106" s="238"/>
      <c r="N106" s="191" t="s">
        <v>159</v>
      </c>
      <c r="O106" s="118">
        <f t="shared" si="13"/>
        <v>1052060449.09</v>
      </c>
      <c r="P106" s="118">
        <f t="shared" si="14"/>
        <v>1052060449.09</v>
      </c>
      <c r="Q106" s="118">
        <f t="shared" si="15"/>
        <v>0</v>
      </c>
      <c r="R106" s="118">
        <f t="shared" si="18"/>
        <v>0</v>
      </c>
      <c r="S106" s="118">
        <f t="shared" si="16"/>
        <v>1052060449.09</v>
      </c>
      <c r="T106" s="118">
        <v>1052060449.09</v>
      </c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8">
        <f t="shared" si="5"/>
        <v>0</v>
      </c>
      <c r="AQ106" s="118">
        <f t="shared" si="20"/>
        <v>0</v>
      </c>
      <c r="AR106" s="118">
        <f t="shared" si="20"/>
        <v>0</v>
      </c>
      <c r="AS106" s="118">
        <f t="shared" si="20"/>
        <v>0</v>
      </c>
      <c r="AT106" s="118">
        <f t="shared" si="7"/>
        <v>0</v>
      </c>
      <c r="AU106" s="118"/>
      <c r="AV106" s="117"/>
      <c r="AW106" s="117"/>
      <c r="AX106" s="117">
        <f t="shared" si="9"/>
        <v>0</v>
      </c>
      <c r="AY106" s="117"/>
      <c r="AZ106" s="117"/>
      <c r="BA106" s="117"/>
    </row>
    <row r="107" spans="1:53" x14ac:dyDescent="0.25">
      <c r="A107" s="238"/>
      <c r="B107" s="116" t="s">
        <v>160</v>
      </c>
      <c r="C107" s="117">
        <v>13816.13</v>
      </c>
      <c r="D107" s="117"/>
      <c r="E107" s="117"/>
      <c r="F107" s="117">
        <f t="shared" si="21"/>
        <v>1400996982052</v>
      </c>
      <c r="G107" s="117">
        <v>1400996982052</v>
      </c>
      <c r="H107" s="117"/>
      <c r="I107" s="120">
        <v>262</v>
      </c>
      <c r="J107" s="120">
        <v>253</v>
      </c>
      <c r="K107" s="120">
        <v>89</v>
      </c>
      <c r="L107" s="119">
        <v>1251</v>
      </c>
      <c r="M107" s="238"/>
      <c r="N107" s="191" t="s">
        <v>160</v>
      </c>
      <c r="O107" s="118">
        <f t="shared" si="13"/>
        <v>5119623119.6599998</v>
      </c>
      <c r="P107" s="118">
        <f t="shared" si="14"/>
        <v>5119623119.6599998</v>
      </c>
      <c r="Q107" s="118">
        <f t="shared" si="15"/>
        <v>0</v>
      </c>
      <c r="R107" s="118">
        <f t="shared" si="18"/>
        <v>0</v>
      </c>
      <c r="S107" s="118">
        <f t="shared" si="16"/>
        <v>5119623119.6599998</v>
      </c>
      <c r="T107" s="118">
        <v>5119623119.6599998</v>
      </c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8">
        <f t="shared" si="5"/>
        <v>0</v>
      </c>
      <c r="AQ107" s="118">
        <f t="shared" si="20"/>
        <v>0</v>
      </c>
      <c r="AR107" s="118">
        <f t="shared" si="20"/>
        <v>0</v>
      </c>
      <c r="AS107" s="118">
        <f t="shared" si="20"/>
        <v>0</v>
      </c>
      <c r="AT107" s="118">
        <f t="shared" si="7"/>
        <v>0</v>
      </c>
      <c r="AU107" s="118"/>
      <c r="AV107" s="117"/>
      <c r="AW107" s="117"/>
      <c r="AX107" s="117">
        <f t="shared" si="9"/>
        <v>0</v>
      </c>
      <c r="AY107" s="117"/>
      <c r="AZ107" s="117"/>
      <c r="BA107" s="117"/>
    </row>
    <row r="108" spans="1:53" x14ac:dyDescent="0.25">
      <c r="A108" s="238"/>
      <c r="B108" s="116" t="s">
        <v>161</v>
      </c>
      <c r="C108" s="118">
        <v>15141.45</v>
      </c>
      <c r="D108" s="118"/>
      <c r="E108" s="118"/>
      <c r="F108" s="117">
        <f t="shared" si="21"/>
        <v>1541501618349</v>
      </c>
      <c r="G108" s="118">
        <v>1541501618349</v>
      </c>
      <c r="H108" s="118"/>
      <c r="I108" s="124">
        <v>262</v>
      </c>
      <c r="J108" s="120">
        <v>529</v>
      </c>
      <c r="K108" s="120">
        <v>93</v>
      </c>
      <c r="L108" s="119">
        <v>1516</v>
      </c>
      <c r="M108" s="238"/>
      <c r="N108" s="191" t="s">
        <v>161</v>
      </c>
      <c r="O108" s="118">
        <f t="shared" si="13"/>
        <v>48689698903.980003</v>
      </c>
      <c r="P108" s="118">
        <f t="shared" si="14"/>
        <v>48689698903.980003</v>
      </c>
      <c r="Q108" s="118">
        <f t="shared" si="15"/>
        <v>0</v>
      </c>
      <c r="R108" s="118">
        <f t="shared" si="18"/>
        <v>0</v>
      </c>
      <c r="S108" s="118">
        <f t="shared" si="16"/>
        <v>48689698903.980003</v>
      </c>
      <c r="T108" s="118">
        <v>48689698903.980003</v>
      </c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8">
        <f t="shared" si="5"/>
        <v>0</v>
      </c>
      <c r="AQ108" s="118">
        <f t="shared" si="20"/>
        <v>0</v>
      </c>
      <c r="AR108" s="118">
        <f t="shared" si="20"/>
        <v>0</v>
      </c>
      <c r="AS108" s="118">
        <f t="shared" si="20"/>
        <v>0</v>
      </c>
      <c r="AT108" s="118">
        <f t="shared" si="7"/>
        <v>0</v>
      </c>
      <c r="AU108" s="118"/>
      <c r="AV108" s="117"/>
      <c r="AW108" s="117"/>
      <c r="AX108" s="117">
        <f t="shared" si="9"/>
        <v>0</v>
      </c>
      <c r="AY108" s="117"/>
      <c r="AZ108" s="117"/>
      <c r="BA108" s="117"/>
    </row>
    <row r="109" spans="1:53" x14ac:dyDescent="0.25">
      <c r="A109" s="238"/>
      <c r="B109" s="116" t="s">
        <v>162</v>
      </c>
      <c r="C109" s="118">
        <v>15301.3</v>
      </c>
      <c r="D109" s="118"/>
      <c r="E109" s="118"/>
      <c r="F109" s="117">
        <f t="shared" si="21"/>
        <v>1556875539346</v>
      </c>
      <c r="G109" s="118">
        <v>1556875539346</v>
      </c>
      <c r="H109" s="118"/>
      <c r="I109" s="120">
        <v>262</v>
      </c>
      <c r="J109" s="120">
        <v>702</v>
      </c>
      <c r="K109" s="120">
        <v>88</v>
      </c>
      <c r="L109" s="119">
        <v>1396</v>
      </c>
      <c r="M109" s="238"/>
      <c r="N109" s="191" t="s">
        <v>162</v>
      </c>
      <c r="O109" s="118">
        <f t="shared" si="13"/>
        <v>26602758339.150002</v>
      </c>
      <c r="P109" s="118">
        <f t="shared" si="14"/>
        <v>26602758339.150002</v>
      </c>
      <c r="Q109" s="118">
        <f t="shared" si="15"/>
        <v>0</v>
      </c>
      <c r="R109" s="118">
        <f t="shared" si="18"/>
        <v>0</v>
      </c>
      <c r="S109" s="118">
        <f t="shared" si="16"/>
        <v>26602758339.150002</v>
      </c>
      <c r="T109" s="118">
        <v>26602758339.150002</v>
      </c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8">
        <f t="shared" si="5"/>
        <v>0</v>
      </c>
      <c r="AQ109" s="118">
        <f t="shared" si="20"/>
        <v>0</v>
      </c>
      <c r="AR109" s="118">
        <f t="shared" si="20"/>
        <v>0</v>
      </c>
      <c r="AS109" s="118">
        <f t="shared" si="20"/>
        <v>0</v>
      </c>
      <c r="AT109" s="118">
        <f t="shared" si="7"/>
        <v>0</v>
      </c>
      <c r="AU109" s="118"/>
      <c r="AV109" s="117"/>
      <c r="AW109" s="117"/>
      <c r="AX109" s="117">
        <f t="shared" si="9"/>
        <v>0</v>
      </c>
      <c r="AY109" s="117"/>
      <c r="AZ109" s="117"/>
      <c r="BA109" s="117"/>
    </row>
    <row r="110" spans="1:53" ht="16.5" customHeight="1" x14ac:dyDescent="0.25">
      <c r="A110" s="238"/>
      <c r="B110" s="125" t="s">
        <v>163</v>
      </c>
      <c r="C110" s="118">
        <v>16301.81</v>
      </c>
      <c r="D110" s="118"/>
      <c r="E110" s="118"/>
      <c r="F110" s="117">
        <f t="shared" si="21"/>
        <v>1670531200066.3799</v>
      </c>
      <c r="G110" s="118">
        <v>1670531200066.3799</v>
      </c>
      <c r="H110" s="118"/>
      <c r="I110" s="124">
        <v>261</v>
      </c>
      <c r="J110" s="120">
        <v>801</v>
      </c>
      <c r="K110" s="119"/>
      <c r="L110" s="119">
        <v>1857</v>
      </c>
      <c r="M110" s="238"/>
      <c r="N110" s="192" t="s">
        <v>163</v>
      </c>
      <c r="O110" s="118">
        <f t="shared" si="13"/>
        <v>3270828440</v>
      </c>
      <c r="P110" s="118">
        <f t="shared" si="14"/>
        <v>3270828440</v>
      </c>
      <c r="Q110" s="118">
        <f t="shared" si="15"/>
        <v>0</v>
      </c>
      <c r="R110" s="118">
        <f t="shared" si="18"/>
        <v>0</v>
      </c>
      <c r="S110" s="118">
        <f t="shared" si="16"/>
        <v>3270828440</v>
      </c>
      <c r="T110" s="118">
        <v>3270828440</v>
      </c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8">
        <f t="shared" si="5"/>
        <v>0</v>
      </c>
      <c r="AQ110" s="118">
        <f t="shared" si="20"/>
        <v>0</v>
      </c>
      <c r="AR110" s="118">
        <f t="shared" si="20"/>
        <v>0</v>
      </c>
      <c r="AS110" s="118">
        <f t="shared" si="20"/>
        <v>0</v>
      </c>
      <c r="AT110" s="118">
        <f t="shared" si="7"/>
        <v>0</v>
      </c>
      <c r="AU110" s="118"/>
      <c r="AV110" s="117"/>
      <c r="AW110" s="117"/>
      <c r="AX110" s="117">
        <f t="shared" si="9"/>
        <v>0</v>
      </c>
      <c r="AY110" s="117"/>
      <c r="AZ110" s="117"/>
      <c r="BA110" s="117"/>
    </row>
    <row r="111" spans="1:53" x14ac:dyDescent="0.25">
      <c r="A111" s="237" t="s">
        <v>172</v>
      </c>
      <c r="B111" s="116" t="s">
        <v>152</v>
      </c>
      <c r="C111" s="118">
        <v>16011.96</v>
      </c>
      <c r="D111" s="118"/>
      <c r="E111" s="118"/>
      <c r="F111" s="117">
        <f t="shared" si="21"/>
        <v>1623963751639.9199</v>
      </c>
      <c r="G111" s="118">
        <v>1623963751639.9199</v>
      </c>
      <c r="H111" s="118"/>
      <c r="I111" s="120">
        <v>249</v>
      </c>
      <c r="J111" s="120">
        <v>1515</v>
      </c>
      <c r="K111" s="119">
        <v>92</v>
      </c>
      <c r="L111" s="119">
        <v>1674</v>
      </c>
      <c r="M111" s="237" t="s">
        <v>172</v>
      </c>
      <c r="N111" s="191" t="s">
        <v>152</v>
      </c>
      <c r="O111" s="118">
        <f t="shared" si="13"/>
        <v>917775784.75999999</v>
      </c>
      <c r="P111" s="118">
        <f t="shared" si="14"/>
        <v>917775784.75999999</v>
      </c>
      <c r="Q111" s="118">
        <f t="shared" si="15"/>
        <v>0</v>
      </c>
      <c r="R111" s="118">
        <f t="shared" si="18"/>
        <v>0</v>
      </c>
      <c r="S111" s="118">
        <f t="shared" si="16"/>
        <v>917775784.75999999</v>
      </c>
      <c r="T111" s="117">
        <v>917775784.75999999</v>
      </c>
      <c r="U111" s="117"/>
      <c r="V111" s="117"/>
      <c r="W111" s="117">
        <f t="shared" ref="W111:W134" si="22">X111+AD111+AK111</f>
        <v>0</v>
      </c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8">
        <f t="shared" si="5"/>
        <v>0</v>
      </c>
      <c r="AQ111" s="118">
        <f t="shared" si="20"/>
        <v>0</v>
      </c>
      <c r="AR111" s="118">
        <f t="shared" si="20"/>
        <v>0</v>
      </c>
      <c r="AS111" s="118">
        <f t="shared" si="20"/>
        <v>0</v>
      </c>
      <c r="AT111" s="118">
        <f t="shared" si="7"/>
        <v>0</v>
      </c>
      <c r="AU111" s="117"/>
      <c r="AV111" s="117"/>
      <c r="AW111" s="117"/>
      <c r="AX111" s="117" t="e">
        <f>AY111+#REF!+BA111</f>
        <v>#REF!</v>
      </c>
      <c r="AY111" s="117"/>
      <c r="AZ111" s="117"/>
      <c r="BA111" s="117"/>
    </row>
    <row r="112" spans="1:53" x14ac:dyDescent="0.25">
      <c r="A112" s="238"/>
      <c r="B112" s="116" t="s">
        <v>153</v>
      </c>
      <c r="C112" s="118">
        <v>16774.09</v>
      </c>
      <c r="D112" s="118"/>
      <c r="E112" s="118"/>
      <c r="F112" s="117">
        <f t="shared" si="21"/>
        <v>1661276931634.6799</v>
      </c>
      <c r="G112" s="117">
        <v>1661276931634.6799</v>
      </c>
      <c r="H112" s="117"/>
      <c r="I112" s="119">
        <v>249</v>
      </c>
      <c r="J112" s="120">
        <v>1136</v>
      </c>
      <c r="K112" s="119">
        <v>78</v>
      </c>
      <c r="L112" s="119">
        <v>1489</v>
      </c>
      <c r="M112" s="238"/>
      <c r="N112" s="191" t="s">
        <v>153</v>
      </c>
      <c r="O112" s="118">
        <f t="shared" si="13"/>
        <v>3549182736.0999999</v>
      </c>
      <c r="P112" s="118">
        <f t="shared" si="14"/>
        <v>3549182736.0999999</v>
      </c>
      <c r="Q112" s="118">
        <f t="shared" si="15"/>
        <v>0</v>
      </c>
      <c r="R112" s="118">
        <f t="shared" si="18"/>
        <v>0</v>
      </c>
      <c r="S112" s="118">
        <f t="shared" si="16"/>
        <v>3549182736.0999999</v>
      </c>
      <c r="T112" s="118">
        <v>3549182736.0999999</v>
      </c>
      <c r="U112" s="117"/>
      <c r="V112" s="117"/>
      <c r="W112" s="117">
        <f t="shared" si="22"/>
        <v>0</v>
      </c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8">
        <f t="shared" si="5"/>
        <v>0</v>
      </c>
      <c r="AQ112" s="118">
        <f t="shared" si="20"/>
        <v>0</v>
      </c>
      <c r="AR112" s="118">
        <f t="shared" si="20"/>
        <v>0</v>
      </c>
      <c r="AS112" s="118">
        <f t="shared" si="20"/>
        <v>0</v>
      </c>
      <c r="AT112" s="118">
        <f t="shared" si="7"/>
        <v>0</v>
      </c>
      <c r="AU112" s="118"/>
      <c r="AV112" s="117"/>
      <c r="AW112" s="117"/>
      <c r="AX112" s="117" t="e">
        <f>AY112+#REF!+BA112</f>
        <v>#REF!</v>
      </c>
      <c r="AY112" s="117"/>
      <c r="AZ112" s="117"/>
      <c r="BA112" s="117"/>
    </row>
    <row r="113" spans="1:53" x14ac:dyDescent="0.25">
      <c r="A113" s="238"/>
      <c r="B113" s="116" t="s">
        <v>154</v>
      </c>
      <c r="C113" s="118">
        <v>16304.02</v>
      </c>
      <c r="D113" s="118"/>
      <c r="E113" s="118"/>
      <c r="F113" s="117">
        <f t="shared" si="21"/>
        <v>1640331787248.6299</v>
      </c>
      <c r="G113" s="118">
        <v>1640331787248.6299</v>
      </c>
      <c r="H113" s="118"/>
      <c r="I113" s="120">
        <v>249</v>
      </c>
      <c r="J113" s="120">
        <v>1137</v>
      </c>
      <c r="K113" s="120">
        <v>82</v>
      </c>
      <c r="L113" s="119">
        <v>1431</v>
      </c>
      <c r="M113" s="238"/>
      <c r="N113" s="191" t="s">
        <v>154</v>
      </c>
      <c r="O113" s="118">
        <f t="shared" si="13"/>
        <v>861350553.28999996</v>
      </c>
      <c r="P113" s="118">
        <f t="shared" si="14"/>
        <v>861350553.28999996</v>
      </c>
      <c r="Q113" s="118">
        <f t="shared" si="15"/>
        <v>0</v>
      </c>
      <c r="R113" s="118">
        <f t="shared" si="18"/>
        <v>0</v>
      </c>
      <c r="S113" s="118">
        <f t="shared" si="16"/>
        <v>861350553.28999996</v>
      </c>
      <c r="T113" s="117">
        <v>861350553.28999996</v>
      </c>
      <c r="U113" s="117"/>
      <c r="V113" s="117"/>
      <c r="W113" s="117">
        <f t="shared" si="22"/>
        <v>0</v>
      </c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8">
        <f t="shared" si="5"/>
        <v>0</v>
      </c>
      <c r="AQ113" s="118">
        <f t="shared" si="20"/>
        <v>0</v>
      </c>
      <c r="AR113" s="118">
        <f t="shared" si="20"/>
        <v>0</v>
      </c>
      <c r="AS113" s="118">
        <f t="shared" si="20"/>
        <v>0</v>
      </c>
      <c r="AT113" s="118">
        <f t="shared" si="7"/>
        <v>0</v>
      </c>
      <c r="AU113" s="117"/>
      <c r="AV113" s="117"/>
      <c r="AW113" s="117"/>
      <c r="AX113" s="117" t="e">
        <f>AY113+#REF!+BA113</f>
        <v>#REF!</v>
      </c>
      <c r="AY113" s="117"/>
      <c r="AZ113" s="117"/>
      <c r="BA113" s="117"/>
    </row>
    <row r="114" spans="1:53" x14ac:dyDescent="0.25">
      <c r="A114" s="238"/>
      <c r="B114" s="116" t="s">
        <v>155</v>
      </c>
      <c r="C114" s="118">
        <v>16011.96</v>
      </c>
      <c r="D114" s="118"/>
      <c r="E114" s="118"/>
      <c r="F114" s="117">
        <f t="shared" si="21"/>
        <v>1599573400226.1499</v>
      </c>
      <c r="G114" s="118">
        <v>1599573400226.1499</v>
      </c>
      <c r="H114" s="118"/>
      <c r="I114" s="120">
        <v>249</v>
      </c>
      <c r="J114" s="120">
        <v>549</v>
      </c>
      <c r="K114" s="120">
        <v>79</v>
      </c>
      <c r="L114" s="119">
        <v>1646</v>
      </c>
      <c r="M114" s="238"/>
      <c r="N114" s="191" t="s">
        <v>155</v>
      </c>
      <c r="O114" s="118">
        <f t="shared" si="13"/>
        <v>3152361597.46</v>
      </c>
      <c r="P114" s="118">
        <f>T114+X114-X114</f>
        <v>3152361597.46</v>
      </c>
      <c r="Q114" s="118">
        <f t="shared" si="15"/>
        <v>0</v>
      </c>
      <c r="R114" s="118">
        <f t="shared" si="18"/>
        <v>0</v>
      </c>
      <c r="S114" s="118">
        <f t="shared" si="16"/>
        <v>3152361597.46</v>
      </c>
      <c r="T114" s="117">
        <v>3152361597.46</v>
      </c>
      <c r="U114" s="117"/>
      <c r="V114" s="117"/>
      <c r="W114" s="117">
        <f t="shared" si="22"/>
        <v>965905000</v>
      </c>
      <c r="X114" s="118">
        <v>965905000</v>
      </c>
      <c r="Y114" s="118"/>
      <c r="Z114" s="118"/>
      <c r="AA114" s="118"/>
      <c r="AB114" s="118"/>
      <c r="AC114" s="118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8">
        <f t="shared" si="5"/>
        <v>0</v>
      </c>
      <c r="AQ114" s="118">
        <f t="shared" si="20"/>
        <v>0</v>
      </c>
      <c r="AR114" s="118">
        <f t="shared" si="20"/>
        <v>0</v>
      </c>
      <c r="AS114" s="118">
        <f t="shared" si="20"/>
        <v>0</v>
      </c>
      <c r="AT114" s="118">
        <f t="shared" si="7"/>
        <v>0</v>
      </c>
      <c r="AU114" s="117"/>
      <c r="AV114" s="117"/>
      <c r="AW114" s="117"/>
      <c r="AX114" s="117" t="e">
        <f>AY114+#REF!+BA114</f>
        <v>#REF!</v>
      </c>
      <c r="AY114" s="118"/>
      <c r="AZ114" s="117"/>
      <c r="BA114" s="117"/>
    </row>
    <row r="115" spans="1:53" x14ac:dyDescent="0.25">
      <c r="A115" s="238"/>
      <c r="B115" s="116" t="s">
        <v>156</v>
      </c>
      <c r="C115" s="118">
        <v>15407.67</v>
      </c>
      <c r="D115" s="118"/>
      <c r="E115" s="118"/>
      <c r="F115" s="117">
        <f t="shared" si="21"/>
        <v>1516878507020</v>
      </c>
      <c r="G115" s="118">
        <f>1516878507020</f>
        <v>1516878507020</v>
      </c>
      <c r="H115" s="118"/>
      <c r="I115" s="119">
        <v>248</v>
      </c>
      <c r="J115" s="120">
        <v>1606</v>
      </c>
      <c r="K115" s="119">
        <v>78</v>
      </c>
      <c r="L115" s="119">
        <v>1240</v>
      </c>
      <c r="M115" s="238"/>
      <c r="N115" s="191" t="s">
        <v>156</v>
      </c>
      <c r="O115" s="118">
        <f t="shared" si="13"/>
        <v>436980421</v>
      </c>
      <c r="P115" s="118">
        <f t="shared" ref="P115:P162" si="23">T115+X115</f>
        <v>436980421</v>
      </c>
      <c r="Q115" s="118">
        <f t="shared" si="15"/>
        <v>0</v>
      </c>
      <c r="R115" s="118">
        <f t="shared" si="18"/>
        <v>0</v>
      </c>
      <c r="S115" s="118">
        <f t="shared" si="16"/>
        <v>436980421</v>
      </c>
      <c r="T115" s="117">
        <f>436980421</f>
        <v>436980421</v>
      </c>
      <c r="U115" s="117"/>
      <c r="V115" s="117"/>
      <c r="W115" s="117">
        <f t="shared" si="22"/>
        <v>0</v>
      </c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8">
        <f t="shared" si="5"/>
        <v>0</v>
      </c>
      <c r="AQ115" s="118">
        <f t="shared" si="20"/>
        <v>0</v>
      </c>
      <c r="AR115" s="118">
        <f t="shared" si="20"/>
        <v>0</v>
      </c>
      <c r="AS115" s="118">
        <f t="shared" si="20"/>
        <v>0</v>
      </c>
      <c r="AT115" s="118">
        <f t="shared" si="7"/>
        <v>0</v>
      </c>
      <c r="AU115" s="117"/>
      <c r="AV115" s="117"/>
      <c r="AW115" s="117"/>
      <c r="AX115" s="117" t="e">
        <f>AY115+#REF!+BA115</f>
        <v>#REF!</v>
      </c>
      <c r="AY115" s="117"/>
      <c r="AZ115" s="117"/>
      <c r="BA115" s="117"/>
    </row>
    <row r="116" spans="1:53" x14ac:dyDescent="0.25">
      <c r="A116" s="238"/>
      <c r="B116" s="116" t="s">
        <v>157</v>
      </c>
      <c r="C116" s="118">
        <v>15488.8</v>
      </c>
      <c r="D116" s="118"/>
      <c r="E116" s="118"/>
      <c r="F116" s="117">
        <f t="shared" si="21"/>
        <v>1572314198347.4099</v>
      </c>
      <c r="G116" s="118">
        <v>1572314198347.4099</v>
      </c>
      <c r="H116" s="118"/>
      <c r="I116" s="119">
        <v>248</v>
      </c>
      <c r="J116" s="120">
        <v>667</v>
      </c>
      <c r="K116" s="119">
        <v>75</v>
      </c>
      <c r="L116" s="119">
        <v>942</v>
      </c>
      <c r="M116" s="238"/>
      <c r="N116" s="191" t="s">
        <v>157</v>
      </c>
      <c r="O116" s="118">
        <f t="shared" si="13"/>
        <v>3992853108.7199998</v>
      </c>
      <c r="P116" s="118">
        <f t="shared" si="23"/>
        <v>3992853108.7199998</v>
      </c>
      <c r="Q116" s="118">
        <f t="shared" si="15"/>
        <v>0</v>
      </c>
      <c r="R116" s="118">
        <f t="shared" si="18"/>
        <v>0</v>
      </c>
      <c r="S116" s="118">
        <f t="shared" si="16"/>
        <v>3992853108.7199998</v>
      </c>
      <c r="T116" s="117">
        <v>3992853108.7199998</v>
      </c>
      <c r="U116" s="117"/>
      <c r="V116" s="117"/>
      <c r="W116" s="117">
        <f t="shared" si="22"/>
        <v>0</v>
      </c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8">
        <f t="shared" si="5"/>
        <v>0</v>
      </c>
      <c r="AQ116" s="118">
        <f t="shared" si="20"/>
        <v>0</v>
      </c>
      <c r="AR116" s="118">
        <f t="shared" si="20"/>
        <v>0</v>
      </c>
      <c r="AS116" s="118">
        <f t="shared" si="20"/>
        <v>0</v>
      </c>
      <c r="AT116" s="118">
        <f t="shared" si="7"/>
        <v>0</v>
      </c>
      <c r="AU116" s="117"/>
      <c r="AV116" s="117"/>
      <c r="AW116" s="117"/>
      <c r="AX116" s="117" t="e">
        <f>AY116+#REF!+BA116</f>
        <v>#REF!</v>
      </c>
      <c r="AY116" s="117"/>
      <c r="AZ116" s="117"/>
      <c r="BA116" s="117"/>
    </row>
    <row r="117" spans="1:53" x14ac:dyDescent="0.25">
      <c r="A117" s="238"/>
      <c r="B117" s="116" t="s">
        <v>158</v>
      </c>
      <c r="C117" s="118">
        <v>15871.73</v>
      </c>
      <c r="D117" s="118"/>
      <c r="E117" s="118"/>
      <c r="F117" s="117">
        <f t="shared" si="21"/>
        <v>1602377921649.1799</v>
      </c>
      <c r="G117" s="118">
        <v>1602377921649.1799</v>
      </c>
      <c r="H117" s="118"/>
      <c r="I117" s="119">
        <v>246</v>
      </c>
      <c r="J117" s="120">
        <v>303</v>
      </c>
      <c r="K117" s="119">
        <v>84</v>
      </c>
      <c r="L117" s="119">
        <v>1054</v>
      </c>
      <c r="M117" s="238"/>
      <c r="N117" s="191" t="s">
        <v>158</v>
      </c>
      <c r="O117" s="118">
        <f t="shared" si="13"/>
        <v>831208526.29999995</v>
      </c>
      <c r="P117" s="118">
        <f t="shared" si="23"/>
        <v>831208526.29999995</v>
      </c>
      <c r="Q117" s="118">
        <f t="shared" si="15"/>
        <v>0</v>
      </c>
      <c r="R117" s="118">
        <f t="shared" si="18"/>
        <v>0</v>
      </c>
      <c r="S117" s="118">
        <f t="shared" si="16"/>
        <v>831208526.29999995</v>
      </c>
      <c r="T117" s="117">
        <v>831208526.29999995</v>
      </c>
      <c r="U117" s="117"/>
      <c r="V117" s="118"/>
      <c r="W117" s="117">
        <f t="shared" si="22"/>
        <v>0</v>
      </c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8">
        <f t="shared" si="5"/>
        <v>0</v>
      </c>
      <c r="AQ117" s="118">
        <f t="shared" si="20"/>
        <v>0</v>
      </c>
      <c r="AR117" s="118">
        <f t="shared" si="20"/>
        <v>0</v>
      </c>
      <c r="AS117" s="118">
        <f t="shared" si="20"/>
        <v>0</v>
      </c>
      <c r="AT117" s="118">
        <f t="shared" si="7"/>
        <v>0</v>
      </c>
      <c r="AU117" s="117"/>
      <c r="AV117" s="117"/>
      <c r="AW117" s="118"/>
      <c r="AX117" s="117" t="e">
        <f>AY117+#REF!+BA117</f>
        <v>#REF!</v>
      </c>
      <c r="AY117" s="117"/>
      <c r="AZ117" s="117"/>
      <c r="BA117" s="117"/>
    </row>
    <row r="118" spans="1:53" x14ac:dyDescent="0.25">
      <c r="A118" s="238"/>
      <c r="B118" s="116" t="s">
        <v>159</v>
      </c>
      <c r="C118" s="118">
        <v>15896.09</v>
      </c>
      <c r="D118" s="118"/>
      <c r="E118" s="118"/>
      <c r="F118" s="117">
        <f t="shared" si="21"/>
        <v>1625530754734.1599</v>
      </c>
      <c r="G118" s="118">
        <v>1625530754734.1599</v>
      </c>
      <c r="H118" s="118"/>
      <c r="I118" s="120">
        <v>246</v>
      </c>
      <c r="J118" s="120">
        <v>706</v>
      </c>
      <c r="K118" s="119">
        <v>61</v>
      </c>
      <c r="L118" s="119">
        <f>714</f>
        <v>714</v>
      </c>
      <c r="M118" s="238"/>
      <c r="N118" s="191" t="s">
        <v>159</v>
      </c>
      <c r="O118" s="118">
        <f t="shared" si="13"/>
        <v>902749620.39999998</v>
      </c>
      <c r="P118" s="118">
        <f t="shared" si="23"/>
        <v>902749620.39999998</v>
      </c>
      <c r="Q118" s="118">
        <f t="shared" si="15"/>
        <v>0</v>
      </c>
      <c r="R118" s="118">
        <f t="shared" si="18"/>
        <v>0</v>
      </c>
      <c r="S118" s="118">
        <f t="shared" si="16"/>
        <v>902749620.39999998</v>
      </c>
      <c r="T118" s="117">
        <v>902749620.39999998</v>
      </c>
      <c r="U118" s="117"/>
      <c r="V118" s="117"/>
      <c r="W118" s="117">
        <f t="shared" si="22"/>
        <v>0</v>
      </c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8">
        <f t="shared" si="5"/>
        <v>0</v>
      </c>
      <c r="AQ118" s="118">
        <f t="shared" si="20"/>
        <v>0</v>
      </c>
      <c r="AR118" s="118">
        <f t="shared" si="20"/>
        <v>0</v>
      </c>
      <c r="AS118" s="118">
        <f t="shared" si="20"/>
        <v>0</v>
      </c>
      <c r="AT118" s="118">
        <f t="shared" si="7"/>
        <v>0</v>
      </c>
      <c r="AU118" s="117"/>
      <c r="AV118" s="117"/>
      <c r="AW118" s="117"/>
      <c r="AX118" s="117" t="e">
        <f>AY118+#REF!+BA118</f>
        <v>#REF!</v>
      </c>
      <c r="AY118" s="117"/>
      <c r="AZ118" s="117"/>
      <c r="BA118" s="117"/>
    </row>
    <row r="119" spans="1:53" x14ac:dyDescent="0.25">
      <c r="A119" s="238"/>
      <c r="B119" s="116" t="s">
        <v>160</v>
      </c>
      <c r="C119" s="118">
        <v>15797.75</v>
      </c>
      <c r="D119" s="118"/>
      <c r="E119" s="118"/>
      <c r="F119" s="117">
        <f t="shared" si="21"/>
        <v>1585243789997</v>
      </c>
      <c r="G119" s="118">
        <v>1585243789997</v>
      </c>
      <c r="H119" s="118"/>
      <c r="I119" s="120">
        <v>245</v>
      </c>
      <c r="J119" s="120">
        <v>592</v>
      </c>
      <c r="K119" s="119">
        <v>77</v>
      </c>
      <c r="L119" s="119">
        <v>891</v>
      </c>
      <c r="M119" s="238"/>
      <c r="N119" s="191" t="s">
        <v>160</v>
      </c>
      <c r="O119" s="118">
        <f t="shared" si="13"/>
        <v>2268786434.5999999</v>
      </c>
      <c r="P119" s="118">
        <f t="shared" si="23"/>
        <v>2268786434.5999999</v>
      </c>
      <c r="Q119" s="118">
        <f t="shared" si="15"/>
        <v>0</v>
      </c>
      <c r="R119" s="118">
        <f t="shared" si="18"/>
        <v>0</v>
      </c>
      <c r="S119" s="118">
        <f t="shared" si="16"/>
        <v>2268786434.5999999</v>
      </c>
      <c r="T119" s="117">
        <v>2268786434.5999999</v>
      </c>
      <c r="U119" s="117"/>
      <c r="V119" s="117"/>
      <c r="W119" s="117">
        <f t="shared" si="22"/>
        <v>0</v>
      </c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8">
        <f t="shared" si="5"/>
        <v>0</v>
      </c>
      <c r="AQ119" s="118">
        <f t="shared" si="20"/>
        <v>0</v>
      </c>
      <c r="AR119" s="118">
        <f t="shared" si="20"/>
        <v>0</v>
      </c>
      <c r="AS119" s="118">
        <f t="shared" si="20"/>
        <v>0</v>
      </c>
      <c r="AT119" s="118">
        <f t="shared" si="7"/>
        <v>0</v>
      </c>
      <c r="AU119" s="117"/>
      <c r="AV119" s="117"/>
      <c r="AW119" s="117"/>
      <c r="AX119" s="117" t="e">
        <f>AY119+#REF!+BA119</f>
        <v>#REF!</v>
      </c>
      <c r="AY119" s="117"/>
      <c r="AZ119" s="117"/>
      <c r="BA119" s="117"/>
    </row>
    <row r="120" spans="1:53" ht="15.75" customHeight="1" x14ac:dyDescent="0.25">
      <c r="A120" s="238"/>
      <c r="B120" s="116" t="s">
        <v>161</v>
      </c>
      <c r="C120" s="118">
        <v>15621.1</v>
      </c>
      <c r="D120" s="118"/>
      <c r="E120" s="118"/>
      <c r="F120" s="117">
        <f t="shared" si="21"/>
        <v>1557398082348.3999</v>
      </c>
      <c r="G120" s="118">
        <v>1557398082348.3999</v>
      </c>
      <c r="H120" s="118"/>
      <c r="I120" s="120">
        <v>244</v>
      </c>
      <c r="J120" s="120">
        <v>724</v>
      </c>
      <c r="K120" s="119">
        <v>60</v>
      </c>
      <c r="L120" s="119">
        <v>782</v>
      </c>
      <c r="M120" s="238"/>
      <c r="N120" s="191" t="s">
        <v>161</v>
      </c>
      <c r="O120" s="118">
        <f t="shared" si="13"/>
        <v>671919190</v>
      </c>
      <c r="P120" s="118">
        <f t="shared" si="23"/>
        <v>671919190</v>
      </c>
      <c r="Q120" s="118">
        <f t="shared" si="15"/>
        <v>0</v>
      </c>
      <c r="R120" s="118">
        <f t="shared" si="18"/>
        <v>0</v>
      </c>
      <c r="S120" s="118">
        <f t="shared" si="16"/>
        <v>671919190</v>
      </c>
      <c r="T120" s="117">
        <v>671919190</v>
      </c>
      <c r="U120" s="117"/>
      <c r="V120" s="117"/>
      <c r="W120" s="117">
        <f t="shared" si="22"/>
        <v>0</v>
      </c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8">
        <f t="shared" si="5"/>
        <v>0</v>
      </c>
      <c r="AQ120" s="118">
        <f t="shared" si="20"/>
        <v>0</v>
      </c>
      <c r="AR120" s="118">
        <f t="shared" si="20"/>
        <v>0</v>
      </c>
      <c r="AS120" s="118">
        <f t="shared" si="20"/>
        <v>0</v>
      </c>
      <c r="AT120" s="118">
        <f t="shared" si="7"/>
        <v>0</v>
      </c>
      <c r="AU120" s="117"/>
      <c r="AV120" s="117"/>
      <c r="AW120" s="117"/>
      <c r="AX120" s="117" t="e">
        <f>AY120+#REF!+BA120</f>
        <v>#REF!</v>
      </c>
      <c r="AY120" s="117"/>
      <c r="AZ120" s="117"/>
      <c r="BA120" s="117"/>
    </row>
    <row r="121" spans="1:53" x14ac:dyDescent="0.25">
      <c r="A121" s="238"/>
      <c r="B121" s="116" t="s">
        <v>162</v>
      </c>
      <c r="C121" s="118">
        <v>14919.19</v>
      </c>
      <c r="D121" s="118"/>
      <c r="E121" s="118"/>
      <c r="F121" s="117">
        <f t="shared" si="21"/>
        <v>1466111909231.03</v>
      </c>
      <c r="G121" s="118">
        <v>1466111909231.03</v>
      </c>
      <c r="H121" s="118"/>
      <c r="I121" s="120">
        <v>237</v>
      </c>
      <c r="J121" s="120">
        <v>569</v>
      </c>
      <c r="K121" s="119">
        <v>61</v>
      </c>
      <c r="L121" s="119">
        <v>758</v>
      </c>
      <c r="M121" s="238"/>
      <c r="N121" s="191" t="s">
        <v>162</v>
      </c>
      <c r="O121" s="118">
        <f t="shared" si="13"/>
        <v>14759853534.5</v>
      </c>
      <c r="P121" s="118">
        <f t="shared" si="23"/>
        <v>2552815815.5</v>
      </c>
      <c r="Q121" s="118">
        <f t="shared" si="15"/>
        <v>0</v>
      </c>
      <c r="R121" s="118">
        <f t="shared" si="18"/>
        <v>12207037719</v>
      </c>
      <c r="S121" s="117">
        <v>2552815815.5</v>
      </c>
      <c r="T121" s="117">
        <v>2552815815.5</v>
      </c>
      <c r="U121" s="117"/>
      <c r="V121" s="117"/>
      <c r="W121" s="117">
        <f t="shared" si="22"/>
        <v>12207037719</v>
      </c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8">
        <v>12207037719</v>
      </c>
      <c r="AL121" s="117"/>
      <c r="AM121" s="117"/>
      <c r="AN121" s="117"/>
      <c r="AO121" s="117"/>
      <c r="AP121" s="118">
        <f t="shared" si="5"/>
        <v>0</v>
      </c>
      <c r="AQ121" s="118">
        <f t="shared" si="20"/>
        <v>0</v>
      </c>
      <c r="AR121" s="118">
        <f t="shared" si="20"/>
        <v>0</v>
      </c>
      <c r="AS121" s="118">
        <f t="shared" si="20"/>
        <v>0</v>
      </c>
      <c r="AT121" s="118">
        <f t="shared" si="7"/>
        <v>0</v>
      </c>
      <c r="AU121" s="117"/>
      <c r="AV121" s="117"/>
      <c r="AW121" s="117"/>
      <c r="AX121" s="117" t="e">
        <f>AY121+#REF!+BA121</f>
        <v>#REF!</v>
      </c>
      <c r="AY121" s="117"/>
      <c r="AZ121" s="117"/>
      <c r="BA121" s="118"/>
    </row>
    <row r="122" spans="1:53" x14ac:dyDescent="0.25">
      <c r="A122" s="238"/>
      <c r="B122" s="125" t="s">
        <v>163</v>
      </c>
      <c r="C122" s="118">
        <v>14854.24</v>
      </c>
      <c r="D122" s="118"/>
      <c r="E122" s="118"/>
      <c r="F122" s="117">
        <f t="shared" si="21"/>
        <v>1442655414437.8999</v>
      </c>
      <c r="G122" s="118">
        <v>1442655414437.8999</v>
      </c>
      <c r="H122" s="118"/>
      <c r="I122" s="120">
        <v>237</v>
      </c>
      <c r="J122" s="120">
        <v>1036</v>
      </c>
      <c r="K122" s="119">
        <v>51</v>
      </c>
      <c r="L122" s="119">
        <v>751</v>
      </c>
      <c r="M122" s="238"/>
      <c r="N122" s="192" t="s">
        <v>163</v>
      </c>
      <c r="O122" s="118">
        <f t="shared" si="13"/>
        <v>28013649069</v>
      </c>
      <c r="P122" s="118">
        <f t="shared" si="23"/>
        <v>4103820875</v>
      </c>
      <c r="Q122" s="118">
        <f t="shared" si="15"/>
        <v>0</v>
      </c>
      <c r="R122" s="118">
        <f t="shared" si="18"/>
        <v>23909828194</v>
      </c>
      <c r="S122" s="118">
        <f t="shared" ref="S122:S134" si="24">T122+U122+V122</f>
        <v>2986351463</v>
      </c>
      <c r="T122" s="117">
        <v>2986351463</v>
      </c>
      <c r="U122" s="117"/>
      <c r="V122" s="117"/>
      <c r="W122" s="117">
        <f t="shared" si="22"/>
        <v>25027297606</v>
      </c>
      <c r="X122" s="118">
        <v>1117469412</v>
      </c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>
        <v>23909828194</v>
      </c>
      <c r="AL122" s="117"/>
      <c r="AM122" s="117"/>
      <c r="AN122" s="117"/>
      <c r="AO122" s="117"/>
      <c r="AP122" s="118">
        <f t="shared" si="5"/>
        <v>0</v>
      </c>
      <c r="AQ122" s="118">
        <f t="shared" si="20"/>
        <v>0</v>
      </c>
      <c r="AR122" s="118">
        <f t="shared" si="20"/>
        <v>0</v>
      </c>
      <c r="AS122" s="118">
        <f t="shared" si="20"/>
        <v>0</v>
      </c>
      <c r="AT122" s="118">
        <f t="shared" si="7"/>
        <v>0</v>
      </c>
      <c r="AU122" s="117"/>
      <c r="AV122" s="117"/>
      <c r="AW122" s="117"/>
      <c r="AX122" s="117" t="e">
        <f>AY122+#REF!+BA122</f>
        <v>#REF!</v>
      </c>
      <c r="AY122" s="118"/>
      <c r="AZ122" s="118"/>
      <c r="BA122" s="118"/>
    </row>
    <row r="123" spans="1:53" x14ac:dyDescent="0.25">
      <c r="A123" s="239" t="s">
        <v>173</v>
      </c>
      <c r="B123" s="116" t="s">
        <v>152</v>
      </c>
      <c r="C123" s="118">
        <v>14290.63</v>
      </c>
      <c r="D123" s="118"/>
      <c r="E123" s="118"/>
      <c r="F123" s="117">
        <f t="shared" si="21"/>
        <v>1378363060774</v>
      </c>
      <c r="G123" s="118">
        <f>1378363060774</f>
        <v>1378363060774</v>
      </c>
      <c r="H123" s="118"/>
      <c r="I123" s="120">
        <v>237</v>
      </c>
      <c r="J123" s="120">
        <v>1242</v>
      </c>
      <c r="K123" s="119">
        <v>62</v>
      </c>
      <c r="L123" s="119">
        <v>926</v>
      </c>
      <c r="M123" s="239" t="s">
        <v>173</v>
      </c>
      <c r="N123" s="191" t="s">
        <v>152</v>
      </c>
      <c r="O123" s="118">
        <f t="shared" si="13"/>
        <v>33519347928</v>
      </c>
      <c r="P123" s="118">
        <f t="shared" si="23"/>
        <v>959908925</v>
      </c>
      <c r="Q123" s="118">
        <f t="shared" si="15"/>
        <v>0</v>
      </c>
      <c r="R123" s="118">
        <f t="shared" si="18"/>
        <v>32559439003</v>
      </c>
      <c r="S123" s="118">
        <f t="shared" si="24"/>
        <v>1026765201</v>
      </c>
      <c r="T123" s="118">
        <v>959503331</v>
      </c>
      <c r="U123" s="117"/>
      <c r="V123" s="117">
        <v>67261870</v>
      </c>
      <c r="W123" s="117">
        <f t="shared" si="22"/>
        <v>32492582727</v>
      </c>
      <c r="X123" s="117">
        <v>405594</v>
      </c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>
        <v>32492177133</v>
      </c>
      <c r="AL123" s="118">
        <f>959908925-AM123</f>
        <v>479054020</v>
      </c>
      <c r="AM123" s="118">
        <v>480854905</v>
      </c>
      <c r="AN123" s="118">
        <v>0</v>
      </c>
      <c r="AO123" s="118">
        <v>0</v>
      </c>
      <c r="AP123" s="118">
        <f t="shared" si="5"/>
        <v>0</v>
      </c>
      <c r="AQ123" s="118">
        <f t="shared" si="20"/>
        <v>0</v>
      </c>
      <c r="AR123" s="118">
        <f t="shared" si="20"/>
        <v>0</v>
      </c>
      <c r="AS123" s="118">
        <f t="shared" si="20"/>
        <v>0</v>
      </c>
      <c r="AT123" s="118">
        <f t="shared" si="7"/>
        <v>0</v>
      </c>
      <c r="AU123" s="118"/>
      <c r="AV123" s="117"/>
      <c r="AW123" s="117"/>
      <c r="AX123" s="117" t="e">
        <f>AY123+#REF!+BA123</f>
        <v>#REF!</v>
      </c>
      <c r="AY123" s="117"/>
      <c r="AZ123" s="117"/>
      <c r="BA123" s="117"/>
    </row>
    <row r="124" spans="1:53" x14ac:dyDescent="0.25">
      <c r="A124" s="238"/>
      <c r="B124" s="116" t="s">
        <v>153</v>
      </c>
      <c r="C124" s="118">
        <v>13907.69</v>
      </c>
      <c r="D124" s="118"/>
      <c r="E124" s="118"/>
      <c r="F124" s="117">
        <f t="shared" si="21"/>
        <v>1365432388304.5901</v>
      </c>
      <c r="G124" s="118">
        <v>1365432388304.5901</v>
      </c>
      <c r="H124" s="118"/>
      <c r="I124" s="120">
        <v>237</v>
      </c>
      <c r="J124" s="120">
        <v>1523</v>
      </c>
      <c r="K124" s="119">
        <v>66</v>
      </c>
      <c r="L124" s="119">
        <v>889</v>
      </c>
      <c r="M124" s="238"/>
      <c r="N124" s="191" t="s">
        <v>153</v>
      </c>
      <c r="O124" s="118">
        <f t="shared" si="13"/>
        <v>26993733810</v>
      </c>
      <c r="P124" s="118">
        <f t="shared" si="23"/>
        <v>1152904424</v>
      </c>
      <c r="Q124" s="118">
        <f t="shared" si="15"/>
        <v>0</v>
      </c>
      <c r="R124" s="118">
        <f t="shared" si="18"/>
        <v>25840829386</v>
      </c>
      <c r="S124" s="118">
        <f t="shared" si="24"/>
        <v>1277800024</v>
      </c>
      <c r="T124" s="118">
        <f>1152904424</f>
        <v>1152904424</v>
      </c>
      <c r="U124" s="117"/>
      <c r="V124" s="118">
        <v>124895600</v>
      </c>
      <c r="W124" s="117">
        <f t="shared" si="22"/>
        <v>25715933786</v>
      </c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>
        <v>25715933786</v>
      </c>
      <c r="AL124" s="118">
        <f>1152904424-AM125</f>
        <v>950495316</v>
      </c>
      <c r="AM124" s="118">
        <f>824252965</f>
        <v>824252965</v>
      </c>
      <c r="AN124" s="117">
        <v>0</v>
      </c>
      <c r="AO124" s="117">
        <v>0</v>
      </c>
      <c r="AP124" s="118">
        <f t="shared" si="5"/>
        <v>0</v>
      </c>
      <c r="AQ124" s="118">
        <f t="shared" si="20"/>
        <v>0</v>
      </c>
      <c r="AR124" s="118">
        <f t="shared" si="20"/>
        <v>0</v>
      </c>
      <c r="AS124" s="118">
        <f t="shared" si="20"/>
        <v>0</v>
      </c>
      <c r="AT124" s="118">
        <f t="shared" si="7"/>
        <v>0</v>
      </c>
      <c r="AU124" s="118"/>
      <c r="AV124" s="117"/>
      <c r="AW124" s="118"/>
      <c r="AX124" s="117" t="e">
        <f>AY124+#REF!+BA124</f>
        <v>#REF!</v>
      </c>
      <c r="AY124" s="117"/>
      <c r="AZ124" s="117"/>
      <c r="BA124" s="117"/>
    </row>
    <row r="125" spans="1:53" x14ac:dyDescent="0.25">
      <c r="A125" s="238"/>
      <c r="B125" s="116" t="s">
        <v>154</v>
      </c>
      <c r="C125" s="118">
        <v>13095.77</v>
      </c>
      <c r="D125" s="118"/>
      <c r="E125" s="118"/>
      <c r="F125" s="117">
        <f t="shared" si="21"/>
        <v>1311053123099.0601</v>
      </c>
      <c r="G125" s="118">
        <v>1311053123099.0601</v>
      </c>
      <c r="H125" s="118"/>
      <c r="I125" s="120">
        <v>237</v>
      </c>
      <c r="J125" s="120">
        <v>1933</v>
      </c>
      <c r="K125" s="119">
        <v>72</v>
      </c>
      <c r="L125" s="119">
        <f>993</f>
        <v>993</v>
      </c>
      <c r="M125" s="238"/>
      <c r="N125" s="191" t="s">
        <v>154</v>
      </c>
      <c r="O125" s="118">
        <f t="shared" si="13"/>
        <v>51224524591</v>
      </c>
      <c r="P125" s="118">
        <f t="shared" si="23"/>
        <v>1342864053</v>
      </c>
      <c r="Q125" s="118">
        <f t="shared" si="15"/>
        <v>0</v>
      </c>
      <c r="R125" s="118">
        <f t="shared" si="18"/>
        <v>49881660538</v>
      </c>
      <c r="S125" s="118">
        <f t="shared" si="24"/>
        <v>1355335283</v>
      </c>
      <c r="T125" s="118">
        <f>1342864053</f>
        <v>1342864053</v>
      </c>
      <c r="U125" s="117"/>
      <c r="V125" s="118">
        <v>12471230</v>
      </c>
      <c r="W125" s="117">
        <f t="shared" si="22"/>
        <v>49869189308</v>
      </c>
      <c r="X125" s="117">
        <v>0</v>
      </c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>
        <v>49869189308</v>
      </c>
      <c r="AL125" s="118">
        <f>1342864053-AL126</f>
        <v>1043993727</v>
      </c>
      <c r="AM125" s="118">
        <f>202409108</f>
        <v>202409108</v>
      </c>
      <c r="AN125" s="117">
        <v>0</v>
      </c>
      <c r="AO125" s="117">
        <v>0</v>
      </c>
      <c r="AP125" s="118">
        <f t="shared" si="5"/>
        <v>0</v>
      </c>
      <c r="AQ125" s="118">
        <f t="shared" si="20"/>
        <v>0</v>
      </c>
      <c r="AR125" s="118">
        <f t="shared" si="20"/>
        <v>0</v>
      </c>
      <c r="AS125" s="118">
        <f t="shared" si="20"/>
        <v>0</v>
      </c>
      <c r="AT125" s="118">
        <f t="shared" si="7"/>
        <v>0</v>
      </c>
      <c r="AU125" s="118"/>
      <c r="AV125" s="117"/>
      <c r="AW125" s="118"/>
      <c r="AX125" s="117" t="e">
        <f>AY125+#REF!+BA125</f>
        <v>#REF!</v>
      </c>
      <c r="AY125" s="117"/>
      <c r="AZ125" s="117"/>
      <c r="BA125" s="117"/>
    </row>
    <row r="126" spans="1:53" x14ac:dyDescent="0.25">
      <c r="A126" s="238"/>
      <c r="B126" s="116" t="s">
        <v>155</v>
      </c>
      <c r="C126" s="117">
        <f>13113.66</f>
        <v>13113.66</v>
      </c>
      <c r="D126" s="117"/>
      <c r="E126" s="117"/>
      <c r="F126" s="117">
        <f t="shared" si="21"/>
        <v>1281492495061</v>
      </c>
      <c r="G126" s="118">
        <v>1281492495061</v>
      </c>
      <c r="H126" s="118"/>
      <c r="I126" s="120">
        <v>238</v>
      </c>
      <c r="J126" s="120">
        <v>1617</v>
      </c>
      <c r="K126" s="119">
        <v>73</v>
      </c>
      <c r="L126" s="119">
        <v>1005</v>
      </c>
      <c r="M126" s="238"/>
      <c r="N126" s="191" t="s">
        <v>155</v>
      </c>
      <c r="O126" s="118">
        <f t="shared" si="13"/>
        <v>55462024681</v>
      </c>
      <c r="P126" s="118">
        <f t="shared" si="23"/>
        <v>298870326</v>
      </c>
      <c r="Q126" s="118">
        <f t="shared" si="15"/>
        <v>0</v>
      </c>
      <c r="R126" s="118">
        <f t="shared" si="18"/>
        <v>55163154355</v>
      </c>
      <c r="S126" s="118">
        <f t="shared" si="24"/>
        <v>304309986</v>
      </c>
      <c r="T126" s="118">
        <v>298870326</v>
      </c>
      <c r="U126" s="117"/>
      <c r="V126" s="118">
        <v>5439660</v>
      </c>
      <c r="W126" s="117">
        <f t="shared" si="22"/>
        <v>55157714695</v>
      </c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>
        <v>55157714695</v>
      </c>
      <c r="AL126" s="118">
        <f>298870326</f>
        <v>298870326</v>
      </c>
      <c r="AM126" s="117">
        <f>25653120</f>
        <v>25653120</v>
      </c>
      <c r="AN126" s="117">
        <v>0</v>
      </c>
      <c r="AO126" s="117">
        <v>0</v>
      </c>
      <c r="AP126" s="118">
        <f t="shared" si="5"/>
        <v>0</v>
      </c>
      <c r="AQ126" s="118">
        <f t="shared" si="20"/>
        <v>0</v>
      </c>
      <c r="AR126" s="118">
        <f t="shared" si="20"/>
        <v>0</v>
      </c>
      <c r="AS126" s="118">
        <f t="shared" si="20"/>
        <v>0</v>
      </c>
      <c r="AT126" s="118">
        <f t="shared" si="7"/>
        <v>0</v>
      </c>
      <c r="AU126" s="118"/>
      <c r="AV126" s="117"/>
      <c r="AW126" s="118"/>
      <c r="AX126" s="117" t="e">
        <f>AY126+#REF!+BA126</f>
        <v>#REF!</v>
      </c>
      <c r="AY126" s="117"/>
      <c r="AZ126" s="117"/>
      <c r="BA126" s="117"/>
    </row>
    <row r="127" spans="1:53" x14ac:dyDescent="0.25">
      <c r="A127" s="238"/>
      <c r="B127" s="116" t="s">
        <v>156</v>
      </c>
      <c r="C127" s="117">
        <v>12805.16</v>
      </c>
      <c r="D127" s="117"/>
      <c r="E127" s="117"/>
      <c r="F127" s="117">
        <f t="shared" si="21"/>
        <v>1253898741087.3999</v>
      </c>
      <c r="G127" s="118">
        <v>1253898741087.3999</v>
      </c>
      <c r="H127" s="118"/>
      <c r="I127" s="120">
        <v>237</v>
      </c>
      <c r="J127" s="120">
        <v>2633</v>
      </c>
      <c r="K127" s="119">
        <v>63</v>
      </c>
      <c r="L127" s="119">
        <v>942</v>
      </c>
      <c r="M127" s="238"/>
      <c r="N127" s="191" t="s">
        <v>156</v>
      </c>
      <c r="O127" s="118">
        <f t="shared" si="13"/>
        <v>29499092201</v>
      </c>
      <c r="P127" s="118">
        <f t="shared" si="23"/>
        <v>353421280</v>
      </c>
      <c r="Q127" s="118">
        <f t="shared" si="15"/>
        <v>0</v>
      </c>
      <c r="R127" s="118">
        <f t="shared" si="18"/>
        <v>29145670921</v>
      </c>
      <c r="S127" s="118">
        <f t="shared" si="24"/>
        <v>935924140</v>
      </c>
      <c r="T127" s="118">
        <v>353421280</v>
      </c>
      <c r="U127" s="117"/>
      <c r="V127" s="118">
        <v>582502860</v>
      </c>
      <c r="W127" s="117">
        <f t="shared" si="22"/>
        <v>28563168061</v>
      </c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>
        <v>28563168061</v>
      </c>
      <c r="AL127" s="118">
        <f>353421280</f>
        <v>353421280</v>
      </c>
      <c r="AM127" s="117">
        <v>0</v>
      </c>
      <c r="AN127" s="117">
        <v>0</v>
      </c>
      <c r="AO127" s="117">
        <v>0</v>
      </c>
      <c r="AP127" s="118">
        <f t="shared" si="5"/>
        <v>0</v>
      </c>
      <c r="AQ127" s="118">
        <f t="shared" si="20"/>
        <v>0</v>
      </c>
      <c r="AR127" s="118">
        <f t="shared" si="20"/>
        <v>0</v>
      </c>
      <c r="AS127" s="118">
        <f t="shared" si="20"/>
        <v>0</v>
      </c>
      <c r="AT127" s="118">
        <f t="shared" si="7"/>
        <v>0</v>
      </c>
      <c r="AU127" s="118"/>
      <c r="AV127" s="117"/>
      <c r="AW127" s="118"/>
      <c r="AX127" s="117" t="e">
        <f>AY127+#REF!+BA127</f>
        <v>#REF!</v>
      </c>
      <c r="AY127" s="117"/>
      <c r="AZ127" s="117"/>
      <c r="BA127" s="117"/>
    </row>
    <row r="128" spans="1:53" x14ac:dyDescent="0.25">
      <c r="A128" s="238"/>
      <c r="B128" s="116" t="s">
        <v>157</v>
      </c>
      <c r="C128" s="117">
        <f>14591.23</f>
        <v>14591.23</v>
      </c>
      <c r="D128" s="117"/>
      <c r="E128" s="117"/>
      <c r="F128" s="117">
        <f t="shared" si="21"/>
        <v>1408502503114.6499</v>
      </c>
      <c r="G128" s="118">
        <f>1408502503114.65</f>
        <v>1408502503114.6499</v>
      </c>
      <c r="H128" s="118"/>
      <c r="I128" s="120">
        <v>237</v>
      </c>
      <c r="J128" s="120">
        <v>2592</v>
      </c>
      <c r="K128" s="119">
        <v>105</v>
      </c>
      <c r="L128" s="119">
        <f>1524</f>
        <v>1524</v>
      </c>
      <c r="M128" s="238"/>
      <c r="N128" s="191" t="s">
        <v>157</v>
      </c>
      <c r="O128" s="118">
        <f t="shared" si="13"/>
        <v>93901267552</v>
      </c>
      <c r="P128" s="118">
        <f t="shared" si="23"/>
        <v>1617874092</v>
      </c>
      <c r="Q128" s="118">
        <f t="shared" si="15"/>
        <v>0</v>
      </c>
      <c r="R128" s="118">
        <f t="shared" si="18"/>
        <v>92283393460</v>
      </c>
      <c r="S128" s="118">
        <f t="shared" si="24"/>
        <v>2205915522</v>
      </c>
      <c r="T128" s="121">
        <v>1515254172</v>
      </c>
      <c r="U128" s="117"/>
      <c r="V128" s="118">
        <f>690661350</f>
        <v>690661350</v>
      </c>
      <c r="W128" s="117">
        <f t="shared" si="22"/>
        <v>91695352030</v>
      </c>
      <c r="X128" s="117">
        <f>102619920</f>
        <v>102619920</v>
      </c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>
        <v>91592732110</v>
      </c>
      <c r="AL128" s="117"/>
      <c r="AM128" s="117"/>
      <c r="AN128" s="117"/>
      <c r="AO128" s="117"/>
      <c r="AP128" s="118">
        <f t="shared" si="5"/>
        <v>0</v>
      </c>
      <c r="AQ128" s="118">
        <f t="shared" si="20"/>
        <v>0</v>
      </c>
      <c r="AR128" s="118">
        <f t="shared" si="20"/>
        <v>0</v>
      </c>
      <c r="AS128" s="118">
        <f t="shared" si="20"/>
        <v>0</v>
      </c>
      <c r="AT128" s="118">
        <f t="shared" si="7"/>
        <v>0</v>
      </c>
      <c r="AU128" s="121"/>
      <c r="AV128" s="117"/>
      <c r="AW128" s="118"/>
      <c r="AX128" s="117" t="e">
        <f>AY128+#REF!+BA128</f>
        <v>#REF!</v>
      </c>
      <c r="AY128" s="117"/>
      <c r="AZ128" s="117"/>
      <c r="BA128" s="117"/>
    </row>
    <row r="129" spans="1:53" x14ac:dyDescent="0.25">
      <c r="A129" s="238"/>
      <c r="B129" s="116" t="s">
        <v>158</v>
      </c>
      <c r="C129" s="122">
        <v>14219</v>
      </c>
      <c r="D129" s="122"/>
      <c r="E129" s="122"/>
      <c r="F129" s="117">
        <f t="shared" si="21"/>
        <v>1327096821320</v>
      </c>
      <c r="G129" s="118">
        <f>1327096821320</f>
        <v>1327096821320</v>
      </c>
      <c r="H129" s="118"/>
      <c r="I129" s="120">
        <v>236</v>
      </c>
      <c r="J129" s="120">
        <v>2051</v>
      </c>
      <c r="K129" s="119">
        <v>54</v>
      </c>
      <c r="L129" s="119">
        <v>734</v>
      </c>
      <c r="M129" s="238"/>
      <c r="N129" s="191" t="s">
        <v>158</v>
      </c>
      <c r="O129" s="118">
        <f t="shared" si="13"/>
        <v>37471630755</v>
      </c>
      <c r="P129" s="118">
        <f t="shared" si="23"/>
        <v>529307375</v>
      </c>
      <c r="Q129" s="118">
        <f t="shared" si="15"/>
        <v>0</v>
      </c>
      <c r="R129" s="118">
        <f t="shared" si="18"/>
        <v>36942323380</v>
      </c>
      <c r="S129" s="118">
        <f t="shared" si="24"/>
        <v>539145059</v>
      </c>
      <c r="T129" s="118">
        <v>519721679</v>
      </c>
      <c r="U129" s="117"/>
      <c r="V129" s="118">
        <v>19423380</v>
      </c>
      <c r="W129" s="117">
        <f t="shared" si="22"/>
        <v>36932485696</v>
      </c>
      <c r="X129" s="117">
        <v>9585696</v>
      </c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>
        <f>36922900000</f>
        <v>36922900000</v>
      </c>
      <c r="AL129" s="118">
        <v>529307374</v>
      </c>
      <c r="AM129" s="117">
        <v>0</v>
      </c>
      <c r="AN129" s="117">
        <v>0</v>
      </c>
      <c r="AO129" s="117">
        <v>0</v>
      </c>
      <c r="AP129" s="118">
        <f t="shared" si="5"/>
        <v>0</v>
      </c>
      <c r="AQ129" s="118">
        <f t="shared" si="20"/>
        <v>0</v>
      </c>
      <c r="AR129" s="118">
        <f t="shared" si="20"/>
        <v>0</v>
      </c>
      <c r="AS129" s="118">
        <f t="shared" si="20"/>
        <v>0</v>
      </c>
      <c r="AT129" s="118">
        <f t="shared" si="7"/>
        <v>0</v>
      </c>
      <c r="AU129" s="118"/>
      <c r="AV129" s="117"/>
      <c r="AW129" s="118"/>
      <c r="AX129" s="117" t="e">
        <f>AY129+#REF!+BA129</f>
        <v>#REF!</v>
      </c>
      <c r="AY129" s="117"/>
      <c r="AZ129" s="117"/>
      <c r="BA129" s="117"/>
    </row>
    <row r="130" spans="1:53" x14ac:dyDescent="0.25">
      <c r="A130" s="238"/>
      <c r="B130" s="116" t="s">
        <v>159</v>
      </c>
      <c r="C130" s="117">
        <v>13268.52</v>
      </c>
      <c r="D130" s="117"/>
      <c r="E130" s="117"/>
      <c r="F130" s="117">
        <f t="shared" si="21"/>
        <v>1262994806097.1799</v>
      </c>
      <c r="G130" s="118">
        <v>1262994806097.1799</v>
      </c>
      <c r="H130" s="118"/>
      <c r="I130" s="120">
        <v>235</v>
      </c>
      <c r="J130" s="120">
        <v>1394</v>
      </c>
      <c r="K130" s="119">
        <v>58</v>
      </c>
      <c r="L130" s="119">
        <v>659</v>
      </c>
      <c r="M130" s="238"/>
      <c r="N130" s="191" t="s">
        <v>159</v>
      </c>
      <c r="O130" s="118">
        <f t="shared" si="13"/>
        <v>37696963071.800003</v>
      </c>
      <c r="P130" s="118">
        <f t="shared" si="23"/>
        <v>153298226.80000001</v>
      </c>
      <c r="Q130" s="118">
        <f t="shared" si="15"/>
        <v>501859365</v>
      </c>
      <c r="R130" s="118">
        <f t="shared" si="18"/>
        <v>37041805480</v>
      </c>
      <c r="S130" s="118">
        <f t="shared" si="24"/>
        <v>260163071.80000001</v>
      </c>
      <c r="T130" s="121">
        <v>153298226.80000001</v>
      </c>
      <c r="U130" s="117">
        <v>1859365</v>
      </c>
      <c r="V130" s="117">
        <v>105005480</v>
      </c>
      <c r="W130" s="117">
        <f t="shared" si="22"/>
        <v>37436800000</v>
      </c>
      <c r="X130" s="117"/>
      <c r="Y130" s="117"/>
      <c r="Z130" s="117"/>
      <c r="AA130" s="117"/>
      <c r="AB130" s="117"/>
      <c r="AC130" s="117"/>
      <c r="AD130" s="117">
        <v>500000000</v>
      </c>
      <c r="AE130" s="117"/>
      <c r="AF130" s="117"/>
      <c r="AG130" s="117"/>
      <c r="AH130" s="117"/>
      <c r="AI130" s="117"/>
      <c r="AJ130" s="117"/>
      <c r="AK130" s="117">
        <v>36936800000</v>
      </c>
      <c r="AL130" s="121">
        <v>153298226.80000001</v>
      </c>
      <c r="AM130" s="117"/>
      <c r="AN130" s="121">
        <v>5280</v>
      </c>
      <c r="AO130" s="117"/>
      <c r="AP130" s="118">
        <f t="shared" si="5"/>
        <v>0</v>
      </c>
      <c r="AQ130" s="118">
        <f t="shared" si="20"/>
        <v>0</v>
      </c>
      <c r="AR130" s="118">
        <f t="shared" si="20"/>
        <v>0</v>
      </c>
      <c r="AS130" s="118">
        <f t="shared" si="20"/>
        <v>0</v>
      </c>
      <c r="AT130" s="118">
        <f t="shared" si="7"/>
        <v>0</v>
      </c>
      <c r="AU130" s="121"/>
      <c r="AV130" s="117"/>
      <c r="AW130" s="117"/>
      <c r="AX130" s="117" t="e">
        <f>AY130+#REF!+BA130</f>
        <v>#REF!</v>
      </c>
      <c r="AY130" s="117"/>
      <c r="AZ130" s="117"/>
      <c r="BA130" s="117"/>
    </row>
    <row r="131" spans="1:53" x14ac:dyDescent="0.25">
      <c r="A131" s="238"/>
      <c r="B131" s="116" t="s">
        <v>160</v>
      </c>
      <c r="C131" s="117">
        <v>13210.2</v>
      </c>
      <c r="D131" s="117"/>
      <c r="E131" s="117"/>
      <c r="F131" s="117">
        <f t="shared" si="21"/>
        <v>1289804963251.3401</v>
      </c>
      <c r="G131" s="118">
        <v>1289804963251.3401</v>
      </c>
      <c r="H131" s="118"/>
      <c r="I131" s="120">
        <v>235</v>
      </c>
      <c r="J131" s="120">
        <v>1120</v>
      </c>
      <c r="K131" s="119">
        <v>79</v>
      </c>
      <c r="L131" s="120">
        <v>958</v>
      </c>
      <c r="M131" s="238"/>
      <c r="N131" s="191" t="s">
        <v>160</v>
      </c>
      <c r="O131" s="118">
        <f t="shared" ref="O131:O174" si="25">P131+Q131+R131</f>
        <v>47996309428</v>
      </c>
      <c r="P131" s="118">
        <f t="shared" si="23"/>
        <v>623786488</v>
      </c>
      <c r="Q131" s="118">
        <f t="shared" ref="Q131:Q187" si="26">U131+AD131</f>
        <v>0</v>
      </c>
      <c r="R131" s="118">
        <f t="shared" si="18"/>
        <v>47372522940</v>
      </c>
      <c r="S131" s="118">
        <f t="shared" si="24"/>
        <v>1774709428</v>
      </c>
      <c r="T131" s="117">
        <v>623786488</v>
      </c>
      <c r="U131" s="117"/>
      <c r="V131" s="117">
        <v>1150922940</v>
      </c>
      <c r="W131" s="117">
        <f t="shared" si="22"/>
        <v>46221600000</v>
      </c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>
        <v>46221600000</v>
      </c>
      <c r="AL131" s="121">
        <v>623786488</v>
      </c>
      <c r="AM131" s="117"/>
      <c r="AN131" s="117"/>
      <c r="AO131" s="117"/>
      <c r="AP131" s="118">
        <f t="shared" si="5"/>
        <v>0</v>
      </c>
      <c r="AQ131" s="118">
        <f t="shared" ref="AQ131:AS158" si="27">AU131+AY131</f>
        <v>0</v>
      </c>
      <c r="AR131" s="118">
        <f t="shared" si="27"/>
        <v>0</v>
      </c>
      <c r="AS131" s="118">
        <f t="shared" si="27"/>
        <v>0</v>
      </c>
      <c r="AT131" s="118">
        <f t="shared" si="7"/>
        <v>0</v>
      </c>
      <c r="AU131" s="117"/>
      <c r="AV131" s="117"/>
      <c r="AW131" s="117"/>
      <c r="AX131" s="117" t="e">
        <f>AY131+#REF!+BA131</f>
        <v>#REF!</v>
      </c>
      <c r="AY131" s="117"/>
      <c r="AZ131" s="117"/>
      <c r="BA131" s="117"/>
    </row>
    <row r="132" spans="1:53" x14ac:dyDescent="0.25">
      <c r="A132" s="238"/>
      <c r="B132" s="116" t="s">
        <v>161</v>
      </c>
      <c r="C132" s="117">
        <v>13125.76</v>
      </c>
      <c r="D132" s="117"/>
      <c r="E132" s="117"/>
      <c r="F132" s="117">
        <f t="shared" si="21"/>
        <v>1315954377977.3601</v>
      </c>
      <c r="G132" s="118">
        <v>1315954377977.3601</v>
      </c>
      <c r="H132" s="118"/>
      <c r="I132" s="120">
        <v>234</v>
      </c>
      <c r="J132" s="120">
        <v>1007</v>
      </c>
      <c r="K132" s="119">
        <v>48</v>
      </c>
      <c r="L132" s="119">
        <v>852</v>
      </c>
      <c r="M132" s="238"/>
      <c r="N132" s="191" t="s">
        <v>161</v>
      </c>
      <c r="O132" s="118">
        <f t="shared" si="25"/>
        <v>38669194496</v>
      </c>
      <c r="P132" s="118">
        <f t="shared" si="23"/>
        <v>2004704336</v>
      </c>
      <c r="Q132" s="118">
        <f t="shared" si="26"/>
        <v>0</v>
      </c>
      <c r="R132" s="118">
        <f t="shared" ref="R132:R188" si="28">V132+AK132</f>
        <v>36664490160</v>
      </c>
      <c r="S132" s="118">
        <f t="shared" si="24"/>
        <v>2237494496</v>
      </c>
      <c r="T132" s="118">
        <v>2004704336</v>
      </c>
      <c r="U132" s="117"/>
      <c r="V132" s="118">
        <v>232790160</v>
      </c>
      <c r="W132" s="117">
        <f t="shared" si="22"/>
        <v>36431700000</v>
      </c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>
        <v>36431700000</v>
      </c>
      <c r="AL132" s="117"/>
      <c r="AM132" s="117"/>
      <c r="AN132" s="117"/>
      <c r="AO132" s="117"/>
      <c r="AP132" s="118">
        <f t="shared" si="5"/>
        <v>0</v>
      </c>
      <c r="AQ132" s="118">
        <f t="shared" si="27"/>
        <v>0</v>
      </c>
      <c r="AR132" s="118">
        <f t="shared" si="27"/>
        <v>0</v>
      </c>
      <c r="AS132" s="118">
        <f t="shared" si="27"/>
        <v>0</v>
      </c>
      <c r="AT132" s="118">
        <f t="shared" si="7"/>
        <v>0</v>
      </c>
      <c r="AU132" s="118"/>
      <c r="AV132" s="117"/>
      <c r="AW132" s="118"/>
      <c r="AX132" s="117" t="e">
        <f>AY132+#REF!+BA132</f>
        <v>#REF!</v>
      </c>
      <c r="AY132" s="117"/>
      <c r="AZ132" s="117"/>
      <c r="BA132" s="117"/>
    </row>
    <row r="133" spans="1:53" x14ac:dyDescent="0.25">
      <c r="A133" s="238"/>
      <c r="B133" s="116" t="s">
        <v>162</v>
      </c>
      <c r="C133" s="117">
        <v>12738.71</v>
      </c>
      <c r="D133" s="117"/>
      <c r="E133" s="117"/>
      <c r="F133" s="117">
        <f t="shared" si="21"/>
        <v>1255555732833.46</v>
      </c>
      <c r="G133" s="118">
        <v>1255555732833.46</v>
      </c>
      <c r="H133" s="118"/>
      <c r="I133" s="120">
        <v>233</v>
      </c>
      <c r="J133" s="120">
        <v>1399</v>
      </c>
      <c r="K133" s="119">
        <v>69</v>
      </c>
      <c r="L133" s="119">
        <v>824</v>
      </c>
      <c r="M133" s="238"/>
      <c r="N133" s="191" t="s">
        <v>162</v>
      </c>
      <c r="O133" s="118">
        <f t="shared" si="25"/>
        <v>38205401678.5</v>
      </c>
      <c r="P133" s="118">
        <f t="shared" si="23"/>
        <v>327509648.5</v>
      </c>
      <c r="Q133" s="118">
        <f t="shared" si="26"/>
        <v>0</v>
      </c>
      <c r="R133" s="118">
        <f t="shared" si="28"/>
        <v>37877892030</v>
      </c>
      <c r="S133" s="118">
        <f t="shared" si="24"/>
        <v>740101678.5</v>
      </c>
      <c r="T133" s="118">
        <v>327509648.5</v>
      </c>
      <c r="U133" s="117"/>
      <c r="V133" s="118">
        <v>412592030</v>
      </c>
      <c r="W133" s="117">
        <f t="shared" si="22"/>
        <v>37465300000</v>
      </c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>
        <v>37465300000</v>
      </c>
      <c r="AL133" s="117"/>
      <c r="AM133" s="117"/>
      <c r="AN133" s="117"/>
      <c r="AO133" s="117"/>
      <c r="AP133" s="118">
        <f t="shared" si="5"/>
        <v>0</v>
      </c>
      <c r="AQ133" s="118">
        <f t="shared" si="27"/>
        <v>0</v>
      </c>
      <c r="AR133" s="118">
        <f t="shared" si="27"/>
        <v>0</v>
      </c>
      <c r="AS133" s="118">
        <f t="shared" si="27"/>
        <v>0</v>
      </c>
      <c r="AT133" s="118">
        <f t="shared" si="7"/>
        <v>0</v>
      </c>
      <c r="AU133" s="118"/>
      <c r="AV133" s="117"/>
      <c r="AW133" s="118"/>
      <c r="AX133" s="117" t="e">
        <f>AY133+#REF!+BA133</f>
        <v>#REF!</v>
      </c>
      <c r="AY133" s="117"/>
      <c r="AZ133" s="117"/>
      <c r="BA133" s="117"/>
    </row>
    <row r="134" spans="1:53" x14ac:dyDescent="0.25">
      <c r="A134" s="238"/>
      <c r="B134" s="125" t="s">
        <v>163</v>
      </c>
      <c r="C134" s="117">
        <v>12278.99</v>
      </c>
      <c r="D134" s="117"/>
      <c r="E134" s="117"/>
      <c r="F134" s="117">
        <f t="shared" si="21"/>
        <v>1262497502634.8</v>
      </c>
      <c r="G134" s="118">
        <v>1262497502634.8</v>
      </c>
      <c r="H134" s="118"/>
      <c r="I134" s="120">
        <v>235</v>
      </c>
      <c r="J134" s="120">
        <v>1204</v>
      </c>
      <c r="K134" s="119">
        <v>71</v>
      </c>
      <c r="L134" s="119">
        <v>1098</v>
      </c>
      <c r="M134" s="238"/>
      <c r="N134" s="192" t="s">
        <v>163</v>
      </c>
      <c r="O134" s="118">
        <f t="shared" si="25"/>
        <v>55801557111.199997</v>
      </c>
      <c r="P134" s="118">
        <f t="shared" si="23"/>
        <v>21112942605.200001</v>
      </c>
      <c r="Q134" s="118">
        <f t="shared" si="26"/>
        <v>0</v>
      </c>
      <c r="R134" s="118">
        <f t="shared" si="28"/>
        <v>34688614506</v>
      </c>
      <c r="S134" s="118">
        <f t="shared" si="24"/>
        <v>3351194655.1999998</v>
      </c>
      <c r="T134" s="118">
        <v>1633378605.2</v>
      </c>
      <c r="U134" s="117"/>
      <c r="V134" s="118">
        <v>1717816050</v>
      </c>
      <c r="W134" s="117">
        <f t="shared" si="22"/>
        <v>52450362456</v>
      </c>
      <c r="X134" s="117">
        <v>19479564000</v>
      </c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>
        <v>32970798456</v>
      </c>
      <c r="AL134" s="117"/>
      <c r="AM134" s="117"/>
      <c r="AN134" s="117"/>
      <c r="AO134" s="117"/>
      <c r="AP134" s="118">
        <f t="shared" si="5"/>
        <v>0</v>
      </c>
      <c r="AQ134" s="118">
        <f t="shared" si="27"/>
        <v>0</v>
      </c>
      <c r="AR134" s="118">
        <f t="shared" si="27"/>
        <v>0</v>
      </c>
      <c r="AS134" s="118">
        <f t="shared" si="27"/>
        <v>0</v>
      </c>
      <c r="AT134" s="118">
        <f t="shared" si="7"/>
        <v>0</v>
      </c>
      <c r="AU134" s="118"/>
      <c r="AV134" s="117"/>
      <c r="AW134" s="118"/>
      <c r="AX134" s="117" t="e">
        <f>AY134+#REF!+BA134</f>
        <v>#REF!</v>
      </c>
      <c r="AY134" s="117"/>
      <c r="AZ134" s="117"/>
      <c r="BA134" s="117"/>
    </row>
    <row r="135" spans="1:53" x14ac:dyDescent="0.25">
      <c r="A135" s="239" t="s">
        <v>174</v>
      </c>
      <c r="B135" s="116" t="s">
        <v>152</v>
      </c>
      <c r="C135" s="122">
        <v>12157.996500000001</v>
      </c>
      <c r="D135" s="122"/>
      <c r="E135" s="122"/>
      <c r="F135" s="117">
        <f t="shared" si="21"/>
        <v>1462228429457.6001</v>
      </c>
      <c r="G135" s="118">
        <v>1462228429457.6001</v>
      </c>
      <c r="H135" s="118"/>
      <c r="I135" s="126">
        <v>235</v>
      </c>
      <c r="J135" s="120">
        <v>1528</v>
      </c>
      <c r="K135" s="127">
        <v>60</v>
      </c>
      <c r="L135" s="127">
        <v>1291</v>
      </c>
      <c r="M135" s="239" t="s">
        <v>174</v>
      </c>
      <c r="N135" s="191" t="s">
        <v>152</v>
      </c>
      <c r="O135" s="118">
        <f t="shared" si="25"/>
        <v>19278941536.830002</v>
      </c>
      <c r="P135" s="118">
        <f t="shared" si="23"/>
        <v>6730231813.8299999</v>
      </c>
      <c r="Q135" s="118">
        <f t="shared" si="26"/>
        <v>0</v>
      </c>
      <c r="R135" s="118">
        <f t="shared" si="28"/>
        <v>12548709723</v>
      </c>
      <c r="S135" s="117">
        <f t="shared" ref="S135:S142" si="29">T135+V135</f>
        <v>1667312478.8299999</v>
      </c>
      <c r="T135" s="121">
        <v>466249658.82999998</v>
      </c>
      <c r="U135" s="117"/>
      <c r="V135" s="121">
        <v>1201062820</v>
      </c>
      <c r="W135" s="117">
        <f t="shared" ref="W135:W158" si="30">X135+AK135</f>
        <v>17611629058</v>
      </c>
      <c r="X135" s="122">
        <v>6263982155</v>
      </c>
      <c r="Y135" s="122"/>
      <c r="Z135" s="122"/>
      <c r="AA135" s="122"/>
      <c r="AB135" s="122"/>
      <c r="AC135" s="122"/>
      <c r="AD135" s="117"/>
      <c r="AE135" s="117"/>
      <c r="AF135" s="117"/>
      <c r="AG135" s="117"/>
      <c r="AH135" s="117"/>
      <c r="AI135" s="117"/>
      <c r="AJ135" s="117"/>
      <c r="AK135" s="117">
        <v>11347646903</v>
      </c>
      <c r="AL135" s="121">
        <v>6730231813.8299999</v>
      </c>
      <c r="AM135" s="117"/>
      <c r="AN135" s="117"/>
      <c r="AO135" s="122"/>
      <c r="AP135" s="118">
        <f t="shared" si="5"/>
        <v>34615228</v>
      </c>
      <c r="AQ135" s="118">
        <f t="shared" si="27"/>
        <v>34484457</v>
      </c>
      <c r="AR135" s="118">
        <f t="shared" si="27"/>
        <v>0</v>
      </c>
      <c r="AS135" s="118">
        <f t="shared" si="27"/>
        <v>130771</v>
      </c>
      <c r="AT135" s="117">
        <f t="shared" si="7"/>
        <v>637411</v>
      </c>
      <c r="AU135" s="121">
        <v>625094</v>
      </c>
      <c r="AV135" s="117">
        <v>0</v>
      </c>
      <c r="AW135" s="121">
        <v>12317</v>
      </c>
      <c r="AX135" s="117">
        <f t="shared" ref="AX135:AX158" si="31">AY135+AZ135+BA135</f>
        <v>33977817</v>
      </c>
      <c r="AY135" s="122">
        <v>33859363</v>
      </c>
      <c r="AZ135" s="117"/>
      <c r="BA135" s="121">
        <v>118454</v>
      </c>
    </row>
    <row r="136" spans="1:53" x14ac:dyDescent="0.25">
      <c r="A136" s="238"/>
      <c r="B136" s="116" t="s">
        <v>153</v>
      </c>
      <c r="C136" s="117">
        <v>11794.16</v>
      </c>
      <c r="D136" s="117"/>
      <c r="E136" s="117"/>
      <c r="F136" s="117">
        <f t="shared" si="21"/>
        <v>1446081191203.6101</v>
      </c>
      <c r="G136" s="118">
        <v>1446081191203.6101</v>
      </c>
      <c r="H136" s="118"/>
      <c r="I136" s="124">
        <v>235</v>
      </c>
      <c r="J136" s="120">
        <v>1000</v>
      </c>
      <c r="K136" s="119">
        <v>71</v>
      </c>
      <c r="L136" s="119">
        <v>1163</v>
      </c>
      <c r="M136" s="238"/>
      <c r="N136" s="191" t="s">
        <v>153</v>
      </c>
      <c r="O136" s="118">
        <f t="shared" si="25"/>
        <v>16040322334.549999</v>
      </c>
      <c r="P136" s="118">
        <f t="shared" si="23"/>
        <v>1104908794.55</v>
      </c>
      <c r="Q136" s="118">
        <f t="shared" si="26"/>
        <v>0</v>
      </c>
      <c r="R136" s="118">
        <f t="shared" si="28"/>
        <v>14935413540</v>
      </c>
      <c r="S136" s="117">
        <f t="shared" si="29"/>
        <v>3683769464.5500002</v>
      </c>
      <c r="T136" s="118">
        <v>1104908794.55</v>
      </c>
      <c r="U136" s="117"/>
      <c r="V136" s="118">
        <v>2578860670</v>
      </c>
      <c r="W136" s="117">
        <f t="shared" si="30"/>
        <v>12356552870</v>
      </c>
      <c r="X136" s="117">
        <v>0</v>
      </c>
      <c r="Y136" s="117"/>
      <c r="Z136" s="117"/>
      <c r="AA136" s="117"/>
      <c r="AB136" s="117"/>
      <c r="AC136" s="117"/>
      <c r="AD136" s="117">
        <v>0</v>
      </c>
      <c r="AE136" s="117"/>
      <c r="AF136" s="117"/>
      <c r="AG136" s="117"/>
      <c r="AH136" s="117"/>
      <c r="AI136" s="117"/>
      <c r="AJ136" s="117"/>
      <c r="AK136" s="117">
        <v>12356552870</v>
      </c>
      <c r="AL136" s="118">
        <v>841259194.54999995</v>
      </c>
      <c r="AM136" s="122">
        <v>263649600</v>
      </c>
      <c r="AN136" s="117">
        <v>0</v>
      </c>
      <c r="AO136" s="122">
        <v>0</v>
      </c>
      <c r="AP136" s="118">
        <f t="shared" si="5"/>
        <v>973537</v>
      </c>
      <c r="AQ136" s="118">
        <f t="shared" si="27"/>
        <v>819015</v>
      </c>
      <c r="AR136" s="118">
        <f t="shared" si="27"/>
        <v>0</v>
      </c>
      <c r="AS136" s="118">
        <f t="shared" si="27"/>
        <v>154522</v>
      </c>
      <c r="AT136" s="117">
        <f t="shared" si="7"/>
        <v>844934</v>
      </c>
      <c r="AU136" s="121">
        <v>819015</v>
      </c>
      <c r="AV136" s="117">
        <v>0</v>
      </c>
      <c r="AW136" s="121">
        <v>25919</v>
      </c>
      <c r="AX136" s="117">
        <f t="shared" si="31"/>
        <v>128603</v>
      </c>
      <c r="AY136" s="117">
        <v>0</v>
      </c>
      <c r="AZ136" s="117">
        <v>0</v>
      </c>
      <c r="BA136" s="121">
        <v>128603</v>
      </c>
    </row>
    <row r="137" spans="1:53" x14ac:dyDescent="0.25">
      <c r="A137" s="238"/>
      <c r="B137" s="116" t="s">
        <v>154</v>
      </c>
      <c r="C137" s="117">
        <v>11191.21</v>
      </c>
      <c r="D137" s="117"/>
      <c r="E137" s="117"/>
      <c r="F137" s="117">
        <f t="shared" si="21"/>
        <v>1297295579977.9199</v>
      </c>
      <c r="G137" s="118">
        <v>1297295579977.9199</v>
      </c>
      <c r="H137" s="118"/>
      <c r="I137" s="124">
        <v>236</v>
      </c>
      <c r="J137" s="120">
        <v>2512</v>
      </c>
      <c r="K137" s="119">
        <v>69</v>
      </c>
      <c r="L137" s="119">
        <v>1446</v>
      </c>
      <c r="M137" s="238"/>
      <c r="N137" s="191" t="s">
        <v>154</v>
      </c>
      <c r="O137" s="118">
        <f t="shared" si="25"/>
        <v>14328898923.07</v>
      </c>
      <c r="P137" s="118">
        <f t="shared" si="23"/>
        <v>523997435.06999999</v>
      </c>
      <c r="Q137" s="118">
        <f t="shared" si="26"/>
        <v>0</v>
      </c>
      <c r="R137" s="118">
        <f t="shared" si="28"/>
        <v>13804901488</v>
      </c>
      <c r="S137" s="117">
        <f t="shared" si="29"/>
        <v>631768115.06999993</v>
      </c>
      <c r="T137" s="118">
        <v>523997435.06999999</v>
      </c>
      <c r="U137" s="117">
        <v>0</v>
      </c>
      <c r="V137" s="118">
        <v>107770680</v>
      </c>
      <c r="W137" s="117">
        <f t="shared" si="30"/>
        <v>13697130808</v>
      </c>
      <c r="X137" s="117">
        <v>0</v>
      </c>
      <c r="Y137" s="117"/>
      <c r="Z137" s="117"/>
      <c r="AA137" s="117"/>
      <c r="AB137" s="117"/>
      <c r="AC137" s="117"/>
      <c r="AD137" s="117">
        <v>0</v>
      </c>
      <c r="AE137" s="117"/>
      <c r="AF137" s="117"/>
      <c r="AG137" s="117"/>
      <c r="AH137" s="117"/>
      <c r="AI137" s="117"/>
      <c r="AJ137" s="117"/>
      <c r="AK137" s="117">
        <v>13697130808</v>
      </c>
      <c r="AL137" s="118">
        <v>523997435.06999999</v>
      </c>
      <c r="AM137" s="117"/>
      <c r="AN137" s="117"/>
      <c r="AO137" s="122"/>
      <c r="AP137" s="118">
        <f t="shared" si="5"/>
        <v>533103</v>
      </c>
      <c r="AQ137" s="118">
        <f t="shared" si="27"/>
        <v>386071</v>
      </c>
      <c r="AR137" s="118">
        <f t="shared" si="27"/>
        <v>0</v>
      </c>
      <c r="AS137" s="118">
        <f t="shared" si="27"/>
        <v>147032</v>
      </c>
      <c r="AT137" s="117">
        <f t="shared" si="7"/>
        <v>387172</v>
      </c>
      <c r="AU137" s="121">
        <v>386071</v>
      </c>
      <c r="AV137" s="117">
        <v>0</v>
      </c>
      <c r="AW137" s="121">
        <v>1101</v>
      </c>
      <c r="AX137" s="117">
        <f t="shared" si="31"/>
        <v>145931</v>
      </c>
      <c r="AY137" s="117">
        <v>0</v>
      </c>
      <c r="AZ137" s="117">
        <v>0</v>
      </c>
      <c r="BA137" s="121">
        <v>145931</v>
      </c>
    </row>
    <row r="138" spans="1:53" x14ac:dyDescent="0.25">
      <c r="A138" s="238"/>
      <c r="B138" s="116" t="s">
        <v>155</v>
      </c>
      <c r="C138" s="122">
        <v>11019.84</v>
      </c>
      <c r="D138" s="122"/>
      <c r="E138" s="122"/>
      <c r="F138" s="117">
        <f t="shared" si="21"/>
        <v>1267337526632.47</v>
      </c>
      <c r="G138" s="118">
        <v>1267337526632.47</v>
      </c>
      <c r="H138" s="118"/>
      <c r="I138" s="126">
        <v>236</v>
      </c>
      <c r="J138" s="120">
        <v>7087</v>
      </c>
      <c r="K138" s="127">
        <v>67</v>
      </c>
      <c r="L138" s="127">
        <v>1220</v>
      </c>
      <c r="M138" s="238"/>
      <c r="N138" s="191" t="s">
        <v>155</v>
      </c>
      <c r="O138" s="118">
        <f t="shared" si="25"/>
        <v>46612406960.540001</v>
      </c>
      <c r="P138" s="118">
        <f t="shared" si="23"/>
        <v>3737638190.54</v>
      </c>
      <c r="Q138" s="118">
        <f t="shared" si="26"/>
        <v>0</v>
      </c>
      <c r="R138" s="118">
        <f t="shared" si="28"/>
        <v>42874768770</v>
      </c>
      <c r="S138" s="117">
        <f t="shared" si="29"/>
        <v>3889926960.54</v>
      </c>
      <c r="T138" s="121">
        <v>3737638190.54</v>
      </c>
      <c r="U138" s="122"/>
      <c r="V138" s="121">
        <v>152288770</v>
      </c>
      <c r="W138" s="117">
        <f t="shared" si="30"/>
        <v>42722480000</v>
      </c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22"/>
      <c r="AK138" s="122">
        <v>42722480000</v>
      </c>
      <c r="AL138" s="121">
        <v>1210990980.54</v>
      </c>
      <c r="AM138" s="122">
        <v>2526647210</v>
      </c>
      <c r="AN138" s="122"/>
      <c r="AO138" s="122"/>
      <c r="AP138" s="118">
        <f t="shared" si="5"/>
        <v>10195920</v>
      </c>
      <c r="AQ138" s="118">
        <f t="shared" si="27"/>
        <v>9734389</v>
      </c>
      <c r="AR138" s="118">
        <f t="shared" si="27"/>
        <v>0</v>
      </c>
      <c r="AS138" s="118">
        <f t="shared" si="27"/>
        <v>461531</v>
      </c>
      <c r="AT138" s="117">
        <f t="shared" si="7"/>
        <v>9735930</v>
      </c>
      <c r="AU138" s="121">
        <v>9734389</v>
      </c>
      <c r="AV138" s="122">
        <v>0</v>
      </c>
      <c r="AW138" s="121">
        <v>1541</v>
      </c>
      <c r="AX138" s="117">
        <f t="shared" si="31"/>
        <v>459990</v>
      </c>
      <c r="AY138" s="122"/>
      <c r="AZ138" s="122"/>
      <c r="BA138" s="121">
        <v>459990</v>
      </c>
    </row>
    <row r="139" spans="1:53" x14ac:dyDescent="0.25">
      <c r="A139" s="238"/>
      <c r="B139" s="116" t="s">
        <v>156</v>
      </c>
      <c r="C139" s="122">
        <v>10882.3</v>
      </c>
      <c r="D139" s="122"/>
      <c r="E139" s="122"/>
      <c r="F139" s="117">
        <f t="shared" si="21"/>
        <v>1319247550195.8301</v>
      </c>
      <c r="G139" s="118">
        <v>1319247550195.8301</v>
      </c>
      <c r="H139" s="118"/>
      <c r="I139" s="126">
        <v>236</v>
      </c>
      <c r="J139" s="120">
        <v>13401</v>
      </c>
      <c r="K139" s="127">
        <v>66</v>
      </c>
      <c r="L139" s="127">
        <v>1199</v>
      </c>
      <c r="M139" s="238"/>
      <c r="N139" s="191" t="s">
        <v>156</v>
      </c>
      <c r="O139" s="118">
        <f t="shared" si="25"/>
        <v>1890682505</v>
      </c>
      <c r="P139" s="118">
        <f t="shared" si="23"/>
        <v>689689905</v>
      </c>
      <c r="Q139" s="118">
        <f t="shared" si="26"/>
        <v>0</v>
      </c>
      <c r="R139" s="118">
        <f t="shared" si="28"/>
        <v>1200992600</v>
      </c>
      <c r="S139" s="117">
        <f t="shared" si="29"/>
        <v>1890682505</v>
      </c>
      <c r="T139" s="122">
        <v>689689905</v>
      </c>
      <c r="U139" s="122"/>
      <c r="V139" s="122">
        <v>1200992600</v>
      </c>
      <c r="W139" s="117">
        <f t="shared" si="30"/>
        <v>0</v>
      </c>
      <c r="X139" s="122">
        <v>0</v>
      </c>
      <c r="Y139" s="122"/>
      <c r="Z139" s="122"/>
      <c r="AA139" s="122"/>
      <c r="AB139" s="122"/>
      <c r="AC139" s="122"/>
      <c r="AD139" s="122">
        <v>0</v>
      </c>
      <c r="AE139" s="122"/>
      <c r="AF139" s="122"/>
      <c r="AG139" s="122"/>
      <c r="AH139" s="122"/>
      <c r="AI139" s="122"/>
      <c r="AJ139" s="122"/>
      <c r="AK139" s="122">
        <v>0</v>
      </c>
      <c r="AL139" s="121">
        <v>659641425</v>
      </c>
      <c r="AM139" s="122">
        <v>30048480</v>
      </c>
      <c r="AN139" s="122"/>
      <c r="AO139" s="122"/>
      <c r="AP139" s="118">
        <f t="shared" si="5"/>
        <v>483178</v>
      </c>
      <c r="AQ139" s="118">
        <f t="shared" si="27"/>
        <v>470817</v>
      </c>
      <c r="AR139" s="118">
        <f t="shared" si="27"/>
        <v>0</v>
      </c>
      <c r="AS139" s="118">
        <f t="shared" si="27"/>
        <v>12361</v>
      </c>
      <c r="AT139" s="117">
        <f t="shared" si="7"/>
        <v>483178</v>
      </c>
      <c r="AU139" s="121">
        <v>470817</v>
      </c>
      <c r="AV139" s="122">
        <v>0</v>
      </c>
      <c r="AW139" s="121">
        <v>12361</v>
      </c>
      <c r="AX139" s="117">
        <f t="shared" si="31"/>
        <v>0</v>
      </c>
      <c r="AY139" s="122">
        <v>0</v>
      </c>
      <c r="AZ139" s="122">
        <v>0</v>
      </c>
      <c r="BA139" s="122">
        <v>0</v>
      </c>
    </row>
    <row r="140" spans="1:53" x14ac:dyDescent="0.25">
      <c r="A140" s="238"/>
      <c r="B140" s="116" t="s">
        <v>157</v>
      </c>
      <c r="C140" s="122">
        <v>11451.95</v>
      </c>
      <c r="D140" s="122"/>
      <c r="E140" s="122"/>
      <c r="F140" s="117">
        <f t="shared" si="21"/>
        <v>1423078642065.8</v>
      </c>
      <c r="G140" s="118">
        <v>1423078642065.8</v>
      </c>
      <c r="H140" s="118"/>
      <c r="I140" s="126">
        <v>230</v>
      </c>
      <c r="J140" s="120">
        <v>27121</v>
      </c>
      <c r="K140" s="127">
        <v>53</v>
      </c>
      <c r="L140" s="127">
        <v>1321</v>
      </c>
      <c r="M140" s="238"/>
      <c r="N140" s="191" t="s">
        <v>157</v>
      </c>
      <c r="O140" s="118">
        <f t="shared" si="25"/>
        <v>524465544.99000001</v>
      </c>
      <c r="P140" s="118">
        <f t="shared" si="23"/>
        <v>462427394.99000001</v>
      </c>
      <c r="Q140" s="118">
        <f t="shared" si="26"/>
        <v>0</v>
      </c>
      <c r="R140" s="118">
        <f t="shared" si="28"/>
        <v>62038150</v>
      </c>
      <c r="S140" s="117">
        <f t="shared" si="29"/>
        <v>524465544.99000001</v>
      </c>
      <c r="T140" s="121">
        <v>462427394.99000001</v>
      </c>
      <c r="U140" s="122">
        <v>0</v>
      </c>
      <c r="V140" s="121">
        <v>62038150</v>
      </c>
      <c r="W140" s="117">
        <f t="shared" si="30"/>
        <v>0</v>
      </c>
      <c r="X140" s="122">
        <v>0</v>
      </c>
      <c r="Y140" s="122"/>
      <c r="Z140" s="122"/>
      <c r="AA140" s="122"/>
      <c r="AB140" s="122"/>
      <c r="AC140" s="122"/>
      <c r="AD140" s="122">
        <v>0</v>
      </c>
      <c r="AE140" s="122"/>
      <c r="AF140" s="122"/>
      <c r="AG140" s="122"/>
      <c r="AH140" s="122"/>
      <c r="AI140" s="122"/>
      <c r="AJ140" s="122"/>
      <c r="AK140" s="122">
        <v>0</v>
      </c>
      <c r="AL140" s="121">
        <v>454031111.99000001</v>
      </c>
      <c r="AM140" s="122"/>
      <c r="AN140" s="121">
        <v>8396283</v>
      </c>
      <c r="AO140" s="122"/>
      <c r="AP140" s="118">
        <f t="shared" si="5"/>
        <v>1136443</v>
      </c>
      <c r="AQ140" s="118">
        <f t="shared" si="27"/>
        <v>1135796</v>
      </c>
      <c r="AR140" s="118">
        <f t="shared" si="27"/>
        <v>0</v>
      </c>
      <c r="AS140" s="118">
        <f t="shared" si="27"/>
        <v>647</v>
      </c>
      <c r="AT140" s="117">
        <f t="shared" si="7"/>
        <v>1136443</v>
      </c>
      <c r="AU140" s="121">
        <v>1135796</v>
      </c>
      <c r="AV140" s="122">
        <v>0</v>
      </c>
      <c r="AW140" s="121">
        <v>647</v>
      </c>
      <c r="AX140" s="117">
        <f t="shared" si="31"/>
        <v>0</v>
      </c>
      <c r="AY140" s="122">
        <v>0</v>
      </c>
      <c r="AZ140" s="122">
        <v>0</v>
      </c>
      <c r="BA140" s="122">
        <v>0</v>
      </c>
    </row>
    <row r="141" spans="1:53" x14ac:dyDescent="0.25">
      <c r="A141" s="238"/>
      <c r="B141" s="116" t="s">
        <v>158</v>
      </c>
      <c r="C141" s="117">
        <v>12689.31</v>
      </c>
      <c r="D141" s="117"/>
      <c r="E141" s="117"/>
      <c r="F141" s="117">
        <f t="shared" si="21"/>
        <v>1488856471666</v>
      </c>
      <c r="G141" s="118">
        <v>1488856471666</v>
      </c>
      <c r="H141" s="118"/>
      <c r="I141" s="128">
        <v>229</v>
      </c>
      <c r="J141" s="120">
        <v>6706</v>
      </c>
      <c r="K141" s="127">
        <v>47</v>
      </c>
      <c r="L141" s="127">
        <v>713</v>
      </c>
      <c r="M141" s="238"/>
      <c r="N141" s="191" t="s">
        <v>158</v>
      </c>
      <c r="O141" s="118">
        <f t="shared" si="25"/>
        <v>3224654947</v>
      </c>
      <c r="P141" s="118">
        <f t="shared" si="23"/>
        <v>3057568337</v>
      </c>
      <c r="Q141" s="118">
        <f t="shared" si="26"/>
        <v>0</v>
      </c>
      <c r="R141" s="118">
        <f t="shared" si="28"/>
        <v>167086610</v>
      </c>
      <c r="S141" s="117">
        <f t="shared" si="29"/>
        <v>3224654947</v>
      </c>
      <c r="T141" s="122">
        <v>3057568337</v>
      </c>
      <c r="U141" s="122"/>
      <c r="V141" s="122">
        <v>167086610</v>
      </c>
      <c r="W141" s="117">
        <f t="shared" si="30"/>
        <v>0</v>
      </c>
      <c r="X141" s="122"/>
      <c r="Y141" s="122"/>
      <c r="Z141" s="122"/>
      <c r="AA141" s="122"/>
      <c r="AB141" s="122"/>
      <c r="AC141" s="122"/>
      <c r="AD141" s="122">
        <v>0</v>
      </c>
      <c r="AE141" s="122"/>
      <c r="AF141" s="122"/>
      <c r="AG141" s="122"/>
      <c r="AH141" s="122"/>
      <c r="AI141" s="122"/>
      <c r="AJ141" s="122"/>
      <c r="AK141" s="122"/>
      <c r="AL141" s="121"/>
      <c r="AM141" s="122"/>
      <c r="AN141" s="122"/>
      <c r="AO141" s="122"/>
      <c r="AP141" s="118">
        <f t="shared" si="5"/>
        <v>1595151</v>
      </c>
      <c r="AQ141" s="118">
        <f t="shared" si="27"/>
        <v>1593423</v>
      </c>
      <c r="AR141" s="118">
        <f t="shared" si="27"/>
        <v>0</v>
      </c>
      <c r="AS141" s="118">
        <f t="shared" si="27"/>
        <v>1728</v>
      </c>
      <c r="AT141" s="117">
        <f t="shared" si="7"/>
        <v>1595151</v>
      </c>
      <c r="AU141" s="122">
        <v>1593423</v>
      </c>
      <c r="AV141" s="122">
        <v>0</v>
      </c>
      <c r="AW141" s="122">
        <v>1728</v>
      </c>
      <c r="AX141" s="117">
        <f t="shared" si="31"/>
        <v>0</v>
      </c>
      <c r="AY141" s="122"/>
      <c r="AZ141" s="122"/>
      <c r="BA141" s="122"/>
    </row>
    <row r="142" spans="1:53" x14ac:dyDescent="0.25">
      <c r="A142" s="238"/>
      <c r="B142" s="116" t="s">
        <v>159</v>
      </c>
      <c r="C142" s="129">
        <v>12458.71</v>
      </c>
      <c r="D142" s="129"/>
      <c r="E142" s="129"/>
      <c r="F142" s="117">
        <f t="shared" si="21"/>
        <v>1418459123674</v>
      </c>
      <c r="G142" s="118">
        <v>1418459123674</v>
      </c>
      <c r="H142" s="118"/>
      <c r="I142" s="126">
        <v>228</v>
      </c>
      <c r="J142" s="120">
        <v>3548</v>
      </c>
      <c r="K142" s="127">
        <v>65</v>
      </c>
      <c r="L142" s="127">
        <v>970</v>
      </c>
      <c r="M142" s="238"/>
      <c r="N142" s="191" t="s">
        <v>159</v>
      </c>
      <c r="O142" s="118">
        <f t="shared" si="25"/>
        <v>1044505061</v>
      </c>
      <c r="P142" s="118">
        <f t="shared" si="23"/>
        <v>320644741</v>
      </c>
      <c r="Q142" s="118">
        <f t="shared" si="26"/>
        <v>0</v>
      </c>
      <c r="R142" s="118">
        <f t="shared" si="28"/>
        <v>723860320</v>
      </c>
      <c r="S142" s="117">
        <f t="shared" si="29"/>
        <v>1044505061</v>
      </c>
      <c r="T142" s="122">
        <v>320644741</v>
      </c>
      <c r="U142" s="122"/>
      <c r="V142" s="122">
        <v>723860320</v>
      </c>
      <c r="W142" s="117">
        <f t="shared" si="30"/>
        <v>0</v>
      </c>
      <c r="X142" s="122"/>
      <c r="Y142" s="122"/>
      <c r="Z142" s="122"/>
      <c r="AA142" s="122"/>
      <c r="AB142" s="122"/>
      <c r="AC142" s="122"/>
      <c r="AD142" s="122">
        <v>0</v>
      </c>
      <c r="AE142" s="122"/>
      <c r="AF142" s="122"/>
      <c r="AG142" s="122"/>
      <c r="AH142" s="122"/>
      <c r="AI142" s="122"/>
      <c r="AJ142" s="122"/>
      <c r="AK142" s="122"/>
      <c r="AL142" s="121"/>
      <c r="AM142" s="122"/>
      <c r="AN142" s="122"/>
      <c r="AO142" s="122"/>
      <c r="AP142" s="118">
        <f t="shared" si="5"/>
        <v>757319</v>
      </c>
      <c r="AQ142" s="118">
        <f t="shared" si="27"/>
        <v>749993</v>
      </c>
      <c r="AR142" s="118">
        <f t="shared" si="27"/>
        <v>0</v>
      </c>
      <c r="AS142" s="118">
        <f t="shared" si="27"/>
        <v>7326</v>
      </c>
      <c r="AT142" s="117">
        <f t="shared" si="7"/>
        <v>757319</v>
      </c>
      <c r="AU142" s="122">
        <v>749993</v>
      </c>
      <c r="AV142" s="122">
        <v>0</v>
      </c>
      <c r="AW142" s="122">
        <v>7326</v>
      </c>
      <c r="AX142" s="117">
        <f t="shared" si="31"/>
        <v>0</v>
      </c>
      <c r="AY142" s="122"/>
      <c r="AZ142" s="122"/>
      <c r="BA142" s="122"/>
    </row>
    <row r="143" spans="1:53" x14ac:dyDescent="0.25">
      <c r="A143" s="238"/>
      <c r="B143" s="116" t="s">
        <v>160</v>
      </c>
      <c r="C143" s="129">
        <v>11539.07</v>
      </c>
      <c r="D143" s="129"/>
      <c r="E143" s="129"/>
      <c r="F143" s="117">
        <f t="shared" si="21"/>
        <v>1387687323298</v>
      </c>
      <c r="G143" s="118">
        <v>1387687323298</v>
      </c>
      <c r="H143" s="118"/>
      <c r="I143" s="126">
        <v>228</v>
      </c>
      <c r="J143" s="120">
        <v>7750</v>
      </c>
      <c r="K143" s="127">
        <v>59</v>
      </c>
      <c r="L143" s="127">
        <v>1387</v>
      </c>
      <c r="M143" s="238"/>
      <c r="N143" s="191" t="s">
        <v>160</v>
      </c>
      <c r="O143" s="118">
        <f t="shared" si="25"/>
        <v>53632597245</v>
      </c>
      <c r="P143" s="118">
        <f t="shared" si="23"/>
        <v>29154821625</v>
      </c>
      <c r="Q143" s="118">
        <f t="shared" si="26"/>
        <v>0</v>
      </c>
      <c r="R143" s="118">
        <f t="shared" si="28"/>
        <v>24477775620</v>
      </c>
      <c r="S143" s="117">
        <f>SUM(T143:V143)</f>
        <v>30940058925</v>
      </c>
      <c r="T143" s="122">
        <v>29154821625</v>
      </c>
      <c r="U143" s="122"/>
      <c r="V143" s="122">
        <v>1785237300</v>
      </c>
      <c r="W143" s="117">
        <f t="shared" si="30"/>
        <v>22692538320</v>
      </c>
      <c r="X143" s="122"/>
      <c r="Y143" s="122"/>
      <c r="Z143" s="122"/>
      <c r="AA143" s="122"/>
      <c r="AB143" s="122"/>
      <c r="AC143" s="122"/>
      <c r="AD143" s="122">
        <v>0</v>
      </c>
      <c r="AE143" s="122"/>
      <c r="AF143" s="122"/>
      <c r="AG143" s="122"/>
      <c r="AH143" s="122"/>
      <c r="AI143" s="122"/>
      <c r="AJ143" s="122"/>
      <c r="AK143" s="122">
        <v>22692538320</v>
      </c>
      <c r="AL143" s="121"/>
      <c r="AM143" s="122"/>
      <c r="AN143" s="122"/>
      <c r="AO143" s="122"/>
      <c r="AP143" s="118">
        <f t="shared" si="5"/>
        <v>4248623</v>
      </c>
      <c r="AQ143" s="118">
        <f t="shared" si="27"/>
        <v>3981023</v>
      </c>
      <c r="AR143" s="118">
        <f t="shared" si="27"/>
        <v>0</v>
      </c>
      <c r="AS143" s="118">
        <f t="shared" si="27"/>
        <v>267600</v>
      </c>
      <c r="AT143" s="117">
        <f t="shared" si="7"/>
        <v>3999043</v>
      </c>
      <c r="AU143" s="122">
        <v>3981023</v>
      </c>
      <c r="AV143" s="122">
        <v>0</v>
      </c>
      <c r="AW143" s="122">
        <v>18020</v>
      </c>
      <c r="AX143" s="117">
        <f t="shared" si="31"/>
        <v>249580</v>
      </c>
      <c r="AY143" s="122"/>
      <c r="AZ143" s="122"/>
      <c r="BA143" s="122">
        <v>249580</v>
      </c>
    </row>
    <row r="144" spans="1:53" x14ac:dyDescent="0.25">
      <c r="A144" s="238"/>
      <c r="B144" s="116" t="s">
        <v>161</v>
      </c>
      <c r="C144" s="129">
        <v>11226.05</v>
      </c>
      <c r="D144" s="129"/>
      <c r="E144" s="129"/>
      <c r="F144" s="117">
        <f t="shared" si="21"/>
        <v>1330351774332</v>
      </c>
      <c r="G144" s="118">
        <v>1330351774332</v>
      </c>
      <c r="H144" s="118"/>
      <c r="I144" s="126">
        <v>227</v>
      </c>
      <c r="J144" s="120">
        <v>6377</v>
      </c>
      <c r="K144" s="127">
        <v>56</v>
      </c>
      <c r="L144" s="127">
        <v>1009</v>
      </c>
      <c r="M144" s="238"/>
      <c r="N144" s="191" t="s">
        <v>161</v>
      </c>
      <c r="O144" s="118">
        <f t="shared" si="25"/>
        <v>38820161505</v>
      </c>
      <c r="P144" s="118">
        <f t="shared" si="23"/>
        <v>240769985</v>
      </c>
      <c r="Q144" s="118">
        <f t="shared" si="26"/>
        <v>0</v>
      </c>
      <c r="R144" s="118">
        <f t="shared" si="28"/>
        <v>38579391520</v>
      </c>
      <c r="S144" s="117">
        <f t="shared" ref="S144:S188" si="32">SUM(T144:V144)</f>
        <v>2358011505</v>
      </c>
      <c r="T144" s="122">
        <v>240769985</v>
      </c>
      <c r="U144" s="122"/>
      <c r="V144" s="122">
        <v>2117241520</v>
      </c>
      <c r="W144" s="117">
        <f t="shared" si="30"/>
        <v>36462150000</v>
      </c>
      <c r="X144" s="122"/>
      <c r="Y144" s="122"/>
      <c r="Z144" s="122"/>
      <c r="AA144" s="122"/>
      <c r="AB144" s="122"/>
      <c r="AC144" s="122"/>
      <c r="AD144" s="122">
        <v>0</v>
      </c>
      <c r="AE144" s="122"/>
      <c r="AF144" s="122"/>
      <c r="AG144" s="122"/>
      <c r="AH144" s="122"/>
      <c r="AI144" s="122"/>
      <c r="AJ144" s="122"/>
      <c r="AK144" s="122">
        <v>36462150000</v>
      </c>
      <c r="AL144" s="121"/>
      <c r="AM144" s="122"/>
      <c r="AN144" s="122"/>
      <c r="AO144" s="122"/>
      <c r="AP144" s="118">
        <f t="shared" si="5"/>
        <v>940110</v>
      </c>
      <c r="AQ144" s="118">
        <f t="shared" si="27"/>
        <v>518726</v>
      </c>
      <c r="AR144" s="118">
        <f t="shared" si="27"/>
        <v>0</v>
      </c>
      <c r="AS144" s="118">
        <f t="shared" si="27"/>
        <v>421384</v>
      </c>
      <c r="AT144" s="117">
        <f t="shared" si="7"/>
        <v>540110</v>
      </c>
      <c r="AU144" s="122">
        <v>518726</v>
      </c>
      <c r="AV144" s="122">
        <v>0</v>
      </c>
      <c r="AW144" s="122">
        <v>21384</v>
      </c>
      <c r="AX144" s="117">
        <f t="shared" si="31"/>
        <v>400000</v>
      </c>
      <c r="AY144" s="122"/>
      <c r="AZ144" s="122"/>
      <c r="BA144" s="122">
        <v>400000</v>
      </c>
    </row>
    <row r="145" spans="1:53" x14ac:dyDescent="0.25">
      <c r="A145" s="238"/>
      <c r="B145" s="116" t="s">
        <v>162</v>
      </c>
      <c r="C145" s="129">
        <v>10849.9</v>
      </c>
      <c r="D145" s="129"/>
      <c r="E145" s="129"/>
      <c r="F145" s="117">
        <f t="shared" si="21"/>
        <v>1363942364491</v>
      </c>
      <c r="G145" s="118">
        <v>1363942364491</v>
      </c>
      <c r="H145" s="118"/>
      <c r="I145" s="126">
        <v>227</v>
      </c>
      <c r="J145" s="120">
        <v>2739</v>
      </c>
      <c r="K145" s="127">
        <v>72</v>
      </c>
      <c r="L145" s="127">
        <v>1233</v>
      </c>
      <c r="M145" s="238"/>
      <c r="N145" s="191" t="s">
        <v>162</v>
      </c>
      <c r="O145" s="118">
        <f t="shared" si="25"/>
        <v>46186723294</v>
      </c>
      <c r="P145" s="118">
        <f t="shared" si="23"/>
        <v>1036703741</v>
      </c>
      <c r="Q145" s="118">
        <f t="shared" si="26"/>
        <v>0</v>
      </c>
      <c r="R145" s="118">
        <f t="shared" si="28"/>
        <v>45150019553</v>
      </c>
      <c r="S145" s="117">
        <f t="shared" si="32"/>
        <v>2634155401</v>
      </c>
      <c r="T145" s="122">
        <v>1036703741</v>
      </c>
      <c r="U145" s="122"/>
      <c r="V145" s="122">
        <v>1597451660</v>
      </c>
      <c r="W145" s="117">
        <f t="shared" si="30"/>
        <v>43552567893</v>
      </c>
      <c r="X145" s="122"/>
      <c r="Y145" s="122"/>
      <c r="Z145" s="122"/>
      <c r="AA145" s="122"/>
      <c r="AB145" s="122"/>
      <c r="AC145" s="122"/>
      <c r="AD145" s="122">
        <v>0</v>
      </c>
      <c r="AE145" s="122"/>
      <c r="AF145" s="122"/>
      <c r="AG145" s="122"/>
      <c r="AH145" s="122"/>
      <c r="AI145" s="122"/>
      <c r="AJ145" s="122"/>
      <c r="AK145" s="122">
        <v>43552567893</v>
      </c>
      <c r="AL145" s="121">
        <v>1036703741</v>
      </c>
      <c r="AM145" s="122">
        <v>0</v>
      </c>
      <c r="AN145" s="122">
        <v>0</v>
      </c>
      <c r="AO145" s="122">
        <v>0</v>
      </c>
      <c r="AP145" s="118">
        <f t="shared" si="5"/>
        <v>3236632</v>
      </c>
      <c r="AQ145" s="118">
        <f t="shared" si="27"/>
        <v>2735895</v>
      </c>
      <c r="AR145" s="118">
        <f t="shared" si="27"/>
        <v>0</v>
      </c>
      <c r="AS145" s="118">
        <f t="shared" si="27"/>
        <v>500737</v>
      </c>
      <c r="AT145" s="117">
        <f t="shared" si="7"/>
        <v>2752770</v>
      </c>
      <c r="AU145" s="122">
        <v>2735895</v>
      </c>
      <c r="AV145" s="122">
        <v>0</v>
      </c>
      <c r="AW145" s="122">
        <v>16875</v>
      </c>
      <c r="AX145" s="117">
        <f t="shared" si="31"/>
        <v>483862</v>
      </c>
      <c r="AY145" s="122"/>
      <c r="AZ145" s="122"/>
      <c r="BA145" s="122">
        <v>483862</v>
      </c>
    </row>
    <row r="146" spans="1:53" x14ac:dyDescent="0.25">
      <c r="A146" s="238"/>
      <c r="B146" s="125" t="s">
        <v>163</v>
      </c>
      <c r="C146" s="129">
        <v>11605.7</v>
      </c>
      <c r="D146" s="129"/>
      <c r="E146" s="129"/>
      <c r="F146" s="117">
        <f t="shared" si="21"/>
        <v>1474173296528</v>
      </c>
      <c r="G146" s="118">
        <v>1474173296528</v>
      </c>
      <c r="H146" s="118"/>
      <c r="I146" s="126">
        <v>227</v>
      </c>
      <c r="J146" s="120">
        <v>1225</v>
      </c>
      <c r="K146" s="127">
        <v>82</v>
      </c>
      <c r="L146" s="127">
        <v>1914</v>
      </c>
      <c r="M146" s="238"/>
      <c r="N146" s="192" t="s">
        <v>163</v>
      </c>
      <c r="O146" s="118">
        <f t="shared" si="25"/>
        <v>107159941676</v>
      </c>
      <c r="P146" s="118">
        <f t="shared" si="23"/>
        <v>1987389946</v>
      </c>
      <c r="Q146" s="118">
        <f t="shared" si="26"/>
        <v>0</v>
      </c>
      <c r="R146" s="118">
        <f t="shared" si="28"/>
        <v>105172551730</v>
      </c>
      <c r="S146" s="117">
        <f t="shared" si="32"/>
        <v>9539156886</v>
      </c>
      <c r="T146" s="122">
        <v>1987389946</v>
      </c>
      <c r="U146" s="122"/>
      <c r="V146" s="122">
        <v>7551766940</v>
      </c>
      <c r="W146" s="117">
        <f t="shared" si="30"/>
        <v>97620784790</v>
      </c>
      <c r="X146" s="122"/>
      <c r="Y146" s="122"/>
      <c r="Z146" s="122"/>
      <c r="AA146" s="122"/>
      <c r="AB146" s="122"/>
      <c r="AC146" s="122"/>
      <c r="AD146" s="122">
        <v>0</v>
      </c>
      <c r="AE146" s="122"/>
      <c r="AF146" s="122"/>
      <c r="AG146" s="122"/>
      <c r="AH146" s="122"/>
      <c r="AI146" s="122"/>
      <c r="AJ146" s="122"/>
      <c r="AK146" s="122">
        <v>97620784790</v>
      </c>
      <c r="AL146" s="121">
        <v>1653329046</v>
      </c>
      <c r="AM146" s="121">
        <v>334060900</v>
      </c>
      <c r="AN146" s="122">
        <v>0</v>
      </c>
      <c r="AO146" s="122">
        <v>0</v>
      </c>
      <c r="AP146" s="118">
        <f t="shared" si="5"/>
        <v>38245036</v>
      </c>
      <c r="AQ146" s="118">
        <f t="shared" si="27"/>
        <v>37099941</v>
      </c>
      <c r="AR146" s="118">
        <f t="shared" si="27"/>
        <v>0</v>
      </c>
      <c r="AS146" s="118">
        <f t="shared" si="27"/>
        <v>1145095</v>
      </c>
      <c r="AT146" s="117">
        <f t="shared" si="7"/>
        <v>37177773</v>
      </c>
      <c r="AU146" s="122">
        <v>37099941</v>
      </c>
      <c r="AV146" s="122">
        <v>0</v>
      </c>
      <c r="AW146" s="122">
        <v>77832</v>
      </c>
      <c r="AX146" s="117">
        <f t="shared" si="31"/>
        <v>1067263</v>
      </c>
      <c r="AY146" s="122">
        <v>0</v>
      </c>
      <c r="AZ146" s="122">
        <v>0</v>
      </c>
      <c r="BA146" s="122">
        <v>1067263</v>
      </c>
    </row>
    <row r="147" spans="1:53" x14ac:dyDescent="0.25">
      <c r="A147" s="239" t="s">
        <v>175</v>
      </c>
      <c r="B147" s="116" t="s">
        <v>152</v>
      </c>
      <c r="C147" s="129">
        <v>12237.7</v>
      </c>
      <c r="D147" s="129"/>
      <c r="E147" s="129"/>
      <c r="F147" s="117">
        <f t="shared" si="21"/>
        <v>1441914088121</v>
      </c>
      <c r="G147" s="118">
        <v>1441914088121</v>
      </c>
      <c r="H147" s="118"/>
      <c r="I147" s="126">
        <v>226</v>
      </c>
      <c r="J147" s="120">
        <v>1410</v>
      </c>
      <c r="K147" s="127">
        <v>77</v>
      </c>
      <c r="L147" s="127">
        <v>1811</v>
      </c>
      <c r="M147" s="239" t="s">
        <v>175</v>
      </c>
      <c r="N147" s="191" t="s">
        <v>152</v>
      </c>
      <c r="O147" s="118">
        <f t="shared" si="25"/>
        <v>35420731400</v>
      </c>
      <c r="P147" s="118">
        <f t="shared" si="23"/>
        <v>807795700</v>
      </c>
      <c r="Q147" s="118">
        <f t="shared" si="26"/>
        <v>0</v>
      </c>
      <c r="R147" s="118">
        <f t="shared" si="28"/>
        <v>34612935700</v>
      </c>
      <c r="S147" s="117">
        <f t="shared" si="32"/>
        <v>1615591400</v>
      </c>
      <c r="T147" s="130">
        <f>V147+X147</f>
        <v>807795700</v>
      </c>
      <c r="U147" s="122"/>
      <c r="V147" s="122">
        <v>807795700</v>
      </c>
      <c r="W147" s="117">
        <f t="shared" si="30"/>
        <v>33805140000</v>
      </c>
      <c r="X147" s="117">
        <f>SUM(Z147+AB147)</f>
        <v>0</v>
      </c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>
        <v>33805140000</v>
      </c>
      <c r="AL147" s="121">
        <v>2693545271</v>
      </c>
      <c r="AM147" s="122"/>
      <c r="AN147" s="122"/>
      <c r="AO147" s="122"/>
      <c r="AP147" s="118">
        <f t="shared" si="5"/>
        <v>25974804</v>
      </c>
      <c r="AQ147" s="118">
        <f t="shared" si="27"/>
        <v>25583281</v>
      </c>
      <c r="AR147" s="118">
        <f t="shared" si="27"/>
        <v>0</v>
      </c>
      <c r="AS147" s="118">
        <f t="shared" si="27"/>
        <v>391523</v>
      </c>
      <c r="AT147" s="117">
        <f t="shared" si="7"/>
        <v>8533</v>
      </c>
      <c r="AU147" s="122">
        <v>0</v>
      </c>
      <c r="AV147" s="122">
        <v>0</v>
      </c>
      <c r="AW147" s="122">
        <v>8533</v>
      </c>
      <c r="AX147" s="117">
        <f t="shared" si="31"/>
        <v>25966271</v>
      </c>
      <c r="AY147" s="122">
        <v>25583281</v>
      </c>
      <c r="AZ147" s="122"/>
      <c r="BA147" s="122">
        <v>382990</v>
      </c>
    </row>
    <row r="148" spans="1:53" x14ac:dyDescent="0.25">
      <c r="A148" s="238"/>
      <c r="B148" s="116" t="s">
        <v>153</v>
      </c>
      <c r="C148" s="129">
        <v>12122.2</v>
      </c>
      <c r="D148" s="129"/>
      <c r="E148" s="129"/>
      <c r="F148" s="117">
        <f t="shared" si="21"/>
        <v>1525354039340</v>
      </c>
      <c r="G148" s="118">
        <v>1525354039340</v>
      </c>
      <c r="H148" s="118"/>
      <c r="I148" s="126">
        <v>226</v>
      </c>
      <c r="J148" s="120">
        <v>1215</v>
      </c>
      <c r="K148" s="127">
        <v>65</v>
      </c>
      <c r="L148" s="127">
        <v>2194</v>
      </c>
      <c r="M148" s="238"/>
      <c r="N148" s="191" t="s">
        <v>153</v>
      </c>
      <c r="O148" s="118">
        <f t="shared" si="25"/>
        <v>40204113222</v>
      </c>
      <c r="P148" s="118">
        <f t="shared" si="23"/>
        <v>5359930220</v>
      </c>
      <c r="Q148" s="118">
        <f t="shared" si="26"/>
        <v>0</v>
      </c>
      <c r="R148" s="118">
        <f t="shared" si="28"/>
        <v>34844183002</v>
      </c>
      <c r="S148" s="117">
        <f t="shared" si="32"/>
        <v>10719860440</v>
      </c>
      <c r="T148" s="130">
        <f t="shared" ref="T148:T156" si="33">V148+X148</f>
        <v>5359930220</v>
      </c>
      <c r="U148" s="122"/>
      <c r="V148" s="122">
        <v>5359930220</v>
      </c>
      <c r="W148" s="117">
        <f t="shared" si="30"/>
        <v>29484252782</v>
      </c>
      <c r="X148" s="117">
        <f t="shared" ref="X148:X158" si="34">SUM(Z148+AB148)</f>
        <v>0</v>
      </c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>
        <v>29484252782</v>
      </c>
      <c r="AL148" s="121"/>
      <c r="AM148" s="122"/>
      <c r="AN148" s="122"/>
      <c r="AO148" s="122"/>
      <c r="AP148" s="118">
        <f t="shared" si="5"/>
        <v>1634222</v>
      </c>
      <c r="AQ148" s="118">
        <f t="shared" si="27"/>
        <v>1264967</v>
      </c>
      <c r="AR148" s="118">
        <f t="shared" si="27"/>
        <v>0</v>
      </c>
      <c r="AS148" s="118">
        <f t="shared" si="27"/>
        <v>369255</v>
      </c>
      <c r="AT148" s="117">
        <f t="shared" si="7"/>
        <v>54369</v>
      </c>
      <c r="AU148" s="122">
        <v>0</v>
      </c>
      <c r="AV148" s="122">
        <v>0</v>
      </c>
      <c r="AW148" s="122">
        <v>54369</v>
      </c>
      <c r="AX148" s="117">
        <f t="shared" si="31"/>
        <v>1579853</v>
      </c>
      <c r="AY148" s="122">
        <v>1264967</v>
      </c>
      <c r="AZ148" s="122"/>
      <c r="BA148" s="122">
        <v>314886</v>
      </c>
    </row>
    <row r="149" spans="1:53" x14ac:dyDescent="0.25">
      <c r="A149" s="238"/>
      <c r="B149" s="116" t="s">
        <v>154</v>
      </c>
      <c r="C149" s="129">
        <v>12679.1</v>
      </c>
      <c r="D149" s="129"/>
      <c r="E149" s="129"/>
      <c r="F149" s="117">
        <f t="shared" si="21"/>
        <v>1429240404172</v>
      </c>
      <c r="G149" s="118">
        <v>1429240404172</v>
      </c>
      <c r="H149" s="118"/>
      <c r="I149" s="126">
        <v>219</v>
      </c>
      <c r="J149" s="120">
        <v>1565</v>
      </c>
      <c r="K149" s="127">
        <v>70</v>
      </c>
      <c r="L149" s="127">
        <v>2776</v>
      </c>
      <c r="M149" s="238"/>
      <c r="N149" s="191" t="s">
        <v>154</v>
      </c>
      <c r="O149" s="118">
        <f t="shared" si="25"/>
        <v>71430288200</v>
      </c>
      <c r="P149" s="118">
        <f t="shared" si="23"/>
        <v>7605504100</v>
      </c>
      <c r="Q149" s="118">
        <f t="shared" si="26"/>
        <v>0</v>
      </c>
      <c r="R149" s="118">
        <f t="shared" si="28"/>
        <v>63824784100</v>
      </c>
      <c r="S149" s="117">
        <f t="shared" si="32"/>
        <v>15211008200</v>
      </c>
      <c r="T149" s="130">
        <f t="shared" si="33"/>
        <v>7605504100</v>
      </c>
      <c r="U149" s="122"/>
      <c r="V149" s="122">
        <v>7605504100</v>
      </c>
      <c r="W149" s="117">
        <f t="shared" si="30"/>
        <v>56219280000</v>
      </c>
      <c r="X149" s="117">
        <f t="shared" si="34"/>
        <v>0</v>
      </c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>
        <v>56219280000</v>
      </c>
      <c r="AL149" s="121"/>
      <c r="AM149" s="122"/>
      <c r="AN149" s="122"/>
      <c r="AO149" s="122"/>
      <c r="AP149" s="118">
        <f t="shared" si="5"/>
        <v>2809517</v>
      </c>
      <c r="AQ149" s="118">
        <f t="shared" si="27"/>
        <v>2116509</v>
      </c>
      <c r="AR149" s="118">
        <f t="shared" si="27"/>
        <v>0</v>
      </c>
      <c r="AS149" s="118">
        <f t="shared" si="27"/>
        <v>693008</v>
      </c>
      <c r="AT149" s="117">
        <f t="shared" si="7"/>
        <v>79677</v>
      </c>
      <c r="AU149" s="122">
        <v>0</v>
      </c>
      <c r="AV149" s="122">
        <v>0</v>
      </c>
      <c r="AW149" s="122">
        <v>79677</v>
      </c>
      <c r="AX149" s="117">
        <f t="shared" si="31"/>
        <v>2729840</v>
      </c>
      <c r="AY149" s="122">
        <v>2116509</v>
      </c>
      <c r="AZ149" s="122"/>
      <c r="BA149" s="122">
        <v>613331</v>
      </c>
    </row>
    <row r="150" spans="1:53" x14ac:dyDescent="0.25">
      <c r="A150" s="238"/>
      <c r="B150" s="116" t="s">
        <v>155</v>
      </c>
      <c r="C150" s="129">
        <v>12999.6</v>
      </c>
      <c r="D150" s="129"/>
      <c r="E150" s="129"/>
      <c r="F150" s="117">
        <f t="shared" si="21"/>
        <v>1487745508698</v>
      </c>
      <c r="G150" s="118">
        <v>1487745508698</v>
      </c>
      <c r="H150" s="118"/>
      <c r="I150" s="126">
        <v>219</v>
      </c>
      <c r="J150" s="120">
        <v>950</v>
      </c>
      <c r="K150" s="127">
        <v>74</v>
      </c>
      <c r="L150" s="127">
        <v>2370</v>
      </c>
      <c r="M150" s="238"/>
      <c r="N150" s="191" t="s">
        <v>155</v>
      </c>
      <c r="O150" s="118">
        <f t="shared" si="25"/>
        <v>109901819040</v>
      </c>
      <c r="P150" s="118">
        <f t="shared" si="23"/>
        <v>3281484520</v>
      </c>
      <c r="Q150" s="118">
        <f t="shared" si="26"/>
        <v>0</v>
      </c>
      <c r="R150" s="118">
        <f t="shared" si="28"/>
        <v>106620334520</v>
      </c>
      <c r="S150" s="117">
        <f t="shared" si="32"/>
        <v>6562969040</v>
      </c>
      <c r="T150" s="130">
        <f t="shared" si="33"/>
        <v>3281484520</v>
      </c>
      <c r="U150" s="122"/>
      <c r="V150" s="122">
        <v>3281484520</v>
      </c>
      <c r="W150" s="117">
        <f t="shared" si="30"/>
        <v>103338850000</v>
      </c>
      <c r="X150" s="117">
        <f t="shared" si="34"/>
        <v>0</v>
      </c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>
        <v>103338850000</v>
      </c>
      <c r="AL150" s="121"/>
      <c r="AM150" s="122"/>
      <c r="AN150" s="122"/>
      <c r="AO150" s="122"/>
      <c r="AP150" s="118">
        <f t="shared" si="5"/>
        <v>4795722</v>
      </c>
      <c r="AQ150" s="118">
        <f t="shared" si="27"/>
        <v>3642332</v>
      </c>
      <c r="AR150" s="118">
        <f t="shared" si="27"/>
        <v>0</v>
      </c>
      <c r="AS150" s="118">
        <f t="shared" si="27"/>
        <v>1153390</v>
      </c>
      <c r="AT150" s="117">
        <f t="shared" si="7"/>
        <v>33390</v>
      </c>
      <c r="AU150" s="122">
        <v>0</v>
      </c>
      <c r="AV150" s="122">
        <v>0</v>
      </c>
      <c r="AW150" s="122">
        <v>33390</v>
      </c>
      <c r="AX150" s="117">
        <f t="shared" si="31"/>
        <v>4762332</v>
      </c>
      <c r="AY150" s="122">
        <v>3642332</v>
      </c>
      <c r="AZ150" s="122"/>
      <c r="BA150" s="122">
        <v>1120000</v>
      </c>
    </row>
    <row r="151" spans="1:53" x14ac:dyDescent="0.25">
      <c r="A151" s="238"/>
      <c r="B151" s="116" t="s">
        <v>156</v>
      </c>
      <c r="C151" s="129" t="s">
        <v>176</v>
      </c>
      <c r="D151" s="129"/>
      <c r="E151" s="129"/>
      <c r="F151" s="117">
        <f t="shared" si="21"/>
        <v>1497979332823</v>
      </c>
      <c r="G151" s="118">
        <v>1497979332823</v>
      </c>
      <c r="H151" s="118"/>
      <c r="I151" s="126">
        <v>220</v>
      </c>
      <c r="J151" s="120">
        <v>1330</v>
      </c>
      <c r="K151" s="127">
        <v>86</v>
      </c>
      <c r="L151" s="127">
        <v>2342</v>
      </c>
      <c r="M151" s="238"/>
      <c r="N151" s="191" t="s">
        <v>156</v>
      </c>
      <c r="O151" s="118">
        <f t="shared" si="25"/>
        <v>135385063362</v>
      </c>
      <c r="P151" s="118">
        <f t="shared" si="23"/>
        <v>27036870970</v>
      </c>
      <c r="Q151" s="118">
        <f t="shared" si="26"/>
        <v>0</v>
      </c>
      <c r="R151" s="118">
        <f t="shared" si="28"/>
        <v>108348192392</v>
      </c>
      <c r="S151" s="117">
        <f t="shared" si="32"/>
        <v>54073741940</v>
      </c>
      <c r="T151" s="130">
        <f t="shared" si="33"/>
        <v>27036870970</v>
      </c>
      <c r="U151" s="122"/>
      <c r="V151" s="122">
        <v>27036870970</v>
      </c>
      <c r="W151" s="117">
        <f t="shared" si="30"/>
        <v>81311321422</v>
      </c>
      <c r="X151" s="117">
        <f t="shared" si="34"/>
        <v>0</v>
      </c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>
        <v>81311321422</v>
      </c>
      <c r="AL151" s="121"/>
      <c r="AM151" s="122"/>
      <c r="AN151" s="122"/>
      <c r="AO151" s="122"/>
      <c r="AP151" s="118">
        <f t="shared" si="5"/>
        <v>8134114</v>
      </c>
      <c r="AQ151" s="118">
        <f t="shared" si="27"/>
        <v>6981613</v>
      </c>
      <c r="AR151" s="118">
        <f t="shared" si="27"/>
        <v>0</v>
      </c>
      <c r="AS151" s="118">
        <f t="shared" si="27"/>
        <v>1152501</v>
      </c>
      <c r="AT151" s="117">
        <f t="shared" si="7"/>
        <v>277673</v>
      </c>
      <c r="AU151" s="122">
        <v>0</v>
      </c>
      <c r="AV151" s="122">
        <v>0</v>
      </c>
      <c r="AW151" s="122">
        <v>277673</v>
      </c>
      <c r="AX151" s="117">
        <f t="shared" si="31"/>
        <v>7856441</v>
      </c>
      <c r="AY151" s="122">
        <v>6981613</v>
      </c>
      <c r="AZ151" s="122"/>
      <c r="BA151" s="122">
        <v>874828</v>
      </c>
    </row>
    <row r="152" spans="1:53" x14ac:dyDescent="0.25">
      <c r="A152" s="238"/>
      <c r="B152" s="116" t="s">
        <v>157</v>
      </c>
      <c r="C152" s="129">
        <v>12583.9</v>
      </c>
      <c r="D152" s="129"/>
      <c r="E152" s="129"/>
      <c r="F152" s="117">
        <f t="shared" si="21"/>
        <v>1497666603273</v>
      </c>
      <c r="G152" s="118">
        <v>1497666603273</v>
      </c>
      <c r="H152" s="118"/>
      <c r="I152" s="126">
        <v>220</v>
      </c>
      <c r="J152" s="120">
        <v>604</v>
      </c>
      <c r="K152" s="127">
        <v>78</v>
      </c>
      <c r="L152" s="127">
        <v>1858</v>
      </c>
      <c r="M152" s="238"/>
      <c r="N152" s="191" t="s">
        <v>157</v>
      </c>
      <c r="O152" s="118">
        <f t="shared" si="25"/>
        <v>167801413720</v>
      </c>
      <c r="P152" s="118">
        <f t="shared" si="23"/>
        <v>16031711860</v>
      </c>
      <c r="Q152" s="118">
        <f t="shared" si="26"/>
        <v>6000000000</v>
      </c>
      <c r="R152" s="118">
        <f t="shared" si="28"/>
        <v>145769701860</v>
      </c>
      <c r="S152" s="117">
        <f t="shared" si="32"/>
        <v>32063423720</v>
      </c>
      <c r="T152" s="130">
        <f t="shared" si="33"/>
        <v>16031711860</v>
      </c>
      <c r="U152" s="122"/>
      <c r="V152" s="122">
        <v>16031711860</v>
      </c>
      <c r="W152" s="117">
        <f t="shared" si="30"/>
        <v>129737990000</v>
      </c>
      <c r="X152" s="117">
        <f t="shared" si="34"/>
        <v>0</v>
      </c>
      <c r="Y152" s="117"/>
      <c r="Z152" s="117"/>
      <c r="AA152" s="117"/>
      <c r="AB152" s="117"/>
      <c r="AC152" s="117"/>
      <c r="AD152" s="117">
        <v>6000000000</v>
      </c>
      <c r="AE152" s="117"/>
      <c r="AF152" s="117"/>
      <c r="AG152" s="117"/>
      <c r="AH152" s="117"/>
      <c r="AI152" s="117"/>
      <c r="AJ152" s="117"/>
      <c r="AK152" s="117">
        <v>129737990000</v>
      </c>
      <c r="AL152" s="121"/>
      <c r="AM152" s="122"/>
      <c r="AN152" s="122"/>
      <c r="AO152" s="122"/>
      <c r="AP152" s="118">
        <f t="shared" si="5"/>
        <v>7508021</v>
      </c>
      <c r="AQ152" s="118">
        <f t="shared" si="27"/>
        <v>5951648</v>
      </c>
      <c r="AR152" s="118">
        <f t="shared" si="27"/>
        <v>0</v>
      </c>
      <c r="AS152" s="118">
        <f t="shared" si="27"/>
        <v>1556373</v>
      </c>
      <c r="AT152" s="117">
        <f t="shared" si="7"/>
        <v>166373</v>
      </c>
      <c r="AU152" s="122">
        <v>0</v>
      </c>
      <c r="AV152" s="122">
        <v>0</v>
      </c>
      <c r="AW152" s="122">
        <v>166373</v>
      </c>
      <c r="AX152" s="117">
        <f t="shared" si="31"/>
        <v>7341648</v>
      </c>
      <c r="AY152" s="122">
        <v>5951648</v>
      </c>
      <c r="AZ152" s="122"/>
      <c r="BA152" s="122">
        <v>1390000</v>
      </c>
    </row>
    <row r="153" spans="1:53" x14ac:dyDescent="0.25">
      <c r="A153" s="238"/>
      <c r="B153" s="116" t="s">
        <v>158</v>
      </c>
      <c r="C153" s="129" t="s">
        <v>177</v>
      </c>
      <c r="D153" s="129"/>
      <c r="E153" s="129"/>
      <c r="F153" s="117">
        <f t="shared" si="21"/>
        <v>1594005410159</v>
      </c>
      <c r="G153" s="118">
        <v>1594005410159</v>
      </c>
      <c r="H153" s="118"/>
      <c r="I153" s="126">
        <v>220</v>
      </c>
      <c r="J153" s="120">
        <v>912</v>
      </c>
      <c r="K153" s="127">
        <v>66</v>
      </c>
      <c r="L153" s="127">
        <v>1810</v>
      </c>
      <c r="M153" s="238"/>
      <c r="N153" s="191" t="s">
        <v>158</v>
      </c>
      <c r="O153" s="118">
        <f t="shared" si="25"/>
        <v>73738224505</v>
      </c>
      <c r="P153" s="118">
        <f t="shared" si="23"/>
        <v>11281944010</v>
      </c>
      <c r="Q153" s="118">
        <f t="shared" si="26"/>
        <v>775972010</v>
      </c>
      <c r="R153" s="118">
        <f t="shared" si="28"/>
        <v>61680308485</v>
      </c>
      <c r="S153" s="117">
        <f t="shared" si="32"/>
        <v>23339860030</v>
      </c>
      <c r="T153" s="130">
        <f t="shared" si="33"/>
        <v>11281944010</v>
      </c>
      <c r="U153" s="122">
        <v>775972010</v>
      </c>
      <c r="V153" s="122">
        <v>11281944010</v>
      </c>
      <c r="W153" s="117">
        <f t="shared" si="30"/>
        <v>50398364475</v>
      </c>
      <c r="X153" s="117">
        <f t="shared" si="34"/>
        <v>0</v>
      </c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>
        <v>50398364475</v>
      </c>
      <c r="AL153" s="121"/>
      <c r="AM153" s="122"/>
      <c r="AN153" s="122"/>
      <c r="AO153" s="122"/>
      <c r="AP153" s="118">
        <f t="shared" si="5"/>
        <v>2646248</v>
      </c>
      <c r="AQ153" s="118">
        <f t="shared" si="27"/>
        <v>1999507</v>
      </c>
      <c r="AR153" s="118">
        <f t="shared" si="27"/>
        <v>7755</v>
      </c>
      <c r="AS153" s="118">
        <f t="shared" si="27"/>
        <v>638986</v>
      </c>
      <c r="AT153" s="117">
        <f t="shared" si="7"/>
        <v>125642</v>
      </c>
      <c r="AU153" s="122"/>
      <c r="AV153" s="122">
        <v>7755</v>
      </c>
      <c r="AW153" s="122">
        <v>117887</v>
      </c>
      <c r="AX153" s="117">
        <f t="shared" si="31"/>
        <v>2520606</v>
      </c>
      <c r="AY153" s="122">
        <v>1999507</v>
      </c>
      <c r="AZ153" s="122"/>
      <c r="BA153" s="122">
        <v>521099</v>
      </c>
    </row>
    <row r="154" spans="1:53" x14ac:dyDescent="0.25">
      <c r="A154" s="238"/>
      <c r="B154" s="116" t="s">
        <v>159</v>
      </c>
      <c r="C154" s="129">
        <v>14790.8</v>
      </c>
      <c r="D154" s="129"/>
      <c r="E154" s="129"/>
      <c r="F154" s="117">
        <f t="shared" si="21"/>
        <v>1805979686244</v>
      </c>
      <c r="G154" s="118">
        <v>1805979686244</v>
      </c>
      <c r="H154" s="118"/>
      <c r="I154" s="126">
        <v>219</v>
      </c>
      <c r="J154" s="120">
        <v>926</v>
      </c>
      <c r="K154" s="127">
        <v>69</v>
      </c>
      <c r="L154" s="127">
        <v>2965</v>
      </c>
      <c r="M154" s="238"/>
      <c r="N154" s="191" t="s">
        <v>159</v>
      </c>
      <c r="O154" s="118">
        <f t="shared" si="25"/>
        <v>72518019531</v>
      </c>
      <c r="P154" s="118">
        <f t="shared" si="23"/>
        <v>9503776800</v>
      </c>
      <c r="Q154" s="118">
        <f t="shared" si="26"/>
        <v>1276932340</v>
      </c>
      <c r="R154" s="118">
        <f t="shared" si="28"/>
        <v>61737310391</v>
      </c>
      <c r="S154" s="117">
        <f t="shared" si="32"/>
        <v>20284485940</v>
      </c>
      <c r="T154" s="130">
        <f t="shared" si="33"/>
        <v>9503776800</v>
      </c>
      <c r="U154" s="122">
        <v>1276932340</v>
      </c>
      <c r="V154" s="122">
        <v>9503776800</v>
      </c>
      <c r="W154" s="117">
        <f t="shared" si="30"/>
        <v>52233533591</v>
      </c>
      <c r="X154" s="117">
        <f t="shared" si="34"/>
        <v>0</v>
      </c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>
        <v>52233533591</v>
      </c>
      <c r="AL154" s="121"/>
      <c r="AM154" s="122"/>
      <c r="AN154" s="122"/>
      <c r="AO154" s="122"/>
      <c r="AP154" s="118">
        <f t="shared" si="5"/>
        <v>4438715</v>
      </c>
      <c r="AQ154" s="118">
        <f t="shared" si="27"/>
        <v>3781969</v>
      </c>
      <c r="AR154" s="118">
        <f t="shared" si="27"/>
        <v>12769</v>
      </c>
      <c r="AS154" s="118">
        <f t="shared" si="27"/>
        <v>643977</v>
      </c>
      <c r="AT154" s="117">
        <f t="shared" si="7"/>
        <v>109509</v>
      </c>
      <c r="AU154" s="122"/>
      <c r="AV154" s="122">
        <v>12769</v>
      </c>
      <c r="AW154" s="122">
        <v>96740</v>
      </c>
      <c r="AX154" s="117">
        <f t="shared" si="31"/>
        <v>4329206</v>
      </c>
      <c r="AY154" s="122">
        <v>3781969</v>
      </c>
      <c r="AZ154" s="122"/>
      <c r="BA154" s="122">
        <v>547237</v>
      </c>
    </row>
    <row r="155" spans="1:53" x14ac:dyDescent="0.25">
      <c r="A155" s="238"/>
      <c r="B155" s="116" t="s">
        <v>160</v>
      </c>
      <c r="C155" s="129">
        <v>17244.8</v>
      </c>
      <c r="D155" s="129"/>
      <c r="E155" s="129"/>
      <c r="F155" s="117">
        <f t="shared" si="21"/>
        <v>2083102140797</v>
      </c>
      <c r="G155" s="118">
        <v>2083102140797</v>
      </c>
      <c r="H155" s="118"/>
      <c r="I155" s="126">
        <v>219</v>
      </c>
      <c r="J155" s="120">
        <v>1777</v>
      </c>
      <c r="K155" s="127">
        <v>88</v>
      </c>
      <c r="L155" s="127">
        <v>3706</v>
      </c>
      <c r="M155" s="238"/>
      <c r="N155" s="191" t="s">
        <v>160</v>
      </c>
      <c r="O155" s="118">
        <f t="shared" si="25"/>
        <v>85646380612</v>
      </c>
      <c r="P155" s="118">
        <f t="shared" si="23"/>
        <v>8792740790</v>
      </c>
      <c r="Q155" s="118">
        <f t="shared" si="26"/>
        <v>1184185490</v>
      </c>
      <c r="R155" s="118">
        <f t="shared" si="28"/>
        <v>75669454332</v>
      </c>
      <c r="S155" s="117">
        <f t="shared" si="32"/>
        <v>18769667070</v>
      </c>
      <c r="T155" s="130">
        <f t="shared" si="33"/>
        <v>8792740790</v>
      </c>
      <c r="U155" s="122">
        <v>1184185490</v>
      </c>
      <c r="V155" s="122">
        <v>8792740790</v>
      </c>
      <c r="W155" s="117">
        <f t="shared" si="30"/>
        <v>66876713542</v>
      </c>
      <c r="X155" s="117">
        <f t="shared" si="34"/>
        <v>0</v>
      </c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>
        <v>66876713542</v>
      </c>
      <c r="AL155" s="122"/>
      <c r="AM155" s="122"/>
      <c r="AN155" s="122"/>
      <c r="AO155" s="122"/>
      <c r="AP155" s="118">
        <f t="shared" si="5"/>
        <v>5252573</v>
      </c>
      <c r="AQ155" s="118">
        <f t="shared" si="27"/>
        <v>4445809</v>
      </c>
      <c r="AR155" s="118">
        <f t="shared" si="27"/>
        <v>11842</v>
      </c>
      <c r="AS155" s="118">
        <f t="shared" si="27"/>
        <v>794922</v>
      </c>
      <c r="AT155" s="117">
        <f t="shared" si="7"/>
        <v>100634</v>
      </c>
      <c r="AU155" s="122"/>
      <c r="AV155" s="122">
        <v>11842</v>
      </c>
      <c r="AW155" s="122">
        <v>88792</v>
      </c>
      <c r="AX155" s="117">
        <f t="shared" si="31"/>
        <v>5151939</v>
      </c>
      <c r="AY155" s="122">
        <v>4445809</v>
      </c>
      <c r="AZ155" s="122"/>
      <c r="BA155" s="122">
        <v>706130</v>
      </c>
    </row>
    <row r="156" spans="1:53" x14ac:dyDescent="0.25">
      <c r="A156" s="238"/>
      <c r="B156" s="116" t="s">
        <v>161</v>
      </c>
      <c r="C156" s="129">
        <v>20164.599999999999</v>
      </c>
      <c r="D156" s="129"/>
      <c r="E156" s="129"/>
      <c r="F156" s="117">
        <f t="shared" si="21"/>
        <v>2181283620999</v>
      </c>
      <c r="G156" s="118">
        <v>2181283620999</v>
      </c>
      <c r="H156" s="118"/>
      <c r="I156" s="126">
        <v>219</v>
      </c>
      <c r="J156" s="120">
        <v>3905</v>
      </c>
      <c r="K156" s="127">
        <v>91</v>
      </c>
      <c r="L156" s="127">
        <v>4194</v>
      </c>
      <c r="M156" s="238"/>
      <c r="N156" s="191" t="s">
        <v>161</v>
      </c>
      <c r="O156" s="118">
        <f t="shared" si="25"/>
        <v>76349225871</v>
      </c>
      <c r="P156" s="118">
        <f t="shared" si="23"/>
        <v>24539448950</v>
      </c>
      <c r="Q156" s="118">
        <f t="shared" si="26"/>
        <v>470898950</v>
      </c>
      <c r="R156" s="118">
        <f t="shared" si="28"/>
        <v>51338877971</v>
      </c>
      <c r="S156" s="117">
        <f t="shared" si="32"/>
        <v>49549796850</v>
      </c>
      <c r="T156" s="130">
        <f t="shared" si="33"/>
        <v>24539448950</v>
      </c>
      <c r="U156" s="122">
        <v>470898950</v>
      </c>
      <c r="V156" s="122">
        <v>24539448950</v>
      </c>
      <c r="W156" s="117">
        <f t="shared" si="30"/>
        <v>26799429021</v>
      </c>
      <c r="X156" s="117">
        <f>SUM(Z156+AB156)</f>
        <v>0</v>
      </c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>
        <v>26799429021</v>
      </c>
      <c r="AL156" s="122"/>
      <c r="AM156" s="122"/>
      <c r="AN156" s="122"/>
      <c r="AO156" s="122"/>
      <c r="AP156" s="118">
        <f t="shared" si="5"/>
        <v>6853181</v>
      </c>
      <c r="AQ156" s="118">
        <f t="shared" si="27"/>
        <v>6322905</v>
      </c>
      <c r="AR156" s="118">
        <f t="shared" si="27"/>
        <v>4709</v>
      </c>
      <c r="AS156" s="118">
        <f t="shared" si="27"/>
        <v>525567</v>
      </c>
      <c r="AT156" s="117">
        <f t="shared" si="7"/>
        <v>252374</v>
      </c>
      <c r="AU156" s="122"/>
      <c r="AV156" s="122">
        <v>4709</v>
      </c>
      <c r="AW156" s="122">
        <v>247665</v>
      </c>
      <c r="AX156" s="117">
        <f t="shared" si="31"/>
        <v>6600807</v>
      </c>
      <c r="AY156" s="122">
        <v>6322905</v>
      </c>
      <c r="AZ156" s="122"/>
      <c r="BA156" s="122">
        <v>277902</v>
      </c>
    </row>
    <row r="157" spans="1:53" x14ac:dyDescent="0.25">
      <c r="A157" s="238"/>
      <c r="B157" s="116" t="s">
        <v>162</v>
      </c>
      <c r="C157" s="129">
        <v>22038.7</v>
      </c>
      <c r="D157" s="129"/>
      <c r="E157" s="129"/>
      <c r="F157" s="117">
        <v>2386001283707</v>
      </c>
      <c r="G157" s="118">
        <v>2381559057577</v>
      </c>
      <c r="H157" s="118">
        <v>4442226130</v>
      </c>
      <c r="I157" s="126">
        <v>218</v>
      </c>
      <c r="J157" s="120">
        <v>3059</v>
      </c>
      <c r="K157" s="127">
        <v>108</v>
      </c>
      <c r="L157" s="127">
        <v>6156</v>
      </c>
      <c r="M157" s="238"/>
      <c r="N157" s="191" t="s">
        <v>162</v>
      </c>
      <c r="O157" s="118">
        <f t="shared" si="25"/>
        <v>33239697520</v>
      </c>
      <c r="P157" s="118">
        <f t="shared" si="23"/>
        <v>18114542240</v>
      </c>
      <c r="Q157" s="118">
        <f t="shared" si="26"/>
        <v>195900000</v>
      </c>
      <c r="R157" s="118">
        <f t="shared" si="28"/>
        <v>14929255280</v>
      </c>
      <c r="S157" s="117">
        <f t="shared" si="32"/>
        <v>31647054040</v>
      </c>
      <c r="T157" s="130">
        <f>V157+X157</f>
        <v>16521898760</v>
      </c>
      <c r="U157" s="122">
        <v>195900000</v>
      </c>
      <c r="V157" s="122">
        <v>14929255280</v>
      </c>
      <c r="W157" s="117">
        <f t="shared" si="30"/>
        <v>1592643480</v>
      </c>
      <c r="X157" s="117">
        <f>SUM(Z157+AB157)</f>
        <v>1592643480</v>
      </c>
      <c r="Y157" s="117"/>
      <c r="Z157" s="117"/>
      <c r="AA157" s="117"/>
      <c r="AB157" s="117">
        <v>1592643480</v>
      </c>
      <c r="AC157" s="117"/>
      <c r="AD157" s="117"/>
      <c r="AE157" s="117"/>
      <c r="AF157" s="117"/>
      <c r="AG157" s="117"/>
      <c r="AH157" s="117"/>
      <c r="AI157" s="117"/>
      <c r="AJ157" s="117"/>
      <c r="AK157" s="117">
        <v>0</v>
      </c>
      <c r="AL157" s="122"/>
      <c r="AM157" s="122"/>
      <c r="AN157" s="122"/>
      <c r="AO157" s="122"/>
      <c r="AP157" s="118">
        <f t="shared" si="5"/>
        <v>22237396</v>
      </c>
      <c r="AQ157" s="118">
        <f t="shared" si="27"/>
        <v>22084595</v>
      </c>
      <c r="AR157" s="118">
        <f t="shared" si="27"/>
        <v>1959</v>
      </c>
      <c r="AS157" s="118">
        <f t="shared" si="27"/>
        <v>150842</v>
      </c>
      <c r="AT157" s="117">
        <f t="shared" si="7"/>
        <v>8849416</v>
      </c>
      <c r="AU157" s="122">
        <v>8696615</v>
      </c>
      <c r="AV157" s="122">
        <v>1959</v>
      </c>
      <c r="AW157" s="122">
        <v>150842</v>
      </c>
      <c r="AX157" s="117">
        <f t="shared" si="31"/>
        <v>13387980</v>
      </c>
      <c r="AY157" s="122">
        <v>13387980</v>
      </c>
      <c r="AZ157" s="122"/>
      <c r="BA157" s="122"/>
    </row>
    <row r="158" spans="1:53" x14ac:dyDescent="0.25">
      <c r="A158" s="238"/>
      <c r="B158" s="116" t="s">
        <v>163</v>
      </c>
      <c r="C158" s="129">
        <v>22108.6</v>
      </c>
      <c r="D158" s="129"/>
      <c r="E158" s="129"/>
      <c r="F158" s="117">
        <v>2440227989512</v>
      </c>
      <c r="G158" s="118">
        <v>2436324451612</v>
      </c>
      <c r="H158" s="118">
        <v>3903537900</v>
      </c>
      <c r="I158" s="126">
        <v>218</v>
      </c>
      <c r="J158" s="120">
        <v>1891</v>
      </c>
      <c r="K158" s="127">
        <v>95</v>
      </c>
      <c r="L158" s="127">
        <v>6049</v>
      </c>
      <c r="M158" s="238"/>
      <c r="N158" s="191" t="s">
        <v>163</v>
      </c>
      <c r="O158" s="118">
        <f t="shared" si="25"/>
        <v>29271077840</v>
      </c>
      <c r="P158" s="118">
        <f t="shared" si="23"/>
        <v>15848039420</v>
      </c>
      <c r="Q158" s="118">
        <f t="shared" si="26"/>
        <v>252595000</v>
      </c>
      <c r="R158" s="118">
        <f t="shared" si="28"/>
        <v>13170443420</v>
      </c>
      <c r="S158" s="117">
        <f t="shared" si="32"/>
        <v>27932279840</v>
      </c>
      <c r="T158" s="130">
        <f>V158+X158</f>
        <v>14509241420</v>
      </c>
      <c r="U158" s="122">
        <v>252595000</v>
      </c>
      <c r="V158" s="122">
        <v>13170443420</v>
      </c>
      <c r="W158" s="117">
        <f t="shared" si="30"/>
        <v>1338798000</v>
      </c>
      <c r="X158" s="117">
        <f t="shared" si="34"/>
        <v>1338798000</v>
      </c>
      <c r="Y158" s="117"/>
      <c r="Z158" s="117">
        <v>1338798000</v>
      </c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>
        <v>0</v>
      </c>
      <c r="AL158" s="122"/>
      <c r="AM158" s="122"/>
      <c r="AN158" s="122"/>
      <c r="AO158" s="122"/>
      <c r="AP158" s="118">
        <f t="shared" si="5"/>
        <v>22066822</v>
      </c>
      <c r="AQ158" s="118">
        <f t="shared" si="27"/>
        <v>21931671</v>
      </c>
      <c r="AR158" s="118">
        <f t="shared" si="27"/>
        <v>2526</v>
      </c>
      <c r="AS158" s="118">
        <f t="shared" si="27"/>
        <v>132625</v>
      </c>
      <c r="AT158" s="117">
        <f t="shared" si="7"/>
        <v>135151</v>
      </c>
      <c r="AU158" s="122"/>
      <c r="AV158" s="122">
        <v>2526</v>
      </c>
      <c r="AW158" s="122">
        <v>132625</v>
      </c>
      <c r="AX158" s="117">
        <f t="shared" si="31"/>
        <v>21931671</v>
      </c>
      <c r="AY158" s="122">
        <v>21931671</v>
      </c>
      <c r="AZ158" s="122"/>
      <c r="BA158" s="122"/>
    </row>
    <row r="159" spans="1:53" x14ac:dyDescent="0.25">
      <c r="A159" s="239" t="s">
        <v>178</v>
      </c>
      <c r="B159" s="116" t="s">
        <v>152</v>
      </c>
      <c r="C159" s="129">
        <v>21147.16</v>
      </c>
      <c r="D159" s="129"/>
      <c r="E159" s="129"/>
      <c r="F159" s="117">
        <v>2515939394249</v>
      </c>
      <c r="G159" s="117">
        <v>2512426210139</v>
      </c>
      <c r="H159" s="117">
        <v>3513184110</v>
      </c>
      <c r="I159" s="131"/>
      <c r="J159" s="131"/>
      <c r="K159" s="132"/>
      <c r="L159" s="133"/>
      <c r="M159" s="239" t="s">
        <v>178</v>
      </c>
      <c r="N159" s="191" t="s">
        <v>152</v>
      </c>
      <c r="O159" s="118">
        <f t="shared" si="25"/>
        <v>40257043660</v>
      </c>
      <c r="P159" s="118">
        <f t="shared" si="23"/>
        <v>20124921830</v>
      </c>
      <c r="Q159" s="118">
        <f t="shared" si="26"/>
        <v>7200000</v>
      </c>
      <c r="R159" s="118">
        <f t="shared" si="28"/>
        <v>20124921830</v>
      </c>
      <c r="S159" s="118">
        <f t="shared" si="32"/>
        <v>40257043660</v>
      </c>
      <c r="T159" s="134">
        <v>20124921830</v>
      </c>
      <c r="U159" s="130">
        <v>7200000</v>
      </c>
      <c r="V159" s="122">
        <v>20124921830</v>
      </c>
      <c r="W159" s="117">
        <f t="shared" ref="W159:W187" si="35">X159+AD159+AK159</f>
        <v>0</v>
      </c>
      <c r="X159" s="117">
        <v>0</v>
      </c>
      <c r="Y159" s="117">
        <f>AA159+AC159</f>
        <v>0</v>
      </c>
      <c r="Z159" s="117"/>
      <c r="AA159" s="117"/>
      <c r="AB159" s="117"/>
      <c r="AC159" s="117"/>
      <c r="AD159" s="117">
        <f t="shared" ref="AD159:AD170" si="36">AF159+AH159</f>
        <v>0</v>
      </c>
      <c r="AE159" s="117"/>
      <c r="AF159" s="117"/>
      <c r="AG159" s="117"/>
      <c r="AH159" s="117"/>
      <c r="AI159" s="117"/>
      <c r="AJ159" s="117"/>
      <c r="AK159" s="117"/>
      <c r="AL159" s="135"/>
      <c r="AM159" s="135"/>
      <c r="AN159" s="135"/>
      <c r="AO159" s="135"/>
      <c r="AP159" s="135"/>
      <c r="AQ159" s="135"/>
      <c r="AR159" s="135"/>
      <c r="AS159" s="135"/>
      <c r="AT159" s="135"/>
      <c r="AU159" s="135"/>
      <c r="AV159" s="135"/>
      <c r="AW159" s="135"/>
      <c r="AX159" s="135"/>
      <c r="AY159" s="135"/>
      <c r="AZ159" s="135"/>
      <c r="BA159" s="135"/>
    </row>
    <row r="160" spans="1:53" x14ac:dyDescent="0.25">
      <c r="A160" s="238"/>
      <c r="B160" s="116" t="s">
        <v>153</v>
      </c>
      <c r="C160" s="129">
        <v>21115.99</v>
      </c>
      <c r="D160" s="129">
        <v>10061.25</v>
      </c>
      <c r="E160" s="129">
        <v>10031.58</v>
      </c>
      <c r="F160" s="117">
        <v>2478692429780</v>
      </c>
      <c r="G160" s="117">
        <v>2475257316428</v>
      </c>
      <c r="H160" s="117">
        <v>3435113352</v>
      </c>
      <c r="I160" s="131"/>
      <c r="J160" s="131"/>
      <c r="K160" s="132"/>
      <c r="L160" s="133"/>
      <c r="M160" s="238"/>
      <c r="N160" s="191" t="s">
        <v>153</v>
      </c>
      <c r="O160" s="118">
        <f t="shared" si="25"/>
        <v>2009074100</v>
      </c>
      <c r="P160" s="118">
        <f t="shared" si="23"/>
        <v>994887050</v>
      </c>
      <c r="Q160" s="118">
        <f t="shared" si="26"/>
        <v>19300000</v>
      </c>
      <c r="R160" s="118">
        <f t="shared" si="28"/>
        <v>994887050</v>
      </c>
      <c r="S160" s="118">
        <f t="shared" si="32"/>
        <v>2009074100</v>
      </c>
      <c r="T160" s="134">
        <v>994887050</v>
      </c>
      <c r="U160" s="130">
        <v>19300000</v>
      </c>
      <c r="V160" s="122">
        <v>994887050</v>
      </c>
      <c r="W160" s="117">
        <f t="shared" si="35"/>
        <v>0</v>
      </c>
      <c r="X160" s="117">
        <v>0</v>
      </c>
      <c r="Y160" s="117">
        <f t="shared" ref="Y160:Y174" si="37">AA160+AC160</f>
        <v>0</v>
      </c>
      <c r="Z160" s="117"/>
      <c r="AA160" s="117"/>
      <c r="AB160" s="117"/>
      <c r="AC160" s="117"/>
      <c r="AD160" s="117">
        <f t="shared" si="36"/>
        <v>0</v>
      </c>
      <c r="AE160" s="117"/>
      <c r="AF160" s="117"/>
      <c r="AG160" s="117"/>
      <c r="AH160" s="117"/>
      <c r="AI160" s="117"/>
      <c r="AJ160" s="117"/>
      <c r="AK160" s="117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  <c r="AZ160" s="135"/>
      <c r="BA160" s="135"/>
    </row>
    <row r="161" spans="1:53" x14ac:dyDescent="0.25">
      <c r="A161" s="238"/>
      <c r="B161" s="116" t="s">
        <v>154</v>
      </c>
      <c r="C161" s="129">
        <v>20910.03</v>
      </c>
      <c r="D161" s="129">
        <v>10452.17</v>
      </c>
      <c r="E161" s="129">
        <v>10115.290000000001</v>
      </c>
      <c r="F161" s="117">
        <v>2590730427494</v>
      </c>
      <c r="G161" s="117">
        <v>2587373384900</v>
      </c>
      <c r="H161" s="117">
        <v>3357042594</v>
      </c>
      <c r="I161" s="131"/>
      <c r="J161" s="131"/>
      <c r="K161" s="132"/>
      <c r="L161" s="133"/>
      <c r="M161" s="238"/>
      <c r="N161" s="191" t="s">
        <v>154</v>
      </c>
      <c r="O161" s="118">
        <f t="shared" si="25"/>
        <v>16446234940</v>
      </c>
      <c r="P161" s="118">
        <f t="shared" si="23"/>
        <v>13223117470</v>
      </c>
      <c r="Q161" s="118">
        <f t="shared" si="26"/>
        <v>0</v>
      </c>
      <c r="R161" s="118">
        <f t="shared" si="28"/>
        <v>3223117470</v>
      </c>
      <c r="S161" s="118">
        <f t="shared" si="32"/>
        <v>11446234940</v>
      </c>
      <c r="T161" s="134">
        <v>8223117470</v>
      </c>
      <c r="U161" s="130">
        <v>0</v>
      </c>
      <c r="V161" s="122">
        <v>3223117470</v>
      </c>
      <c r="W161" s="117">
        <f t="shared" si="35"/>
        <v>5000000000</v>
      </c>
      <c r="X161" s="117">
        <v>5000000000</v>
      </c>
      <c r="Y161" s="117">
        <f t="shared" si="37"/>
        <v>0</v>
      </c>
      <c r="Z161" s="117">
        <v>5000000000</v>
      </c>
      <c r="AA161" s="117"/>
      <c r="AB161" s="117"/>
      <c r="AC161" s="117"/>
      <c r="AD161" s="117">
        <f t="shared" si="36"/>
        <v>0</v>
      </c>
      <c r="AE161" s="117"/>
      <c r="AF161" s="117"/>
      <c r="AG161" s="117"/>
      <c r="AH161" s="117"/>
      <c r="AI161" s="117"/>
      <c r="AJ161" s="117"/>
      <c r="AK161" s="117"/>
      <c r="AL161" s="135"/>
      <c r="AM161" s="135"/>
      <c r="AN161" s="135"/>
      <c r="AO161" s="135"/>
      <c r="AP161" s="135"/>
      <c r="AQ161" s="135"/>
      <c r="AR161" s="135"/>
      <c r="AS161" s="135"/>
      <c r="AT161" s="135"/>
      <c r="AU161" s="135"/>
      <c r="AV161" s="135"/>
      <c r="AW161" s="135"/>
      <c r="AX161" s="135"/>
      <c r="AY161" s="135"/>
      <c r="AZ161" s="135"/>
      <c r="BA161" s="135"/>
    </row>
    <row r="162" spans="1:53" x14ac:dyDescent="0.25">
      <c r="A162" s="238"/>
      <c r="B162" s="116" t="s">
        <v>155</v>
      </c>
      <c r="C162" s="129">
        <v>19949.16</v>
      </c>
      <c r="D162" s="129">
        <v>9749.66</v>
      </c>
      <c r="E162" s="129">
        <v>9956.89</v>
      </c>
      <c r="F162" s="117">
        <v>2474986541556</v>
      </c>
      <c r="G162" s="117">
        <v>2471395286688</v>
      </c>
      <c r="H162" s="117">
        <v>3591254868</v>
      </c>
      <c r="I162" s="131"/>
      <c r="J162" s="131"/>
      <c r="K162" s="132"/>
      <c r="L162" s="133"/>
      <c r="M162" s="238"/>
      <c r="N162" s="191" t="s">
        <v>155</v>
      </c>
      <c r="O162" s="118">
        <f t="shared" si="25"/>
        <v>1285445400</v>
      </c>
      <c r="P162" s="118">
        <f t="shared" si="23"/>
        <v>592722700</v>
      </c>
      <c r="Q162" s="118">
        <f t="shared" si="26"/>
        <v>100000000</v>
      </c>
      <c r="R162" s="118">
        <f t="shared" si="28"/>
        <v>592722700</v>
      </c>
      <c r="S162" s="118">
        <f t="shared" si="32"/>
        <v>1285445400</v>
      </c>
      <c r="T162" s="134">
        <v>592722700</v>
      </c>
      <c r="U162" s="130">
        <v>100000000</v>
      </c>
      <c r="V162" s="122">
        <v>592722700</v>
      </c>
      <c r="W162" s="117">
        <f t="shared" si="35"/>
        <v>0</v>
      </c>
      <c r="X162" s="117">
        <v>0</v>
      </c>
      <c r="Y162" s="117">
        <f t="shared" si="37"/>
        <v>0</v>
      </c>
      <c r="Z162" s="117"/>
      <c r="AA162" s="117"/>
      <c r="AB162" s="117"/>
      <c r="AC162" s="117"/>
      <c r="AD162" s="117">
        <f t="shared" si="36"/>
        <v>0</v>
      </c>
      <c r="AE162" s="117"/>
      <c r="AF162" s="117"/>
      <c r="AG162" s="117"/>
      <c r="AH162" s="117"/>
      <c r="AI162" s="117"/>
      <c r="AJ162" s="117"/>
      <c r="AK162" s="117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35"/>
      <c r="AX162" s="135"/>
      <c r="AY162" s="135"/>
      <c r="AZ162" s="135"/>
      <c r="BA162" s="135"/>
    </row>
    <row r="163" spans="1:53" x14ac:dyDescent="0.25">
      <c r="A163" s="238"/>
      <c r="B163" s="116" t="s">
        <v>156</v>
      </c>
      <c r="C163" s="129">
        <v>19553.509999999998</v>
      </c>
      <c r="D163" s="129">
        <v>9677.27</v>
      </c>
      <c r="E163" s="129">
        <v>10064.56</v>
      </c>
      <c r="F163" s="117">
        <v>2491344049968</v>
      </c>
      <c r="G163" s="117">
        <v>2487830865858</v>
      </c>
      <c r="H163" s="117">
        <v>3513184110</v>
      </c>
      <c r="I163" s="131"/>
      <c r="J163" s="131"/>
      <c r="K163" s="132"/>
      <c r="L163" s="133"/>
      <c r="M163" s="238"/>
      <c r="N163" s="191" t="s">
        <v>156</v>
      </c>
      <c r="O163" s="118">
        <f t="shared" si="25"/>
        <v>14567918680</v>
      </c>
      <c r="P163" s="118">
        <f>T163+X163</f>
        <v>13467247340</v>
      </c>
      <c r="Q163" s="118">
        <f t="shared" si="26"/>
        <v>496500000</v>
      </c>
      <c r="R163" s="118">
        <f t="shared" si="28"/>
        <v>604171340</v>
      </c>
      <c r="S163" s="118">
        <f t="shared" si="32"/>
        <v>8136380680</v>
      </c>
      <c r="T163" s="134">
        <v>7035709340</v>
      </c>
      <c r="U163" s="130">
        <v>496500000</v>
      </c>
      <c r="V163" s="122">
        <v>604171340</v>
      </c>
      <c r="W163" s="117">
        <f t="shared" si="35"/>
        <v>6431538000</v>
      </c>
      <c r="X163" s="117">
        <v>6431538000</v>
      </c>
      <c r="Y163" s="117">
        <f t="shared" si="37"/>
        <v>0</v>
      </c>
      <c r="Z163" s="117">
        <v>6431538000</v>
      </c>
      <c r="AA163" s="117"/>
      <c r="AB163" s="117"/>
      <c r="AC163" s="117"/>
      <c r="AD163" s="117">
        <f t="shared" si="36"/>
        <v>0</v>
      </c>
      <c r="AE163" s="117"/>
      <c r="AF163" s="117"/>
      <c r="AG163" s="117"/>
      <c r="AH163" s="117"/>
      <c r="AI163" s="117"/>
      <c r="AJ163" s="117"/>
      <c r="AK163" s="117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</row>
    <row r="164" spans="1:53" x14ac:dyDescent="0.25">
      <c r="A164" s="238"/>
      <c r="B164" s="116" t="s">
        <v>157</v>
      </c>
      <c r="C164" s="129">
        <v>19737.490000000002</v>
      </c>
      <c r="D164" s="129">
        <v>9823.9</v>
      </c>
      <c r="E164" s="129">
        <v>9633.86</v>
      </c>
      <c r="F164" s="117">
        <v>2484924200709</v>
      </c>
      <c r="G164" s="117">
        <v>2481879441147</v>
      </c>
      <c r="H164" s="117">
        <v>3044759562</v>
      </c>
      <c r="I164" s="131"/>
      <c r="J164" s="131"/>
      <c r="K164" s="132"/>
      <c r="L164" s="133"/>
      <c r="M164" s="238"/>
      <c r="N164" s="191" t="s">
        <v>157</v>
      </c>
      <c r="O164" s="118">
        <f t="shared" si="25"/>
        <v>9024079120</v>
      </c>
      <c r="P164" s="118">
        <f t="shared" ref="P164:P188" si="38">T164+X164</f>
        <v>7003035560</v>
      </c>
      <c r="Q164" s="118">
        <f t="shared" si="26"/>
        <v>8600000</v>
      </c>
      <c r="R164" s="118">
        <f t="shared" si="28"/>
        <v>2012443560</v>
      </c>
      <c r="S164" s="118">
        <f t="shared" si="32"/>
        <v>6528783120</v>
      </c>
      <c r="T164" s="134">
        <v>4507739560</v>
      </c>
      <c r="U164" s="130">
        <v>8600000</v>
      </c>
      <c r="V164" s="122">
        <v>2012443560</v>
      </c>
      <c r="W164" s="117">
        <f t="shared" si="35"/>
        <v>2495296000</v>
      </c>
      <c r="X164" s="117">
        <v>2495296000</v>
      </c>
      <c r="Y164" s="117">
        <f>AA164+AC164</f>
        <v>0</v>
      </c>
      <c r="Z164" s="117">
        <v>2495296000</v>
      </c>
      <c r="AA164" s="117"/>
      <c r="AB164" s="117"/>
      <c r="AC164" s="117"/>
      <c r="AD164" s="117">
        <f t="shared" si="36"/>
        <v>0</v>
      </c>
      <c r="AE164" s="117"/>
      <c r="AF164" s="117"/>
      <c r="AG164" s="117"/>
      <c r="AH164" s="117"/>
      <c r="AI164" s="117"/>
      <c r="AJ164" s="117"/>
      <c r="AK164" s="117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</row>
    <row r="165" spans="1:53" x14ac:dyDescent="0.25">
      <c r="A165" s="238"/>
      <c r="B165" s="116" t="s">
        <v>158</v>
      </c>
      <c r="C165" s="129">
        <v>19537.009999999998</v>
      </c>
      <c r="D165" s="129">
        <v>9499.86</v>
      </c>
      <c r="E165" s="129">
        <v>9421.1200000000008</v>
      </c>
      <c r="F165" s="117">
        <v>2388797806975</v>
      </c>
      <c r="G165" s="117">
        <v>2385440764381</v>
      </c>
      <c r="H165" s="117">
        <v>3357042594</v>
      </c>
      <c r="I165" s="131"/>
      <c r="J165" s="131"/>
      <c r="K165" s="136"/>
      <c r="L165" s="133"/>
      <c r="M165" s="238"/>
      <c r="N165" s="191" t="s">
        <v>158</v>
      </c>
      <c r="O165" s="118">
        <f t="shared" si="25"/>
        <v>2359754500</v>
      </c>
      <c r="P165" s="118">
        <f t="shared" si="38"/>
        <v>1179877250</v>
      </c>
      <c r="Q165" s="118">
        <f t="shared" si="26"/>
        <v>0</v>
      </c>
      <c r="R165" s="118">
        <f t="shared" si="28"/>
        <v>1179877250</v>
      </c>
      <c r="S165" s="118">
        <f t="shared" si="32"/>
        <v>2359754500</v>
      </c>
      <c r="T165" s="134">
        <v>1179877250</v>
      </c>
      <c r="U165" s="130">
        <v>0</v>
      </c>
      <c r="V165" s="122">
        <v>1179877250</v>
      </c>
      <c r="W165" s="117">
        <f t="shared" si="35"/>
        <v>0</v>
      </c>
      <c r="X165" s="117">
        <v>0</v>
      </c>
      <c r="Y165" s="117">
        <f t="shared" si="37"/>
        <v>0</v>
      </c>
      <c r="Z165" s="117"/>
      <c r="AA165" s="117"/>
      <c r="AB165" s="117"/>
      <c r="AC165" s="117"/>
      <c r="AD165" s="117">
        <f t="shared" si="36"/>
        <v>0</v>
      </c>
      <c r="AE165" s="117"/>
      <c r="AF165" s="117"/>
      <c r="AG165" s="117"/>
      <c r="AH165" s="117"/>
      <c r="AI165" s="117"/>
      <c r="AJ165" s="117"/>
      <c r="AK165" s="137"/>
      <c r="AL165" s="135"/>
      <c r="AM165" s="135"/>
      <c r="AN165" s="135"/>
      <c r="AO165" s="135"/>
      <c r="AP165" s="135"/>
      <c r="AQ165" s="135"/>
      <c r="AR165" s="135"/>
      <c r="AS165" s="135"/>
      <c r="AT165" s="135"/>
      <c r="AU165" s="135"/>
      <c r="AV165" s="135"/>
      <c r="AW165" s="135"/>
      <c r="AX165" s="135"/>
      <c r="AY165" s="135"/>
      <c r="AZ165" s="135"/>
      <c r="BA165" s="135"/>
    </row>
    <row r="166" spans="1:53" ht="15.75" customHeight="1" x14ac:dyDescent="0.25">
      <c r="A166" s="238"/>
      <c r="B166" s="116" t="s">
        <v>159</v>
      </c>
      <c r="C166" s="129">
        <v>19365</v>
      </c>
      <c r="D166" s="129">
        <v>9260.6299999999992</v>
      </c>
      <c r="E166" s="129">
        <v>9224.7000000000007</v>
      </c>
      <c r="F166" s="117">
        <v>2305278899659</v>
      </c>
      <c r="G166" s="117">
        <v>2302390281613</v>
      </c>
      <c r="H166" s="117">
        <v>2888618046</v>
      </c>
      <c r="I166" s="131"/>
      <c r="J166" s="131"/>
      <c r="K166" s="125"/>
      <c r="L166" s="138"/>
      <c r="M166" s="238"/>
      <c r="N166" s="191" t="s">
        <v>159</v>
      </c>
      <c r="O166" s="118">
        <f t="shared" si="25"/>
        <v>2451383720</v>
      </c>
      <c r="P166" s="118">
        <f t="shared" si="38"/>
        <v>1225691860</v>
      </c>
      <c r="Q166" s="118">
        <f t="shared" si="26"/>
        <v>0</v>
      </c>
      <c r="R166" s="118">
        <f t="shared" si="28"/>
        <v>1225691860</v>
      </c>
      <c r="S166" s="118">
        <f t="shared" si="32"/>
        <v>2451383720</v>
      </c>
      <c r="T166" s="134">
        <v>1225691860</v>
      </c>
      <c r="U166" s="130">
        <v>0</v>
      </c>
      <c r="V166" s="122">
        <v>1225691860</v>
      </c>
      <c r="W166" s="117">
        <f t="shared" si="35"/>
        <v>0</v>
      </c>
      <c r="X166" s="117">
        <v>0</v>
      </c>
      <c r="Y166" s="117">
        <f t="shared" si="37"/>
        <v>0</v>
      </c>
      <c r="Z166" s="117"/>
      <c r="AA166" s="117"/>
      <c r="AB166" s="117"/>
      <c r="AC166" s="117"/>
      <c r="AD166" s="117">
        <f t="shared" si="36"/>
        <v>0</v>
      </c>
      <c r="AE166" s="117"/>
      <c r="AF166" s="117"/>
      <c r="AG166" s="117"/>
      <c r="AH166" s="117"/>
      <c r="AI166" s="117"/>
      <c r="AJ166" s="117"/>
      <c r="AK166" s="137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35"/>
    </row>
    <row r="167" spans="1:53" x14ac:dyDescent="0.25">
      <c r="A167" s="238"/>
      <c r="B167" s="116" t="s">
        <v>160</v>
      </c>
      <c r="C167" s="129">
        <v>20034.66</v>
      </c>
      <c r="D167" s="129">
        <v>9582.43</v>
      </c>
      <c r="E167" s="129">
        <v>8884</v>
      </c>
      <c r="F167" s="117">
        <v>2350525729739</v>
      </c>
      <c r="G167" s="117">
        <v>2347480970177</v>
      </c>
      <c r="H167" s="117">
        <v>3044759562</v>
      </c>
      <c r="I167" s="131"/>
      <c r="J167" s="131"/>
      <c r="K167" s="125"/>
      <c r="L167" s="138"/>
      <c r="M167" s="238"/>
      <c r="N167" s="191" t="s">
        <v>160</v>
      </c>
      <c r="O167" s="118">
        <f t="shared" si="25"/>
        <v>33581371440</v>
      </c>
      <c r="P167" s="118">
        <f t="shared" si="38"/>
        <v>33277064920</v>
      </c>
      <c r="Q167" s="118">
        <f t="shared" si="26"/>
        <v>0</v>
      </c>
      <c r="R167" s="118">
        <f t="shared" si="28"/>
        <v>304306520</v>
      </c>
      <c r="S167" s="118">
        <f t="shared" si="32"/>
        <v>17094992240</v>
      </c>
      <c r="T167" s="134">
        <v>16790685720</v>
      </c>
      <c r="U167" s="130">
        <v>0</v>
      </c>
      <c r="V167" s="122">
        <v>304306520</v>
      </c>
      <c r="W167" s="117">
        <f t="shared" si="35"/>
        <v>16486379200</v>
      </c>
      <c r="X167" s="117">
        <v>16486379200</v>
      </c>
      <c r="Y167" s="117">
        <f t="shared" si="37"/>
        <v>0</v>
      </c>
      <c r="Z167" s="117">
        <v>16486379200</v>
      </c>
      <c r="AA167" s="117"/>
      <c r="AB167" s="117"/>
      <c r="AC167" s="117"/>
      <c r="AD167" s="117">
        <f t="shared" si="36"/>
        <v>0</v>
      </c>
      <c r="AE167" s="117"/>
      <c r="AF167" s="117"/>
      <c r="AG167" s="117"/>
      <c r="AH167" s="117"/>
      <c r="AI167" s="117"/>
      <c r="AJ167" s="117"/>
      <c r="AK167" s="137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</row>
    <row r="168" spans="1:53" x14ac:dyDescent="0.25">
      <c r="A168" s="238"/>
      <c r="B168" s="116" t="s">
        <v>161</v>
      </c>
      <c r="C168" s="129">
        <v>20463.61</v>
      </c>
      <c r="D168" s="129">
        <v>9792.82</v>
      </c>
      <c r="E168" s="129">
        <v>8501.67</v>
      </c>
      <c r="F168" s="117">
        <v>2431342532830</v>
      </c>
      <c r="G168" s="117">
        <v>2428236097369</v>
      </c>
      <c r="H168" s="117">
        <v>3106435461</v>
      </c>
      <c r="I168" s="131"/>
      <c r="J168" s="131"/>
      <c r="K168" s="125"/>
      <c r="L168" s="138"/>
      <c r="M168" s="238"/>
      <c r="N168" s="191" t="s">
        <v>161</v>
      </c>
      <c r="O168" s="118">
        <f t="shared" si="25"/>
        <v>2936046980</v>
      </c>
      <c r="P168" s="118">
        <f t="shared" si="38"/>
        <v>1468023490</v>
      </c>
      <c r="Q168" s="118">
        <f t="shared" si="26"/>
        <v>0</v>
      </c>
      <c r="R168" s="118">
        <f t="shared" si="28"/>
        <v>1468023490</v>
      </c>
      <c r="S168" s="118">
        <f t="shared" si="32"/>
        <v>2936046980</v>
      </c>
      <c r="T168" s="134">
        <v>1468023490</v>
      </c>
      <c r="U168" s="130">
        <v>0</v>
      </c>
      <c r="V168" s="122">
        <v>1468023490</v>
      </c>
      <c r="W168" s="117">
        <f t="shared" si="35"/>
        <v>0</v>
      </c>
      <c r="X168" s="117">
        <v>0</v>
      </c>
      <c r="Y168" s="117">
        <f t="shared" si="37"/>
        <v>0</v>
      </c>
      <c r="Z168" s="117"/>
      <c r="AA168" s="117"/>
      <c r="AB168" s="117"/>
      <c r="AC168" s="117"/>
      <c r="AD168" s="117">
        <f t="shared" si="36"/>
        <v>0</v>
      </c>
      <c r="AE168" s="117"/>
      <c r="AF168" s="117"/>
      <c r="AG168" s="117"/>
      <c r="AH168" s="117"/>
      <c r="AI168" s="117"/>
      <c r="AJ168" s="117"/>
      <c r="AK168" s="137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</row>
    <row r="169" spans="1:53" x14ac:dyDescent="0.25">
      <c r="A169" s="238"/>
      <c r="B169" s="116" t="s">
        <v>162</v>
      </c>
      <c r="C169" s="129">
        <v>20051.89</v>
      </c>
      <c r="D169" s="129">
        <v>9742.67</v>
      </c>
      <c r="E169" s="129">
        <v>8470.94</v>
      </c>
      <c r="F169" s="117">
        <v>2306519269511</v>
      </c>
      <c r="G169" s="117">
        <v>2302979541343</v>
      </c>
      <c r="H169" s="117">
        <v>3539728168</v>
      </c>
      <c r="I169" s="131"/>
      <c r="J169" s="131"/>
      <c r="K169" s="125"/>
      <c r="L169" s="138"/>
      <c r="M169" s="238"/>
      <c r="N169" s="191" t="s">
        <v>162</v>
      </c>
      <c r="O169" s="118">
        <f t="shared" si="25"/>
        <v>3801197040</v>
      </c>
      <c r="P169" s="118">
        <f t="shared" si="38"/>
        <v>2920598520</v>
      </c>
      <c r="Q169" s="118">
        <f t="shared" si="26"/>
        <v>0</v>
      </c>
      <c r="R169" s="118">
        <f t="shared" si="28"/>
        <v>880598520</v>
      </c>
      <c r="S169" s="118">
        <f t="shared" si="32"/>
        <v>2781197040</v>
      </c>
      <c r="T169" s="134">
        <v>1900598520</v>
      </c>
      <c r="U169" s="130">
        <v>0</v>
      </c>
      <c r="V169" s="122">
        <v>880598520</v>
      </c>
      <c r="W169" s="117">
        <f t="shared" si="35"/>
        <v>1020000000</v>
      </c>
      <c r="X169" s="117">
        <v>1020000000</v>
      </c>
      <c r="Y169" s="117">
        <f t="shared" si="37"/>
        <v>0</v>
      </c>
      <c r="Z169" s="117">
        <v>1020000000</v>
      </c>
      <c r="AA169" s="117"/>
      <c r="AB169" s="117"/>
      <c r="AC169" s="117"/>
      <c r="AD169" s="117">
        <f t="shared" si="36"/>
        <v>0</v>
      </c>
      <c r="AE169" s="117"/>
      <c r="AF169" s="117"/>
      <c r="AG169" s="117"/>
      <c r="AH169" s="117"/>
      <c r="AI169" s="117"/>
      <c r="AJ169" s="117"/>
      <c r="AK169" s="137"/>
      <c r="AL169" s="135"/>
      <c r="AM169" s="135"/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/>
      <c r="AX169" s="135"/>
      <c r="AY169" s="135"/>
      <c r="AZ169" s="135"/>
      <c r="BA169" s="135"/>
    </row>
    <row r="170" spans="1:53" x14ac:dyDescent="0.25">
      <c r="A170" s="238"/>
      <c r="B170" s="116" t="s">
        <v>163</v>
      </c>
      <c r="C170" s="129">
        <v>20076.54</v>
      </c>
      <c r="D170" s="129">
        <v>9458.48</v>
      </c>
      <c r="E170" s="129">
        <v>8322.0300000000007</v>
      </c>
      <c r="F170" s="117">
        <v>2511752418802.3198</v>
      </c>
      <c r="G170" s="117">
        <v>2508040934967</v>
      </c>
      <c r="H170" s="117">
        <v>3711483835.3200002</v>
      </c>
      <c r="I170" s="131"/>
      <c r="J170" s="131"/>
      <c r="K170" s="125"/>
      <c r="L170" s="138"/>
      <c r="M170" s="238"/>
      <c r="N170" s="191" t="s">
        <v>163</v>
      </c>
      <c r="O170" s="118">
        <f t="shared" si="25"/>
        <v>2848858280</v>
      </c>
      <c r="P170" s="118">
        <f t="shared" si="38"/>
        <v>891429140</v>
      </c>
      <c r="Q170" s="118">
        <f t="shared" si="26"/>
        <v>1066000000</v>
      </c>
      <c r="R170" s="118">
        <f t="shared" si="28"/>
        <v>891429140</v>
      </c>
      <c r="S170" s="118">
        <f t="shared" si="32"/>
        <v>1848858280</v>
      </c>
      <c r="T170" s="134">
        <v>891429140</v>
      </c>
      <c r="U170" s="139">
        <v>66000000</v>
      </c>
      <c r="V170" s="122">
        <v>891429140</v>
      </c>
      <c r="W170" s="117">
        <f t="shared" si="35"/>
        <v>1000000000</v>
      </c>
      <c r="X170" s="117">
        <v>0</v>
      </c>
      <c r="Y170" s="117">
        <f t="shared" si="37"/>
        <v>0</v>
      </c>
      <c r="Z170" s="117"/>
      <c r="AA170" s="117"/>
      <c r="AB170" s="117"/>
      <c r="AC170" s="117"/>
      <c r="AD170" s="117">
        <f t="shared" si="36"/>
        <v>1000000000</v>
      </c>
      <c r="AE170" s="117">
        <f>AG170+AI170</f>
        <v>100000</v>
      </c>
      <c r="AF170" s="117"/>
      <c r="AG170" s="117"/>
      <c r="AH170" s="117">
        <v>1000000000</v>
      </c>
      <c r="AI170" s="117">
        <v>100000</v>
      </c>
      <c r="AJ170" s="117"/>
      <c r="AK170" s="137"/>
      <c r="AL170" s="135"/>
      <c r="AM170" s="135"/>
      <c r="AN170" s="135"/>
      <c r="AO170" s="135"/>
      <c r="AP170" s="135"/>
      <c r="AQ170" s="135"/>
      <c r="AR170" s="135"/>
      <c r="AS170" s="135"/>
      <c r="AT170" s="135"/>
      <c r="AU170" s="135"/>
      <c r="AV170" s="135"/>
      <c r="AW170" s="135"/>
      <c r="AX170" s="135"/>
      <c r="AY170" s="135"/>
      <c r="AZ170" s="135"/>
      <c r="BA170" s="135"/>
    </row>
    <row r="171" spans="1:53" x14ac:dyDescent="0.25">
      <c r="A171" s="245" t="s">
        <v>179</v>
      </c>
      <c r="B171" s="116" t="s">
        <v>152</v>
      </c>
      <c r="C171" s="117">
        <v>21584.41</v>
      </c>
      <c r="D171" s="117">
        <v>9792.82</v>
      </c>
      <c r="E171" s="117">
        <v>8501.67</v>
      </c>
      <c r="F171" s="117">
        <v>2447934618986.46</v>
      </c>
      <c r="G171" s="117">
        <v>2444431584075</v>
      </c>
      <c r="H171" s="117">
        <v>3503034911.46</v>
      </c>
      <c r="I171" s="131"/>
      <c r="J171" s="131"/>
      <c r="K171" s="125"/>
      <c r="L171" s="138"/>
      <c r="M171" s="245" t="s">
        <v>179</v>
      </c>
      <c r="N171" s="191" t="s">
        <v>152</v>
      </c>
      <c r="O171" s="118">
        <f t="shared" si="25"/>
        <v>952591180</v>
      </c>
      <c r="P171" s="118">
        <f t="shared" si="38"/>
        <v>451295590</v>
      </c>
      <c r="Q171" s="118">
        <f t="shared" si="26"/>
        <v>50000000</v>
      </c>
      <c r="R171" s="118">
        <f t="shared" si="28"/>
        <v>451295590</v>
      </c>
      <c r="S171" s="118">
        <f t="shared" si="32"/>
        <v>952591180</v>
      </c>
      <c r="T171" s="140">
        <v>451295590</v>
      </c>
      <c r="U171" s="141">
        <v>50000000</v>
      </c>
      <c r="V171" s="117">
        <v>451295590</v>
      </c>
      <c r="W171" s="142">
        <f t="shared" si="35"/>
        <v>0</v>
      </c>
      <c r="X171" s="143">
        <v>0</v>
      </c>
      <c r="Y171" s="142">
        <f t="shared" si="37"/>
        <v>0</v>
      </c>
      <c r="Z171" s="144"/>
      <c r="AA171" s="142"/>
      <c r="AB171" s="142"/>
      <c r="AC171" s="145"/>
      <c r="AD171" s="140">
        <f>SUM(AF171+AH171)</f>
        <v>0</v>
      </c>
      <c r="AE171" s="142">
        <f>AG171+AI171</f>
        <v>0</v>
      </c>
      <c r="AF171" s="142"/>
      <c r="AG171" s="146"/>
      <c r="AH171" s="146"/>
      <c r="AI171" s="146"/>
      <c r="AJ171" s="146"/>
      <c r="AK171" s="147"/>
      <c r="AL171" s="135"/>
      <c r="AM171" s="135"/>
      <c r="AN171" s="135"/>
      <c r="AO171" s="135"/>
      <c r="AP171" s="135"/>
      <c r="AQ171" s="135"/>
      <c r="AR171" s="135"/>
      <c r="AS171" s="135"/>
      <c r="AT171" s="135"/>
      <c r="AU171" s="135"/>
      <c r="AV171" s="135"/>
      <c r="AW171" s="135"/>
      <c r="AX171" s="135"/>
      <c r="AY171" s="135"/>
      <c r="AZ171" s="135"/>
      <c r="BA171" s="135"/>
    </row>
    <row r="172" spans="1:53" x14ac:dyDescent="0.25">
      <c r="A172" s="246"/>
      <c r="B172" s="116" t="s">
        <v>153</v>
      </c>
      <c r="C172" s="117">
        <v>21457.81</v>
      </c>
      <c r="D172" s="117">
        <v>9742.67</v>
      </c>
      <c r="E172" s="117">
        <v>8470.94</v>
      </c>
      <c r="F172" s="117">
        <v>2482465125676.7002</v>
      </c>
      <c r="G172" s="117">
        <v>2479252513985</v>
      </c>
      <c r="H172" s="117">
        <v>3212611691.6999998</v>
      </c>
      <c r="I172" s="131"/>
      <c r="J172" s="131"/>
      <c r="K172" s="125"/>
      <c r="L172" s="138"/>
      <c r="M172" s="246"/>
      <c r="N172" s="191" t="s">
        <v>153</v>
      </c>
      <c r="O172" s="118">
        <f t="shared" si="25"/>
        <v>22311769900</v>
      </c>
      <c r="P172" s="118">
        <f t="shared" si="38"/>
        <v>21155884950</v>
      </c>
      <c r="Q172" s="118">
        <f t="shared" si="26"/>
        <v>0</v>
      </c>
      <c r="R172" s="118">
        <f t="shared" si="28"/>
        <v>1155884950</v>
      </c>
      <c r="S172" s="118">
        <f t="shared" si="32"/>
        <v>12311769900</v>
      </c>
      <c r="T172" s="140">
        <v>11155884950</v>
      </c>
      <c r="U172" s="141">
        <v>0</v>
      </c>
      <c r="V172" s="117">
        <v>1155884950</v>
      </c>
      <c r="W172" s="142">
        <f t="shared" si="35"/>
        <v>10000000000</v>
      </c>
      <c r="X172" s="143">
        <v>10000000000</v>
      </c>
      <c r="Y172" s="142">
        <f t="shared" si="37"/>
        <v>50000000</v>
      </c>
      <c r="Z172" s="144">
        <v>10000000000</v>
      </c>
      <c r="AA172" s="142">
        <v>50000000</v>
      </c>
      <c r="AB172" s="142"/>
      <c r="AC172" s="142"/>
      <c r="AD172" s="140">
        <f>SUM(AF172+AH172)</f>
        <v>0</v>
      </c>
      <c r="AE172" s="142">
        <f t="shared" ref="AE172:AE188" si="39">AG172+AI172</f>
        <v>0</v>
      </c>
      <c r="AF172" s="142"/>
      <c r="AG172" s="146"/>
      <c r="AH172" s="146"/>
      <c r="AI172" s="146"/>
      <c r="AJ172" s="146"/>
      <c r="AK172" s="147"/>
      <c r="AL172" s="135"/>
      <c r="AM172" s="135"/>
      <c r="AN172" s="135"/>
      <c r="AO172" s="135"/>
      <c r="AP172" s="135"/>
      <c r="AQ172" s="135"/>
      <c r="AR172" s="135"/>
      <c r="AS172" s="135"/>
      <c r="AT172" s="135"/>
      <c r="AU172" s="135"/>
      <c r="AV172" s="135"/>
      <c r="AW172" s="135"/>
      <c r="AX172" s="135"/>
      <c r="AY172" s="135"/>
      <c r="AZ172" s="135"/>
      <c r="BA172" s="135"/>
    </row>
    <row r="173" spans="1:53" x14ac:dyDescent="0.25">
      <c r="A173" s="246"/>
      <c r="B173" s="116" t="s">
        <v>154</v>
      </c>
      <c r="C173" s="117">
        <v>20901.009999999998</v>
      </c>
      <c r="D173" s="117">
        <v>9458.48</v>
      </c>
      <c r="E173" s="117">
        <v>8322.0300000000007</v>
      </c>
      <c r="F173" s="117">
        <v>2456539678892</v>
      </c>
      <c r="G173" s="117">
        <v>2452754808544</v>
      </c>
      <c r="H173" s="117">
        <v>3784870348</v>
      </c>
      <c r="I173" s="131"/>
      <c r="J173" s="131"/>
      <c r="K173" s="125"/>
      <c r="L173" s="138"/>
      <c r="M173" s="246"/>
      <c r="N173" s="191" t="s">
        <v>154</v>
      </c>
      <c r="O173" s="118">
        <f t="shared" si="25"/>
        <v>17064007260</v>
      </c>
      <c r="P173" s="118">
        <f t="shared" si="38"/>
        <v>13817003630</v>
      </c>
      <c r="Q173" s="118">
        <f t="shared" si="26"/>
        <v>0</v>
      </c>
      <c r="R173" s="118">
        <f t="shared" si="28"/>
        <v>3247003630</v>
      </c>
      <c r="S173" s="118">
        <f t="shared" si="32"/>
        <v>11779007260</v>
      </c>
      <c r="T173" s="140">
        <v>8532003630</v>
      </c>
      <c r="U173" s="141">
        <v>0</v>
      </c>
      <c r="V173" s="117">
        <v>3247003630</v>
      </c>
      <c r="W173" s="142">
        <f t="shared" si="35"/>
        <v>5285000000</v>
      </c>
      <c r="X173" s="143">
        <v>5285000000</v>
      </c>
      <c r="Y173" s="142">
        <f t="shared" si="37"/>
        <v>70000000</v>
      </c>
      <c r="Z173" s="142">
        <v>5285000000</v>
      </c>
      <c r="AA173" s="142">
        <v>70000000</v>
      </c>
      <c r="AB173" s="142"/>
      <c r="AC173" s="142"/>
      <c r="AD173" s="140">
        <f t="shared" ref="AD173:AD188" si="40">SUM(AF173+AH173)</f>
        <v>0</v>
      </c>
      <c r="AE173" s="142">
        <f t="shared" si="39"/>
        <v>0</v>
      </c>
      <c r="AF173" s="142"/>
      <c r="AG173" s="146"/>
      <c r="AH173" s="146"/>
      <c r="AI173" s="146"/>
      <c r="AJ173" s="146"/>
      <c r="AK173" s="147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</row>
    <row r="174" spans="1:53" s="155" customFormat="1" x14ac:dyDescent="0.25">
      <c r="A174" s="246"/>
      <c r="B174" s="148" t="s">
        <v>155</v>
      </c>
      <c r="C174" s="117">
        <v>20118.48</v>
      </c>
      <c r="D174" s="117">
        <v>9546.27</v>
      </c>
      <c r="E174" s="117">
        <v>8059.18</v>
      </c>
      <c r="F174" s="117">
        <v>2414247256534.7002</v>
      </c>
      <c r="G174" s="117">
        <v>2410917538706</v>
      </c>
      <c r="H174" s="117">
        <v>3329717828.6999998</v>
      </c>
      <c r="I174" s="149"/>
      <c r="J174" s="149"/>
      <c r="K174" s="150"/>
      <c r="L174" s="151"/>
      <c r="M174" s="246"/>
      <c r="N174" s="148" t="s">
        <v>155</v>
      </c>
      <c r="O174" s="118">
        <f t="shared" si="25"/>
        <v>1989151360</v>
      </c>
      <c r="P174" s="118">
        <f t="shared" si="38"/>
        <v>994575680</v>
      </c>
      <c r="Q174" s="118">
        <f t="shared" si="26"/>
        <v>0</v>
      </c>
      <c r="R174" s="118">
        <f t="shared" si="28"/>
        <v>994575680</v>
      </c>
      <c r="S174" s="118">
        <f t="shared" si="32"/>
        <v>1989151360</v>
      </c>
      <c r="T174" s="140">
        <v>994575680</v>
      </c>
      <c r="U174" s="141">
        <v>0</v>
      </c>
      <c r="V174" s="117">
        <v>994575680</v>
      </c>
      <c r="W174" s="142">
        <f t="shared" si="35"/>
        <v>0</v>
      </c>
      <c r="X174" s="143">
        <v>0</v>
      </c>
      <c r="Y174" s="142">
        <f t="shared" si="37"/>
        <v>0</v>
      </c>
      <c r="Z174" s="152"/>
      <c r="AA174" s="152"/>
      <c r="AB174" s="152"/>
      <c r="AC174" s="152"/>
      <c r="AD174" s="140">
        <f t="shared" si="40"/>
        <v>0</v>
      </c>
      <c r="AE174" s="142">
        <f t="shared" si="39"/>
        <v>0</v>
      </c>
      <c r="AF174" s="152"/>
      <c r="AG174" s="152"/>
      <c r="AH174" s="152"/>
      <c r="AI174" s="152"/>
      <c r="AJ174" s="152"/>
      <c r="AK174" s="153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</row>
    <row r="175" spans="1:53" x14ac:dyDescent="0.25">
      <c r="A175" s="246"/>
      <c r="B175" s="116" t="s">
        <v>156</v>
      </c>
      <c r="C175" s="117">
        <v>20175.46</v>
      </c>
      <c r="D175" s="117">
        <v>9335.7199999999993</v>
      </c>
      <c r="E175" s="117">
        <v>7808.77</v>
      </c>
      <c r="F175" s="117">
        <v>2385767775179</v>
      </c>
      <c r="G175" s="117">
        <v>2382754243920</v>
      </c>
      <c r="H175" s="117">
        <v>3013531259</v>
      </c>
      <c r="I175" s="131"/>
      <c r="J175" s="131"/>
      <c r="K175" s="125"/>
      <c r="L175" s="138"/>
      <c r="M175" s="246"/>
      <c r="N175" s="191" t="s">
        <v>156</v>
      </c>
      <c r="O175" s="118">
        <f>P175+Q175+R175</f>
        <v>21330378800</v>
      </c>
      <c r="P175" s="118">
        <f t="shared" si="38"/>
        <v>19231048360</v>
      </c>
      <c r="Q175" s="118">
        <f>U175+AD175</f>
        <v>40000000</v>
      </c>
      <c r="R175" s="118">
        <f>V175+AK175</f>
        <v>2059330440</v>
      </c>
      <c r="S175" s="118">
        <f t="shared" si="32"/>
        <v>12744519840</v>
      </c>
      <c r="T175" s="140">
        <v>10645189400</v>
      </c>
      <c r="U175" s="141">
        <v>40000000</v>
      </c>
      <c r="V175" s="117">
        <v>2059330440</v>
      </c>
      <c r="W175" s="142">
        <f t="shared" si="35"/>
        <v>8585858960</v>
      </c>
      <c r="X175" s="143">
        <v>8585858960</v>
      </c>
      <c r="Y175" s="142">
        <f>AA175+AC175</f>
        <v>122655128</v>
      </c>
      <c r="Z175" s="142">
        <v>8585858960</v>
      </c>
      <c r="AA175" s="142">
        <v>122655128</v>
      </c>
      <c r="AB175" s="142"/>
      <c r="AC175" s="142"/>
      <c r="AD175" s="140">
        <f t="shared" si="40"/>
        <v>0</v>
      </c>
      <c r="AE175" s="142">
        <f t="shared" si="39"/>
        <v>0</v>
      </c>
      <c r="AF175" s="142"/>
      <c r="AG175" s="142"/>
      <c r="AH175" s="142"/>
      <c r="AI175" s="142"/>
      <c r="AJ175" s="142"/>
      <c r="AK175" s="156"/>
      <c r="AL175" s="135"/>
      <c r="AM175" s="135"/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5"/>
      <c r="AX175" s="135"/>
      <c r="AY175" s="135"/>
      <c r="AZ175" s="135"/>
      <c r="BA175" s="135"/>
    </row>
    <row r="176" spans="1:53" x14ac:dyDescent="0.25">
      <c r="A176" s="246"/>
      <c r="B176" s="116" t="s">
        <v>157</v>
      </c>
      <c r="C176" s="117">
        <v>19813.79</v>
      </c>
      <c r="D176" s="117">
        <v>9743.0300000000007</v>
      </c>
      <c r="E176" s="117">
        <v>8116.71</v>
      </c>
      <c r="F176" s="117">
        <v>2604784272205</v>
      </c>
      <c r="G176" s="117">
        <v>2601660661177</v>
      </c>
      <c r="H176" s="117">
        <v>3123611028</v>
      </c>
      <c r="I176" s="131"/>
      <c r="J176" s="131"/>
      <c r="K176" s="125"/>
      <c r="L176" s="138"/>
      <c r="M176" s="246"/>
      <c r="N176" s="191" t="s">
        <v>157</v>
      </c>
      <c r="O176" s="118">
        <f t="shared" ref="O176:O188" si="41">P176+Q176+R176</f>
        <v>37172994600</v>
      </c>
      <c r="P176" s="118">
        <f t="shared" si="38"/>
        <v>37172994600</v>
      </c>
      <c r="Q176" s="118">
        <f t="shared" si="26"/>
        <v>0</v>
      </c>
      <c r="R176" s="118">
        <f t="shared" si="28"/>
        <v>0</v>
      </c>
      <c r="S176" s="118">
        <f t="shared" si="32"/>
        <v>18586497300</v>
      </c>
      <c r="T176" s="140">
        <v>18586497300</v>
      </c>
      <c r="U176" s="141">
        <v>0</v>
      </c>
      <c r="V176" s="157">
        <v>0</v>
      </c>
      <c r="W176" s="142">
        <f t="shared" si="35"/>
        <v>18586497300</v>
      </c>
      <c r="X176" s="143">
        <v>18586497300</v>
      </c>
      <c r="Y176" s="142">
        <f t="shared" ref="Y176:Y188" si="42">AA176+AC176</f>
        <v>10759188</v>
      </c>
      <c r="Z176" s="142">
        <v>18586497300</v>
      </c>
      <c r="AA176" s="142">
        <v>10759188</v>
      </c>
      <c r="AB176" s="142"/>
      <c r="AC176" s="142"/>
      <c r="AD176" s="140">
        <f t="shared" si="40"/>
        <v>0</v>
      </c>
      <c r="AE176" s="142">
        <f t="shared" si="39"/>
        <v>0</v>
      </c>
      <c r="AF176" s="158"/>
      <c r="AG176" s="158"/>
      <c r="AH176" s="158"/>
      <c r="AI176" s="158"/>
      <c r="AJ176" s="158"/>
      <c r="AK176" s="156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</row>
    <row r="177" spans="1:53" x14ac:dyDescent="0.25">
      <c r="A177" s="246"/>
      <c r="B177" s="116" t="s">
        <v>158</v>
      </c>
      <c r="C177" s="117">
        <v>9473.77</v>
      </c>
      <c r="D177" s="117">
        <v>9304.33</v>
      </c>
      <c r="E177" s="117">
        <v>8119.53</v>
      </c>
      <c r="F177" s="117">
        <v>2518046441458</v>
      </c>
      <c r="G177" s="117">
        <v>2515151577751</v>
      </c>
      <c r="H177" s="117">
        <v>2894863707</v>
      </c>
      <c r="I177" s="131"/>
      <c r="J177" s="131"/>
      <c r="K177" s="125"/>
      <c r="L177" s="138"/>
      <c r="M177" s="246"/>
      <c r="N177" s="191" t="s">
        <v>158</v>
      </c>
      <c r="O177" s="118">
        <f t="shared" si="41"/>
        <v>20800000</v>
      </c>
      <c r="P177" s="118">
        <f t="shared" si="38"/>
        <v>10400000</v>
      </c>
      <c r="Q177" s="118">
        <f t="shared" si="26"/>
        <v>0</v>
      </c>
      <c r="R177" s="118">
        <f t="shared" si="28"/>
        <v>10400000</v>
      </c>
      <c r="S177" s="118">
        <f t="shared" si="32"/>
        <v>20800000</v>
      </c>
      <c r="T177" s="140">
        <v>10400000</v>
      </c>
      <c r="U177" s="141">
        <v>0</v>
      </c>
      <c r="V177" s="117">
        <v>10400000</v>
      </c>
      <c r="W177" s="142">
        <f>X177+AD177+AK177</f>
        <v>0</v>
      </c>
      <c r="X177" s="143">
        <v>0</v>
      </c>
      <c r="Y177" s="142">
        <f t="shared" si="42"/>
        <v>0</v>
      </c>
      <c r="Z177" s="142"/>
      <c r="AA177" s="142"/>
      <c r="AB177" s="142"/>
      <c r="AC177" s="142"/>
      <c r="AD177" s="140">
        <f t="shared" si="40"/>
        <v>0</v>
      </c>
      <c r="AE177" s="142">
        <f t="shared" si="39"/>
        <v>0</v>
      </c>
      <c r="AF177" s="158"/>
      <c r="AG177" s="158"/>
      <c r="AH177" s="158"/>
      <c r="AI177" s="158"/>
      <c r="AJ177" s="158"/>
      <c r="AK177" s="156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</row>
    <row r="178" spans="1:53" x14ac:dyDescent="0.25">
      <c r="A178" s="246"/>
      <c r="B178" s="116" t="s">
        <v>159</v>
      </c>
      <c r="C178" s="117">
        <v>9194.34</v>
      </c>
      <c r="D178" s="117">
        <v>9044.4699999999993</v>
      </c>
      <c r="E178" s="117">
        <v>7783.5</v>
      </c>
      <c r="F178" s="117">
        <v>2496213457367</v>
      </c>
      <c r="G178" s="117">
        <v>2493472393054</v>
      </c>
      <c r="H178" s="117">
        <v>2741064313</v>
      </c>
      <c r="I178" s="131"/>
      <c r="J178" s="131"/>
      <c r="K178" s="125"/>
      <c r="L178" s="138"/>
      <c r="M178" s="246"/>
      <c r="N178" s="191" t="s">
        <v>159</v>
      </c>
      <c r="O178" s="118">
        <f t="shared" si="41"/>
        <v>268012560</v>
      </c>
      <c r="P178" s="118">
        <f t="shared" si="38"/>
        <v>79006280</v>
      </c>
      <c r="Q178" s="118">
        <f t="shared" si="26"/>
        <v>110000000</v>
      </c>
      <c r="R178" s="118">
        <f t="shared" si="28"/>
        <v>79006280</v>
      </c>
      <c r="S178" s="118">
        <f t="shared" si="32"/>
        <v>268012560</v>
      </c>
      <c r="T178" s="140">
        <v>79006280</v>
      </c>
      <c r="U178" s="141">
        <v>110000000</v>
      </c>
      <c r="V178" s="117">
        <v>79006280</v>
      </c>
      <c r="W178" s="142">
        <f t="shared" si="35"/>
        <v>0</v>
      </c>
      <c r="X178" s="143">
        <v>0</v>
      </c>
      <c r="Y178" s="142">
        <f t="shared" si="42"/>
        <v>0</v>
      </c>
      <c r="Z178" s="142"/>
      <c r="AA178" s="142"/>
      <c r="AB178" s="142"/>
      <c r="AC178" s="142"/>
      <c r="AD178" s="140">
        <f t="shared" si="40"/>
        <v>0</v>
      </c>
      <c r="AE178" s="142">
        <f t="shared" si="39"/>
        <v>0</v>
      </c>
      <c r="AF178" s="158"/>
      <c r="AG178" s="158"/>
      <c r="AH178" s="158"/>
      <c r="AI178" s="158"/>
      <c r="AJ178" s="158"/>
      <c r="AK178" s="156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</row>
    <row r="179" spans="1:53" x14ac:dyDescent="0.25">
      <c r="A179" s="246"/>
      <c r="B179" s="116" t="s">
        <v>160</v>
      </c>
      <c r="C179" s="117">
        <v>8956.61</v>
      </c>
      <c r="D179" s="117">
        <v>9060.06</v>
      </c>
      <c r="E179" s="117">
        <v>7609.19</v>
      </c>
      <c r="F179" s="117">
        <v>2479920138696</v>
      </c>
      <c r="G179" s="117">
        <v>2477187662166</v>
      </c>
      <c r="H179" s="117">
        <v>2732476530</v>
      </c>
      <c r="I179" s="131"/>
      <c r="J179" s="131"/>
      <c r="K179" s="159"/>
      <c r="L179" s="138"/>
      <c r="M179" s="246"/>
      <c r="N179" s="191" t="s">
        <v>160</v>
      </c>
      <c r="O179" s="118">
        <f t="shared" si="41"/>
        <v>1190467900</v>
      </c>
      <c r="P179" s="118">
        <f t="shared" si="38"/>
        <v>595233950</v>
      </c>
      <c r="Q179" s="118">
        <f t="shared" si="26"/>
        <v>0</v>
      </c>
      <c r="R179" s="118">
        <f t="shared" si="28"/>
        <v>595233950</v>
      </c>
      <c r="S179" s="118">
        <f t="shared" si="32"/>
        <v>1190467900</v>
      </c>
      <c r="T179" s="140">
        <v>595233950</v>
      </c>
      <c r="U179" s="141">
        <v>0</v>
      </c>
      <c r="V179" s="117">
        <v>595233950</v>
      </c>
      <c r="W179" s="142">
        <f t="shared" si="35"/>
        <v>0</v>
      </c>
      <c r="X179" s="143">
        <v>0</v>
      </c>
      <c r="Y179" s="142">
        <f t="shared" si="42"/>
        <v>0</v>
      </c>
      <c r="Z179" s="142"/>
      <c r="AA179" s="142"/>
      <c r="AB179" s="142"/>
      <c r="AC179" s="142"/>
      <c r="AD179" s="140">
        <f t="shared" si="40"/>
        <v>0</v>
      </c>
      <c r="AE179" s="142">
        <f t="shared" si="39"/>
        <v>0</v>
      </c>
      <c r="AF179" s="158"/>
      <c r="AG179" s="158"/>
      <c r="AH179" s="158"/>
      <c r="AI179" s="158"/>
      <c r="AJ179" s="158"/>
      <c r="AK179" s="156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</row>
    <row r="180" spans="1:53" x14ac:dyDescent="0.25">
      <c r="A180" s="246"/>
      <c r="B180" s="116" t="s">
        <v>161</v>
      </c>
      <c r="C180" s="117">
        <v>18613.48</v>
      </c>
      <c r="D180" s="117">
        <v>8263.84</v>
      </c>
      <c r="E180" s="117">
        <v>7482.54</v>
      </c>
      <c r="F180" s="117">
        <v>2405258274649</v>
      </c>
      <c r="G180" s="117">
        <v>2402525798119</v>
      </c>
      <c r="H180" s="117">
        <v>2732476530</v>
      </c>
      <c r="I180" s="131"/>
      <c r="J180" s="131"/>
      <c r="K180" s="159"/>
      <c r="L180" s="138"/>
      <c r="M180" s="246"/>
      <c r="N180" s="191" t="s">
        <v>161</v>
      </c>
      <c r="O180" s="118">
        <f t="shared" si="41"/>
        <v>1097142480</v>
      </c>
      <c r="P180" s="118">
        <f t="shared" si="38"/>
        <v>548571240</v>
      </c>
      <c r="Q180" s="118">
        <f t="shared" si="26"/>
        <v>0</v>
      </c>
      <c r="R180" s="118">
        <f t="shared" si="28"/>
        <v>548571240</v>
      </c>
      <c r="S180" s="118">
        <f t="shared" si="32"/>
        <v>1097142480</v>
      </c>
      <c r="T180" s="140">
        <v>548571240</v>
      </c>
      <c r="U180" s="141">
        <v>0</v>
      </c>
      <c r="V180" s="117">
        <v>548571240</v>
      </c>
      <c r="W180" s="142">
        <f t="shared" si="35"/>
        <v>0</v>
      </c>
      <c r="X180" s="143">
        <v>0</v>
      </c>
      <c r="Y180" s="142">
        <f t="shared" si="42"/>
        <v>0</v>
      </c>
      <c r="Z180" s="142"/>
      <c r="AA180" s="142"/>
      <c r="AB180" s="142"/>
      <c r="AC180" s="142"/>
      <c r="AD180" s="140">
        <f t="shared" si="40"/>
        <v>0</v>
      </c>
      <c r="AE180" s="142">
        <f t="shared" si="39"/>
        <v>0</v>
      </c>
      <c r="AF180" s="158"/>
      <c r="AG180" s="158"/>
      <c r="AH180" s="158"/>
      <c r="AI180" s="158"/>
      <c r="AJ180" s="158"/>
      <c r="AK180" s="156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</row>
    <row r="181" spans="1:53" x14ac:dyDescent="0.25">
      <c r="A181" s="246"/>
      <c r="B181" s="116" t="s">
        <v>162</v>
      </c>
      <c r="C181" s="117">
        <v>18605.3</v>
      </c>
      <c r="D181" s="117">
        <v>8729.26</v>
      </c>
      <c r="E181" s="117">
        <v>7708.4</v>
      </c>
      <c r="F181" s="117">
        <v>2533168449910</v>
      </c>
      <c r="G181" s="117">
        <v>2530514044138</v>
      </c>
      <c r="H181" s="117">
        <v>2654405772</v>
      </c>
      <c r="I181" s="131"/>
      <c r="J181" s="131"/>
      <c r="K181" s="159"/>
      <c r="L181" s="138"/>
      <c r="M181" s="246"/>
      <c r="N181" s="191" t="s">
        <v>162</v>
      </c>
      <c r="O181" s="118">
        <f t="shared" si="41"/>
        <v>164852920</v>
      </c>
      <c r="P181" s="118">
        <f t="shared" si="38"/>
        <v>82426460</v>
      </c>
      <c r="Q181" s="118">
        <f t="shared" si="26"/>
        <v>0</v>
      </c>
      <c r="R181" s="118">
        <f t="shared" si="28"/>
        <v>82426460</v>
      </c>
      <c r="S181" s="118">
        <f t="shared" si="32"/>
        <v>164852920</v>
      </c>
      <c r="T181" s="140">
        <v>82426460</v>
      </c>
      <c r="U181" s="141">
        <v>0</v>
      </c>
      <c r="V181" s="117">
        <v>82426460</v>
      </c>
      <c r="W181" s="142">
        <f t="shared" si="35"/>
        <v>0</v>
      </c>
      <c r="X181" s="143">
        <v>0</v>
      </c>
      <c r="Y181" s="142">
        <f t="shared" si="42"/>
        <v>0</v>
      </c>
      <c r="Z181" s="142"/>
      <c r="AA181" s="142"/>
      <c r="AB181" s="142"/>
      <c r="AC181" s="142"/>
      <c r="AD181" s="140">
        <f t="shared" si="40"/>
        <v>0</v>
      </c>
      <c r="AE181" s="142">
        <f t="shared" si="39"/>
        <v>0</v>
      </c>
      <c r="AF181" s="158"/>
      <c r="AG181" s="158"/>
      <c r="AH181" s="158"/>
      <c r="AI181" s="158"/>
      <c r="AJ181" s="158"/>
      <c r="AK181" s="156"/>
      <c r="AL181" s="135"/>
      <c r="AM181" s="135"/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/>
      <c r="AX181" s="135"/>
      <c r="AY181" s="135"/>
      <c r="AZ181" s="135"/>
      <c r="BA181" s="135"/>
    </row>
    <row r="182" spans="1:53" x14ac:dyDescent="0.25">
      <c r="A182" s="246"/>
      <c r="B182" s="160" t="s">
        <v>163</v>
      </c>
      <c r="C182" s="161">
        <v>18954.91</v>
      </c>
      <c r="D182" s="161">
        <v>9531.66</v>
      </c>
      <c r="E182" s="161">
        <v>7950.71</v>
      </c>
      <c r="F182" s="161">
        <v>2693053027515</v>
      </c>
      <c r="G182" s="161">
        <v>2690320550985</v>
      </c>
      <c r="H182" s="161">
        <v>2732476530</v>
      </c>
      <c r="I182" s="162"/>
      <c r="J182" s="162"/>
      <c r="K182" s="163"/>
      <c r="L182" s="164"/>
      <c r="M182" s="246"/>
      <c r="N182" s="160" t="s">
        <v>163</v>
      </c>
      <c r="O182" s="165">
        <f t="shared" si="41"/>
        <v>932098000</v>
      </c>
      <c r="P182" s="118">
        <f t="shared" si="38"/>
        <v>466049000</v>
      </c>
      <c r="Q182" s="165">
        <f t="shared" si="26"/>
        <v>0</v>
      </c>
      <c r="R182" s="165">
        <f t="shared" si="28"/>
        <v>466049000</v>
      </c>
      <c r="S182" s="165">
        <f t="shared" si="32"/>
        <v>932098000</v>
      </c>
      <c r="T182" s="166">
        <v>466049000</v>
      </c>
      <c r="U182" s="167">
        <v>0</v>
      </c>
      <c r="V182" s="161">
        <v>466049000</v>
      </c>
      <c r="W182" s="168">
        <f t="shared" si="35"/>
        <v>0</v>
      </c>
      <c r="X182" s="169">
        <v>0</v>
      </c>
      <c r="Y182" s="168">
        <f t="shared" si="42"/>
        <v>0</v>
      </c>
      <c r="Z182" s="168"/>
      <c r="AA182" s="168"/>
      <c r="AB182" s="168"/>
      <c r="AC182" s="168"/>
      <c r="AD182" s="166">
        <f t="shared" si="40"/>
        <v>0</v>
      </c>
      <c r="AE182" s="168">
        <f t="shared" si="39"/>
        <v>0</v>
      </c>
      <c r="AF182" s="170"/>
      <c r="AG182" s="170"/>
      <c r="AH182" s="170"/>
      <c r="AI182" s="170"/>
      <c r="AJ182" s="170"/>
      <c r="AK182" s="171"/>
      <c r="AL182" s="172"/>
      <c r="AM182" s="172"/>
      <c r="AN182" s="172"/>
      <c r="AO182" s="172"/>
      <c r="AP182" s="172"/>
      <c r="AQ182" s="172"/>
      <c r="AR182" s="172"/>
      <c r="AS182" s="172"/>
      <c r="AT182" s="172"/>
      <c r="AU182" s="172"/>
      <c r="AV182" s="172"/>
      <c r="AW182" s="172"/>
      <c r="AX182" s="172"/>
      <c r="AY182" s="172"/>
      <c r="AZ182" s="172"/>
      <c r="BA182" s="172"/>
    </row>
    <row r="183" spans="1:53" s="178" customFormat="1" x14ac:dyDescent="0.25">
      <c r="A183" s="244" t="s">
        <v>188</v>
      </c>
      <c r="B183" s="173" t="s">
        <v>152</v>
      </c>
      <c r="C183" s="174">
        <v>18828.560000000001</v>
      </c>
      <c r="D183" s="174">
        <v>9332.39</v>
      </c>
      <c r="E183" s="174">
        <v>7768.11</v>
      </c>
      <c r="F183" s="174">
        <v>2667633441044</v>
      </c>
      <c r="G183" s="174">
        <v>2665213247546</v>
      </c>
      <c r="H183" s="174">
        <v>2420193498</v>
      </c>
      <c r="I183" s="174"/>
      <c r="J183" s="174"/>
      <c r="K183" s="174"/>
      <c r="L183" s="174"/>
      <c r="M183" s="244" t="s">
        <v>188</v>
      </c>
      <c r="N183" s="173" t="s">
        <v>152</v>
      </c>
      <c r="O183" s="175">
        <f t="shared" si="41"/>
        <v>4232937911</v>
      </c>
      <c r="P183" s="175">
        <f t="shared" si="38"/>
        <v>4232937911</v>
      </c>
      <c r="Q183" s="175">
        <f t="shared" si="26"/>
        <v>0</v>
      </c>
      <c r="R183" s="175">
        <f t="shared" si="28"/>
        <v>0</v>
      </c>
      <c r="S183" s="175">
        <f t="shared" si="32"/>
        <v>4232937911</v>
      </c>
      <c r="T183" s="175">
        <v>4232937911</v>
      </c>
      <c r="U183" s="175">
        <v>0</v>
      </c>
      <c r="V183" s="175"/>
      <c r="W183" s="175">
        <f t="shared" si="35"/>
        <v>0</v>
      </c>
      <c r="X183" s="175">
        <v>0</v>
      </c>
      <c r="Y183" s="175">
        <f t="shared" si="42"/>
        <v>0</v>
      </c>
      <c r="Z183" s="175"/>
      <c r="AA183" s="175"/>
      <c r="AB183" s="175"/>
      <c r="AC183" s="175"/>
      <c r="AD183" s="175">
        <f t="shared" si="40"/>
        <v>0</v>
      </c>
      <c r="AE183" s="175">
        <f t="shared" si="39"/>
        <v>0</v>
      </c>
      <c r="AF183" s="174"/>
      <c r="AG183" s="174"/>
      <c r="AH183" s="174"/>
      <c r="AI183" s="174"/>
      <c r="AJ183" s="174"/>
      <c r="AK183" s="176"/>
      <c r="AL183" s="177"/>
      <c r="AM183" s="177"/>
      <c r="AN183" s="177"/>
      <c r="AO183" s="177"/>
      <c r="AP183" s="177"/>
      <c r="AQ183" s="177"/>
      <c r="AR183" s="177"/>
      <c r="AS183" s="177"/>
      <c r="AT183" s="177"/>
      <c r="AU183" s="177"/>
      <c r="AV183" s="177"/>
      <c r="AW183" s="177"/>
      <c r="AX183" s="177"/>
      <c r="AY183" s="177"/>
      <c r="AZ183" s="177"/>
      <c r="BA183" s="177"/>
    </row>
    <row r="184" spans="1:53" s="178" customFormat="1" x14ac:dyDescent="0.25">
      <c r="A184" s="244"/>
      <c r="B184" s="173" t="s">
        <v>153</v>
      </c>
      <c r="C184" s="174">
        <v>19026.150000000001</v>
      </c>
      <c r="D184" s="174">
        <v>9376.36</v>
      </c>
      <c r="E184" s="174">
        <v>7812.65</v>
      </c>
      <c r="F184" s="174">
        <v>2749405975561.8999</v>
      </c>
      <c r="G184" s="174">
        <v>2747141923579.8999</v>
      </c>
      <c r="H184" s="174">
        <v>2264051982</v>
      </c>
      <c r="I184" s="174"/>
      <c r="J184" s="174"/>
      <c r="K184" s="174"/>
      <c r="L184" s="174"/>
      <c r="M184" s="244"/>
      <c r="N184" s="173" t="s">
        <v>153</v>
      </c>
      <c r="O184" s="175">
        <f t="shared" si="41"/>
        <v>1943237628</v>
      </c>
      <c r="P184" s="175">
        <f t="shared" si="38"/>
        <v>1943237628</v>
      </c>
      <c r="Q184" s="175">
        <f t="shared" si="26"/>
        <v>0</v>
      </c>
      <c r="R184" s="175">
        <f t="shared" si="28"/>
        <v>0</v>
      </c>
      <c r="S184" s="175">
        <f t="shared" si="32"/>
        <v>1943237628</v>
      </c>
      <c r="T184" s="175">
        <v>1943237628</v>
      </c>
      <c r="U184" s="175">
        <v>0</v>
      </c>
      <c r="V184" s="175"/>
      <c r="W184" s="175">
        <f t="shared" si="35"/>
        <v>0</v>
      </c>
      <c r="X184" s="175">
        <v>0</v>
      </c>
      <c r="Y184" s="175">
        <f t="shared" si="42"/>
        <v>0</v>
      </c>
      <c r="Z184" s="175"/>
      <c r="AA184" s="175"/>
      <c r="AB184" s="175"/>
      <c r="AC184" s="175"/>
      <c r="AD184" s="175">
        <f t="shared" si="40"/>
        <v>0</v>
      </c>
      <c r="AE184" s="175">
        <f t="shared" si="39"/>
        <v>0</v>
      </c>
      <c r="AF184" s="174"/>
      <c r="AG184" s="174"/>
      <c r="AH184" s="174"/>
      <c r="AI184" s="174"/>
      <c r="AJ184" s="174"/>
      <c r="AK184" s="176"/>
      <c r="AL184" s="177"/>
      <c r="AM184" s="177"/>
      <c r="AN184" s="177"/>
      <c r="AO184" s="177"/>
      <c r="AP184" s="177"/>
      <c r="AQ184" s="177"/>
      <c r="AR184" s="177"/>
      <c r="AS184" s="177"/>
      <c r="AT184" s="177"/>
      <c r="AU184" s="177"/>
      <c r="AV184" s="177"/>
      <c r="AW184" s="177"/>
      <c r="AX184" s="177"/>
      <c r="AY184" s="177"/>
      <c r="AZ184" s="177"/>
      <c r="BA184" s="177"/>
    </row>
    <row r="185" spans="1:53" s="178" customFormat="1" x14ac:dyDescent="0.25">
      <c r="A185" s="244"/>
      <c r="B185" s="173" t="s">
        <v>154</v>
      </c>
      <c r="C185" s="174">
        <v>16903.650000000001</v>
      </c>
      <c r="D185" s="174">
        <v>7914.07</v>
      </c>
      <c r="E185" s="174">
        <v>7660.19</v>
      </c>
      <c r="F185" s="174">
        <v>2488952224656</v>
      </c>
      <c r="G185" s="174">
        <v>2486922384948</v>
      </c>
      <c r="H185" s="174">
        <v>2029839708</v>
      </c>
      <c r="I185" s="174"/>
      <c r="J185" s="174"/>
      <c r="K185" s="174"/>
      <c r="L185" s="174"/>
      <c r="M185" s="244"/>
      <c r="N185" s="173" t="s">
        <v>154</v>
      </c>
      <c r="O185" s="175">
        <f t="shared" si="41"/>
        <v>3382317573</v>
      </c>
      <c r="P185" s="175">
        <f t="shared" si="38"/>
        <v>3382317573</v>
      </c>
      <c r="Q185" s="175">
        <f t="shared" si="26"/>
        <v>0</v>
      </c>
      <c r="R185" s="175">
        <f t="shared" si="28"/>
        <v>0</v>
      </c>
      <c r="S185" s="175">
        <f t="shared" si="32"/>
        <v>3382317573</v>
      </c>
      <c r="T185" s="175">
        <v>3382317573</v>
      </c>
      <c r="U185" s="175">
        <v>0</v>
      </c>
      <c r="V185" s="175"/>
      <c r="W185" s="175">
        <f t="shared" si="35"/>
        <v>0</v>
      </c>
      <c r="X185" s="175">
        <v>0</v>
      </c>
      <c r="Y185" s="175">
        <f t="shared" si="42"/>
        <v>0</v>
      </c>
      <c r="Z185" s="175"/>
      <c r="AA185" s="175"/>
      <c r="AB185" s="175"/>
      <c r="AC185" s="175"/>
      <c r="AD185" s="175">
        <f t="shared" si="40"/>
        <v>0</v>
      </c>
      <c r="AE185" s="175">
        <f t="shared" si="39"/>
        <v>0</v>
      </c>
      <c r="AF185" s="174"/>
      <c r="AG185" s="174"/>
      <c r="AH185" s="174"/>
      <c r="AI185" s="174"/>
      <c r="AJ185" s="174"/>
      <c r="AK185" s="176"/>
      <c r="AL185" s="177"/>
      <c r="AM185" s="177"/>
      <c r="AN185" s="177"/>
      <c r="AO185" s="177"/>
      <c r="AP185" s="177"/>
      <c r="AQ185" s="177"/>
      <c r="AR185" s="177"/>
      <c r="AS185" s="177"/>
      <c r="AT185" s="177"/>
      <c r="AU185" s="177"/>
      <c r="AV185" s="177"/>
      <c r="AW185" s="177"/>
      <c r="AX185" s="177"/>
      <c r="AY185" s="177"/>
      <c r="AZ185" s="177"/>
      <c r="BA185" s="177"/>
    </row>
    <row r="186" spans="1:53" s="178" customFormat="1" x14ac:dyDescent="0.25">
      <c r="A186" s="244"/>
      <c r="B186" s="173" t="s">
        <v>155</v>
      </c>
      <c r="C186" s="174">
        <v>16401.439999999999</v>
      </c>
      <c r="D186" s="174">
        <v>7685.94</v>
      </c>
      <c r="E186" s="174">
        <v>7490.23</v>
      </c>
      <c r="F186" s="174">
        <v>2430816010223</v>
      </c>
      <c r="G186" s="174">
        <v>2427927392177</v>
      </c>
      <c r="H186" s="174">
        <v>2888618046</v>
      </c>
      <c r="I186" s="174"/>
      <c r="J186" s="174"/>
      <c r="K186" s="174"/>
      <c r="L186" s="174"/>
      <c r="M186" s="244"/>
      <c r="N186" s="173" t="s">
        <v>155</v>
      </c>
      <c r="O186" s="175">
        <f t="shared" si="41"/>
        <v>2283814171</v>
      </c>
      <c r="P186" s="175">
        <f t="shared" si="38"/>
        <v>2283814171</v>
      </c>
      <c r="Q186" s="175">
        <f t="shared" si="26"/>
        <v>0</v>
      </c>
      <c r="R186" s="175">
        <f t="shared" si="28"/>
        <v>0</v>
      </c>
      <c r="S186" s="175">
        <f t="shared" si="32"/>
        <v>2283814171</v>
      </c>
      <c r="T186" s="175">
        <v>2283814171</v>
      </c>
      <c r="U186" s="175">
        <v>0</v>
      </c>
      <c r="V186" s="175"/>
      <c r="W186" s="175">
        <f t="shared" si="35"/>
        <v>0</v>
      </c>
      <c r="X186" s="175">
        <v>0</v>
      </c>
      <c r="Y186" s="175">
        <f t="shared" si="42"/>
        <v>0</v>
      </c>
      <c r="Z186" s="175"/>
      <c r="AA186" s="175"/>
      <c r="AB186" s="175"/>
      <c r="AC186" s="175"/>
      <c r="AD186" s="175">
        <f t="shared" si="40"/>
        <v>0</v>
      </c>
      <c r="AE186" s="175">
        <f t="shared" si="39"/>
        <v>0</v>
      </c>
      <c r="AF186" s="174"/>
      <c r="AG186" s="174"/>
      <c r="AH186" s="174"/>
      <c r="AI186" s="174"/>
      <c r="AJ186" s="174"/>
      <c r="AK186" s="176"/>
      <c r="AL186" s="177"/>
      <c r="AM186" s="177"/>
      <c r="AN186" s="177"/>
      <c r="AO186" s="177"/>
      <c r="AP186" s="177"/>
      <c r="AQ186" s="177"/>
      <c r="AR186" s="177"/>
      <c r="AS186" s="177"/>
      <c r="AT186" s="177"/>
      <c r="AU186" s="177"/>
      <c r="AV186" s="177"/>
      <c r="AW186" s="177"/>
      <c r="AX186" s="177"/>
      <c r="AY186" s="177"/>
      <c r="AZ186" s="177"/>
      <c r="BA186" s="177"/>
    </row>
    <row r="187" spans="1:53" s="178" customFormat="1" x14ac:dyDescent="0.25">
      <c r="A187" s="244"/>
      <c r="B187" s="173" t="s">
        <v>156</v>
      </c>
      <c r="C187" s="174">
        <v>15981.56</v>
      </c>
      <c r="D187" s="174">
        <v>7721.35</v>
      </c>
      <c r="E187" s="174">
        <v>7319.77</v>
      </c>
      <c r="F187" s="174">
        <v>2418341226721</v>
      </c>
      <c r="G187" s="174">
        <v>2415764891707</v>
      </c>
      <c r="H187" s="174">
        <v>2576335014</v>
      </c>
      <c r="I187" s="174"/>
      <c r="J187" s="174"/>
      <c r="K187" s="174"/>
      <c r="L187" s="174"/>
      <c r="M187" s="244"/>
      <c r="N187" s="173" t="s">
        <v>156</v>
      </c>
      <c r="O187" s="175">
        <f t="shared" si="41"/>
        <v>4500454853</v>
      </c>
      <c r="P187" s="175">
        <f t="shared" si="38"/>
        <v>4500454853</v>
      </c>
      <c r="Q187" s="175">
        <f t="shared" si="26"/>
        <v>0</v>
      </c>
      <c r="R187" s="175">
        <f t="shared" si="28"/>
        <v>0</v>
      </c>
      <c r="S187" s="175">
        <f t="shared" si="32"/>
        <v>4500454853</v>
      </c>
      <c r="T187" s="175">
        <v>4500454853</v>
      </c>
      <c r="U187" s="175">
        <v>0</v>
      </c>
      <c r="V187" s="175"/>
      <c r="W187" s="175">
        <f t="shared" si="35"/>
        <v>0</v>
      </c>
      <c r="X187" s="175">
        <v>0</v>
      </c>
      <c r="Y187" s="175">
        <f t="shared" si="42"/>
        <v>0</v>
      </c>
      <c r="Z187" s="175"/>
      <c r="AA187" s="175"/>
      <c r="AB187" s="175"/>
      <c r="AC187" s="175"/>
      <c r="AD187" s="175">
        <f t="shared" si="40"/>
        <v>0</v>
      </c>
      <c r="AE187" s="175">
        <f t="shared" si="39"/>
        <v>0</v>
      </c>
      <c r="AF187" s="174"/>
      <c r="AG187" s="174"/>
      <c r="AH187" s="174"/>
      <c r="AI187" s="174"/>
      <c r="AJ187" s="174"/>
      <c r="AK187" s="176"/>
      <c r="AL187" s="177"/>
      <c r="AM187" s="177"/>
      <c r="AN187" s="177"/>
      <c r="AO187" s="177"/>
      <c r="AP187" s="177"/>
      <c r="AQ187" s="177"/>
      <c r="AR187" s="177"/>
      <c r="AS187" s="177"/>
      <c r="AT187" s="177"/>
      <c r="AU187" s="177"/>
      <c r="AV187" s="177"/>
      <c r="AW187" s="177"/>
      <c r="AX187" s="177"/>
      <c r="AY187" s="177"/>
      <c r="AZ187" s="177"/>
      <c r="BA187" s="177"/>
    </row>
    <row r="188" spans="1:53" s="178" customFormat="1" x14ac:dyDescent="0.25">
      <c r="A188" s="244"/>
      <c r="B188" s="173" t="s">
        <v>157</v>
      </c>
      <c r="C188" s="174">
        <v>16208.94</v>
      </c>
      <c r="D188" s="174">
        <v>8062.47</v>
      </c>
      <c r="E188" s="174">
        <v>7480.85</v>
      </c>
      <c r="F188" s="174">
        <v>2503697615049</v>
      </c>
      <c r="G188" s="174">
        <v>2500574784729</v>
      </c>
      <c r="H188" s="174">
        <v>3122830320</v>
      </c>
      <c r="I188" s="174"/>
      <c r="J188" s="174"/>
      <c r="K188" s="174"/>
      <c r="L188" s="174"/>
      <c r="M188" s="244"/>
      <c r="N188" s="173" t="s">
        <v>157</v>
      </c>
      <c r="O188" s="175">
        <f t="shared" si="41"/>
        <v>12794617686</v>
      </c>
      <c r="P188" s="175">
        <f t="shared" si="38"/>
        <v>7206667196</v>
      </c>
      <c r="Q188" s="175">
        <f>U188+AD188</f>
        <v>5001087880</v>
      </c>
      <c r="R188" s="175">
        <f t="shared" si="28"/>
        <v>586862610</v>
      </c>
      <c r="S188" s="175">
        <f t="shared" si="32"/>
        <v>2476392014</v>
      </c>
      <c r="T188" s="175">
        <v>1888441524</v>
      </c>
      <c r="U188" s="175">
        <v>1087880</v>
      </c>
      <c r="V188" s="175">
        <v>586862610</v>
      </c>
      <c r="W188" s="175">
        <f>X188+AD188+AK188</f>
        <v>10318225672</v>
      </c>
      <c r="X188" s="175">
        <v>5318225672</v>
      </c>
      <c r="Y188" s="175">
        <f t="shared" si="42"/>
        <v>0</v>
      </c>
      <c r="Z188" s="175">
        <v>5318225672</v>
      </c>
      <c r="AA188" s="175"/>
      <c r="AB188" s="175"/>
      <c r="AC188" s="175"/>
      <c r="AD188" s="175">
        <f t="shared" si="40"/>
        <v>5000000000</v>
      </c>
      <c r="AE188" s="175">
        <f t="shared" si="39"/>
        <v>0</v>
      </c>
      <c r="AF188" s="175">
        <v>5000000000</v>
      </c>
      <c r="AG188" s="175"/>
      <c r="AH188" s="174"/>
      <c r="AI188" s="174"/>
      <c r="AJ188" s="174"/>
      <c r="AK188" s="176"/>
      <c r="AL188" s="177"/>
      <c r="AM188" s="177"/>
      <c r="AN188" s="177"/>
      <c r="AO188" s="177"/>
      <c r="AP188" s="177"/>
      <c r="AQ188" s="177"/>
      <c r="AR188" s="177"/>
      <c r="AS188" s="177"/>
      <c r="AT188" s="177"/>
      <c r="AU188" s="177"/>
      <c r="AV188" s="177"/>
      <c r="AW188" s="177"/>
      <c r="AX188" s="177"/>
      <c r="AY188" s="177"/>
      <c r="AZ188" s="177"/>
      <c r="BA188" s="177"/>
    </row>
    <row r="189" spans="1:53" x14ac:dyDescent="0.25">
      <c r="A189" s="179"/>
      <c r="B189" s="179"/>
      <c r="C189" s="180"/>
      <c r="D189" s="180"/>
      <c r="E189" s="181"/>
      <c r="F189" s="180"/>
      <c r="G189" s="180"/>
      <c r="H189" s="182"/>
      <c r="I189" s="183"/>
      <c r="J189" s="184"/>
      <c r="K189" s="184"/>
      <c r="L189" s="184"/>
      <c r="M189" s="179"/>
      <c r="N189" s="179"/>
      <c r="O189" s="184"/>
      <c r="P189" s="184"/>
      <c r="Q189" s="184"/>
      <c r="R189" s="184"/>
      <c r="S189" s="184"/>
      <c r="T189" s="184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</row>
    <row r="190" spans="1:53" x14ac:dyDescent="0.25">
      <c r="A190" s="179"/>
      <c r="B190" s="179"/>
      <c r="C190" s="180"/>
      <c r="D190" s="180"/>
      <c r="E190" s="181"/>
      <c r="F190" s="180"/>
      <c r="G190" s="180"/>
      <c r="H190" s="182"/>
      <c r="I190" s="183"/>
      <c r="J190" s="184"/>
      <c r="K190" s="184"/>
      <c r="L190" s="184"/>
      <c r="M190" s="179"/>
      <c r="N190" s="179"/>
      <c r="O190" s="184"/>
      <c r="P190" s="184"/>
      <c r="Q190" s="184"/>
      <c r="R190" s="184"/>
      <c r="S190" s="184"/>
      <c r="T190" s="184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</row>
    <row r="191" spans="1:53" x14ac:dyDescent="0.25">
      <c r="A191" s="179"/>
      <c r="B191" s="179"/>
      <c r="C191" s="180"/>
      <c r="D191" s="180"/>
      <c r="E191" s="181"/>
      <c r="F191" s="180"/>
      <c r="G191" s="180"/>
      <c r="H191" s="182"/>
      <c r="I191" s="183"/>
      <c r="J191" s="184"/>
      <c r="K191" s="184"/>
      <c r="L191" s="184"/>
      <c r="M191" s="179"/>
      <c r="N191" s="179"/>
      <c r="O191" s="184"/>
      <c r="P191" s="184"/>
      <c r="Q191" s="184"/>
      <c r="R191" s="184"/>
      <c r="S191" s="184"/>
      <c r="T191" s="184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</row>
    <row r="192" spans="1:53" x14ac:dyDescent="0.25">
      <c r="A192" s="179"/>
      <c r="B192" s="179"/>
      <c r="C192" s="180"/>
      <c r="D192" s="180"/>
      <c r="E192" s="181"/>
      <c r="F192" s="180"/>
      <c r="G192" s="180"/>
      <c r="H192" s="182"/>
      <c r="I192" s="183"/>
      <c r="J192" s="184"/>
      <c r="K192" s="184"/>
      <c r="L192" s="184"/>
      <c r="M192" s="179"/>
      <c r="N192" s="179"/>
      <c r="O192" s="184"/>
      <c r="P192" s="184"/>
      <c r="Q192" s="184"/>
      <c r="R192" s="184"/>
      <c r="S192" s="184"/>
      <c r="T192" s="184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</row>
    <row r="193" spans="1:50" x14ac:dyDescent="0.25">
      <c r="A193" s="179"/>
      <c r="B193" s="179"/>
      <c r="C193" s="180"/>
      <c r="D193" s="180"/>
      <c r="E193" s="181"/>
      <c r="F193" s="180"/>
      <c r="G193" s="180"/>
      <c r="H193" s="182"/>
      <c r="I193" s="183"/>
      <c r="J193" s="184"/>
      <c r="K193" s="184"/>
      <c r="L193" s="184"/>
      <c r="M193" s="179"/>
      <c r="N193" s="179"/>
      <c r="O193" s="184"/>
      <c r="P193" s="184"/>
      <c r="Q193" s="184"/>
      <c r="R193" s="184"/>
      <c r="S193" s="184"/>
      <c r="T193" s="184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</row>
    <row r="194" spans="1:50" x14ac:dyDescent="0.25">
      <c r="A194" s="179"/>
      <c r="B194" s="179"/>
      <c r="C194" s="180"/>
      <c r="D194" s="180"/>
      <c r="E194" s="181"/>
      <c r="F194" s="180"/>
      <c r="G194" s="180"/>
      <c r="H194" s="182"/>
      <c r="I194" s="183"/>
      <c r="J194" s="184"/>
      <c r="K194" s="184"/>
      <c r="L194" s="184"/>
      <c r="M194" s="179"/>
      <c r="N194" s="179"/>
      <c r="O194" s="184"/>
      <c r="P194" s="184"/>
      <c r="Q194" s="184"/>
      <c r="R194" s="184"/>
      <c r="S194" s="184"/>
      <c r="T194" s="184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</row>
    <row r="195" spans="1:50" x14ac:dyDescent="0.25">
      <c r="A195" s="179"/>
      <c r="B195" s="179"/>
      <c r="C195" s="180"/>
      <c r="D195" s="180"/>
      <c r="E195" s="181"/>
      <c r="F195" s="180"/>
      <c r="G195" s="180"/>
      <c r="H195" s="182"/>
      <c r="I195" s="183"/>
      <c r="J195" s="184"/>
      <c r="K195" s="184"/>
      <c r="L195" s="184"/>
      <c r="M195" s="179"/>
      <c r="N195" s="179"/>
      <c r="O195" s="184"/>
      <c r="P195" s="184"/>
      <c r="Q195" s="184"/>
      <c r="R195" s="184"/>
      <c r="S195" s="184"/>
      <c r="T195" s="184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</row>
    <row r="196" spans="1:50" x14ac:dyDescent="0.25">
      <c r="A196" s="179"/>
      <c r="B196" s="179"/>
      <c r="C196" s="180"/>
      <c r="D196" s="180"/>
      <c r="E196" s="181"/>
      <c r="F196" s="180"/>
      <c r="G196" s="180"/>
      <c r="H196" s="182"/>
      <c r="I196" s="183"/>
      <c r="J196" s="184"/>
      <c r="K196" s="184"/>
      <c r="L196" s="184"/>
      <c r="M196" s="179"/>
      <c r="N196" s="179"/>
      <c r="O196" s="184"/>
      <c r="P196" s="184"/>
      <c r="Q196" s="184"/>
      <c r="R196" s="184"/>
      <c r="S196" s="184"/>
      <c r="T196" s="184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</row>
    <row r="197" spans="1:50" x14ac:dyDescent="0.25">
      <c r="A197" s="179"/>
      <c r="B197" s="179"/>
      <c r="C197" s="180"/>
      <c r="D197" s="180"/>
      <c r="E197" s="181"/>
      <c r="F197" s="180"/>
      <c r="G197" s="180"/>
      <c r="H197" s="182"/>
      <c r="I197" s="183"/>
      <c r="J197" s="184"/>
      <c r="K197" s="184"/>
      <c r="L197" s="184"/>
      <c r="M197" s="179"/>
      <c r="N197" s="179"/>
      <c r="O197" s="184"/>
      <c r="P197" s="184"/>
      <c r="Q197" s="184"/>
      <c r="R197" s="184"/>
      <c r="S197" s="184"/>
      <c r="T197" s="184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79"/>
      <c r="AT197" s="179"/>
      <c r="AU197" s="179"/>
      <c r="AV197" s="179"/>
      <c r="AW197" s="179"/>
      <c r="AX197" s="179"/>
    </row>
    <row r="198" spans="1:50" x14ac:dyDescent="0.25">
      <c r="A198" s="179"/>
      <c r="B198" s="179"/>
      <c r="C198" s="180"/>
      <c r="D198" s="180"/>
      <c r="E198" s="181"/>
      <c r="F198" s="180"/>
      <c r="G198" s="180"/>
      <c r="H198" s="182"/>
      <c r="I198" s="183"/>
      <c r="J198" s="184"/>
      <c r="K198" s="184"/>
      <c r="L198" s="184"/>
      <c r="M198" s="179"/>
      <c r="N198" s="179"/>
      <c r="O198" s="184"/>
      <c r="P198" s="184"/>
      <c r="Q198" s="184"/>
      <c r="R198" s="184"/>
      <c r="S198" s="184"/>
      <c r="T198" s="184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179"/>
      <c r="AT198" s="179"/>
      <c r="AU198" s="179"/>
      <c r="AV198" s="179"/>
      <c r="AW198" s="179"/>
      <c r="AX198" s="179"/>
    </row>
    <row r="199" spans="1:50" x14ac:dyDescent="0.25">
      <c r="A199" s="179"/>
      <c r="B199" s="179"/>
      <c r="C199" s="180"/>
      <c r="D199" s="180"/>
      <c r="E199" s="181"/>
      <c r="F199" s="180"/>
      <c r="G199" s="180"/>
      <c r="H199" s="182"/>
      <c r="I199" s="183"/>
      <c r="J199" s="184"/>
      <c r="K199" s="184"/>
      <c r="L199" s="184"/>
      <c r="M199" s="179"/>
      <c r="N199" s="179"/>
      <c r="O199" s="184"/>
      <c r="P199" s="184"/>
      <c r="Q199" s="184"/>
      <c r="R199" s="184"/>
      <c r="S199" s="184"/>
      <c r="T199" s="184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179"/>
      <c r="AT199" s="179"/>
      <c r="AU199" s="179"/>
      <c r="AV199" s="179"/>
      <c r="AW199" s="179"/>
      <c r="AX199" s="179"/>
    </row>
    <row r="200" spans="1:50" x14ac:dyDescent="0.25">
      <c r="A200" s="179"/>
      <c r="B200" s="179"/>
      <c r="C200" s="180"/>
      <c r="D200" s="180"/>
      <c r="E200" s="181"/>
      <c r="F200" s="180"/>
      <c r="G200" s="180"/>
      <c r="H200" s="182"/>
      <c r="I200" s="183"/>
      <c r="J200" s="184"/>
      <c r="K200" s="184"/>
      <c r="L200" s="184"/>
      <c r="M200" s="179"/>
      <c r="N200" s="179"/>
      <c r="O200" s="184"/>
      <c r="P200" s="184"/>
      <c r="Q200" s="184"/>
      <c r="R200" s="184"/>
      <c r="S200" s="184"/>
      <c r="T200" s="184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79"/>
      <c r="AJ200" s="179"/>
      <c r="AK200" s="179"/>
      <c r="AL200" s="179"/>
      <c r="AM200" s="179"/>
      <c r="AN200" s="179"/>
      <c r="AO200" s="179"/>
      <c r="AP200" s="179"/>
      <c r="AQ200" s="179"/>
      <c r="AR200" s="179"/>
      <c r="AS200" s="179"/>
      <c r="AT200" s="179"/>
      <c r="AU200" s="179"/>
      <c r="AV200" s="179"/>
      <c r="AW200" s="179"/>
      <c r="AX200" s="179"/>
    </row>
    <row r="201" spans="1:50" x14ac:dyDescent="0.25">
      <c r="A201" s="179"/>
      <c r="B201" s="179"/>
      <c r="C201" s="180"/>
      <c r="D201" s="180"/>
      <c r="E201" s="181"/>
      <c r="F201" s="180"/>
      <c r="G201" s="180"/>
      <c r="H201" s="182"/>
      <c r="I201" s="183"/>
      <c r="J201" s="184"/>
      <c r="K201" s="184"/>
      <c r="L201" s="184"/>
      <c r="M201" s="179"/>
      <c r="N201" s="179"/>
      <c r="O201" s="184"/>
      <c r="P201" s="184"/>
      <c r="Q201" s="184"/>
      <c r="R201" s="184"/>
      <c r="S201" s="184"/>
      <c r="T201" s="184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79"/>
      <c r="AJ201" s="179"/>
      <c r="AK201" s="179"/>
      <c r="AL201" s="179"/>
      <c r="AM201" s="179"/>
      <c r="AN201" s="179"/>
      <c r="AO201" s="179"/>
      <c r="AP201" s="179"/>
      <c r="AQ201" s="179"/>
      <c r="AR201" s="179"/>
      <c r="AS201" s="179"/>
      <c r="AT201" s="179"/>
      <c r="AU201" s="179"/>
      <c r="AV201" s="179"/>
      <c r="AW201" s="179"/>
      <c r="AX201" s="179"/>
    </row>
    <row r="202" spans="1:50" x14ac:dyDescent="0.25">
      <c r="A202" s="179"/>
      <c r="B202" s="179"/>
      <c r="C202" s="180"/>
      <c r="D202" s="180"/>
      <c r="E202" s="181"/>
      <c r="F202" s="180"/>
      <c r="G202" s="180"/>
      <c r="H202" s="182"/>
      <c r="I202" s="183"/>
      <c r="J202" s="184"/>
      <c r="K202" s="184"/>
      <c r="L202" s="184"/>
      <c r="M202" s="179"/>
      <c r="N202" s="179"/>
      <c r="O202" s="184"/>
      <c r="P202" s="184"/>
      <c r="Q202" s="184"/>
      <c r="R202" s="184"/>
      <c r="S202" s="184"/>
      <c r="T202" s="184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79"/>
      <c r="AJ202" s="179"/>
      <c r="AK202" s="179"/>
      <c r="AL202" s="179"/>
      <c r="AM202" s="179"/>
      <c r="AN202" s="179"/>
      <c r="AO202" s="179"/>
      <c r="AP202" s="179"/>
      <c r="AQ202" s="179"/>
      <c r="AR202" s="179"/>
      <c r="AS202" s="179"/>
      <c r="AT202" s="179"/>
      <c r="AU202" s="179"/>
      <c r="AV202" s="179"/>
      <c r="AW202" s="179"/>
      <c r="AX202" s="179"/>
    </row>
    <row r="203" spans="1:50" x14ac:dyDescent="0.25">
      <c r="A203" s="179"/>
      <c r="B203" s="179"/>
      <c r="C203" s="180"/>
      <c r="D203" s="180"/>
      <c r="E203" s="181"/>
      <c r="F203" s="180"/>
      <c r="G203" s="180"/>
      <c r="H203" s="182"/>
      <c r="I203" s="183"/>
      <c r="J203" s="184"/>
      <c r="K203" s="184"/>
      <c r="L203" s="184"/>
      <c r="M203" s="179"/>
      <c r="N203" s="179"/>
      <c r="O203" s="184"/>
      <c r="P203" s="184"/>
      <c r="Q203" s="184"/>
      <c r="R203" s="184"/>
      <c r="S203" s="184"/>
      <c r="T203" s="184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79"/>
      <c r="AJ203" s="179"/>
      <c r="AK203" s="179"/>
      <c r="AL203" s="179"/>
      <c r="AM203" s="179"/>
      <c r="AN203" s="179"/>
      <c r="AO203" s="179"/>
      <c r="AP203" s="179"/>
      <c r="AQ203" s="179"/>
      <c r="AR203" s="179"/>
      <c r="AS203" s="179"/>
      <c r="AT203" s="179"/>
      <c r="AU203" s="179"/>
      <c r="AV203" s="179"/>
      <c r="AW203" s="179"/>
      <c r="AX203" s="179"/>
    </row>
    <row r="204" spans="1:50" x14ac:dyDescent="0.25">
      <c r="A204" s="179"/>
      <c r="B204" s="179"/>
      <c r="C204" s="180"/>
      <c r="D204" s="180"/>
      <c r="E204" s="181"/>
      <c r="F204" s="180"/>
      <c r="G204" s="180"/>
      <c r="H204" s="182"/>
      <c r="I204" s="183"/>
      <c r="J204" s="184"/>
      <c r="K204" s="184"/>
      <c r="L204" s="184"/>
      <c r="M204" s="179"/>
      <c r="N204" s="179"/>
      <c r="O204" s="184"/>
      <c r="P204" s="184"/>
      <c r="Q204" s="184"/>
      <c r="R204" s="184"/>
      <c r="S204" s="184"/>
      <c r="T204" s="184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79"/>
      <c r="AT204" s="179"/>
      <c r="AU204" s="179"/>
      <c r="AV204" s="179"/>
      <c r="AW204" s="179"/>
      <c r="AX204" s="179"/>
    </row>
    <row r="205" spans="1:50" x14ac:dyDescent="0.25">
      <c r="A205" s="179"/>
      <c r="B205" s="179"/>
      <c r="C205" s="180"/>
      <c r="D205" s="180"/>
      <c r="E205" s="181"/>
      <c r="F205" s="180"/>
      <c r="G205" s="180"/>
      <c r="H205" s="182"/>
      <c r="I205" s="183"/>
      <c r="J205" s="184"/>
      <c r="K205" s="184"/>
      <c r="L205" s="184"/>
      <c r="M205" s="179"/>
      <c r="N205" s="179"/>
      <c r="O205" s="184"/>
      <c r="P205" s="184"/>
      <c r="Q205" s="184"/>
      <c r="R205" s="184"/>
      <c r="S205" s="184"/>
      <c r="T205" s="184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79"/>
      <c r="AT205" s="179"/>
      <c r="AU205" s="179"/>
      <c r="AV205" s="179"/>
      <c r="AW205" s="179"/>
      <c r="AX205" s="179"/>
    </row>
    <row r="206" spans="1:50" x14ac:dyDescent="0.25">
      <c r="A206" s="179"/>
      <c r="B206" s="179"/>
      <c r="C206" s="180"/>
      <c r="D206" s="180"/>
      <c r="E206" s="181"/>
      <c r="F206" s="180"/>
      <c r="G206" s="180"/>
      <c r="H206" s="182"/>
      <c r="I206" s="183"/>
      <c r="J206" s="184"/>
      <c r="K206" s="184"/>
      <c r="L206" s="184"/>
      <c r="M206" s="179"/>
      <c r="N206" s="179"/>
      <c r="O206" s="184"/>
      <c r="P206" s="184"/>
      <c r="Q206" s="184"/>
      <c r="R206" s="184"/>
      <c r="S206" s="184"/>
      <c r="T206" s="184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</row>
    <row r="207" spans="1:50" x14ac:dyDescent="0.25">
      <c r="A207" s="179"/>
      <c r="B207" s="179"/>
      <c r="C207" s="180"/>
      <c r="D207" s="180"/>
      <c r="E207" s="181"/>
      <c r="F207" s="180"/>
      <c r="G207" s="180"/>
      <c r="H207" s="182"/>
      <c r="I207" s="183"/>
      <c r="J207" s="184"/>
      <c r="K207" s="184"/>
      <c r="L207" s="184"/>
      <c r="M207" s="179"/>
      <c r="N207" s="179"/>
      <c r="O207" s="184"/>
      <c r="P207" s="184"/>
      <c r="Q207" s="184"/>
      <c r="R207" s="184"/>
      <c r="S207" s="184"/>
      <c r="T207" s="184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79"/>
      <c r="AT207" s="179"/>
      <c r="AU207" s="179"/>
      <c r="AV207" s="179"/>
      <c r="AW207" s="179"/>
      <c r="AX207" s="179"/>
    </row>
    <row r="208" spans="1:50" x14ac:dyDescent="0.25">
      <c r="A208" s="179"/>
      <c r="B208" s="179"/>
      <c r="C208" s="180"/>
      <c r="D208" s="180"/>
      <c r="E208" s="181"/>
      <c r="F208" s="180"/>
      <c r="G208" s="180"/>
      <c r="H208" s="182"/>
      <c r="I208" s="183"/>
      <c r="J208" s="184"/>
      <c r="K208" s="184"/>
      <c r="L208" s="184"/>
      <c r="M208" s="179"/>
      <c r="N208" s="179"/>
      <c r="O208" s="184"/>
      <c r="P208" s="184"/>
      <c r="Q208" s="184"/>
      <c r="R208" s="184"/>
      <c r="S208" s="184"/>
      <c r="T208" s="184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79"/>
      <c r="AT208" s="179"/>
      <c r="AU208" s="179"/>
      <c r="AV208" s="179"/>
      <c r="AW208" s="179"/>
      <c r="AX208" s="179"/>
    </row>
    <row r="209" spans="1:50" x14ac:dyDescent="0.25">
      <c r="A209" s="179"/>
      <c r="B209" s="179"/>
      <c r="C209" s="180"/>
      <c r="D209" s="180"/>
      <c r="E209" s="181"/>
      <c r="F209" s="180"/>
      <c r="G209" s="180"/>
      <c r="H209" s="182"/>
      <c r="I209" s="183"/>
      <c r="J209" s="184"/>
      <c r="K209" s="184"/>
      <c r="L209" s="184"/>
      <c r="M209" s="179"/>
      <c r="N209" s="179"/>
      <c r="O209" s="184"/>
      <c r="P209" s="184"/>
      <c r="Q209" s="184"/>
      <c r="R209" s="184"/>
      <c r="S209" s="184"/>
      <c r="T209" s="184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</row>
    <row r="210" spans="1:50" x14ac:dyDescent="0.25">
      <c r="A210" s="179"/>
      <c r="B210" s="179"/>
      <c r="C210" s="180"/>
      <c r="D210" s="180"/>
      <c r="E210" s="181"/>
      <c r="F210" s="180"/>
      <c r="G210" s="180"/>
      <c r="H210" s="182"/>
      <c r="I210" s="183"/>
      <c r="J210" s="184"/>
      <c r="K210" s="184"/>
      <c r="L210" s="184"/>
      <c r="M210" s="179"/>
      <c r="N210" s="179"/>
      <c r="O210" s="184"/>
      <c r="P210" s="184"/>
      <c r="Q210" s="184"/>
      <c r="R210" s="184"/>
      <c r="S210" s="184"/>
      <c r="T210" s="184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</row>
    <row r="211" spans="1:50" x14ac:dyDescent="0.25">
      <c r="A211" s="179"/>
      <c r="B211" s="179"/>
      <c r="C211" s="180"/>
      <c r="D211" s="180"/>
      <c r="E211" s="181"/>
      <c r="F211" s="180"/>
      <c r="G211" s="180"/>
      <c r="H211" s="182"/>
      <c r="I211" s="183"/>
      <c r="J211" s="184"/>
      <c r="K211" s="184"/>
      <c r="L211" s="184"/>
      <c r="M211" s="179"/>
      <c r="N211" s="179"/>
      <c r="O211" s="184"/>
      <c r="P211" s="184"/>
      <c r="Q211" s="184"/>
      <c r="R211" s="184"/>
      <c r="S211" s="184"/>
      <c r="T211" s="184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</row>
    <row r="212" spans="1:50" x14ac:dyDescent="0.25">
      <c r="A212" s="179"/>
      <c r="B212" s="179"/>
      <c r="C212" s="180"/>
      <c r="D212" s="180"/>
      <c r="E212" s="181"/>
      <c r="F212" s="180"/>
      <c r="G212" s="180"/>
      <c r="H212" s="182"/>
      <c r="I212" s="183"/>
      <c r="J212" s="184"/>
      <c r="K212" s="184"/>
      <c r="L212" s="184"/>
      <c r="M212" s="179"/>
      <c r="N212" s="179"/>
      <c r="O212" s="184"/>
      <c r="P212" s="184"/>
      <c r="Q212" s="184"/>
      <c r="R212" s="184"/>
      <c r="S212" s="184"/>
      <c r="T212" s="184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</row>
    <row r="213" spans="1:50" x14ac:dyDescent="0.25">
      <c r="A213" s="179"/>
      <c r="B213" s="179"/>
      <c r="C213" s="180"/>
      <c r="D213" s="180"/>
      <c r="E213" s="181"/>
      <c r="F213" s="180"/>
      <c r="G213" s="180"/>
      <c r="H213" s="182"/>
      <c r="I213" s="183"/>
      <c r="J213" s="184"/>
      <c r="K213" s="184"/>
      <c r="L213" s="184"/>
      <c r="M213" s="179"/>
      <c r="N213" s="179"/>
      <c r="O213" s="184"/>
      <c r="P213" s="184"/>
      <c r="Q213" s="184"/>
      <c r="R213" s="184"/>
      <c r="S213" s="184"/>
      <c r="T213" s="184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</row>
    <row r="214" spans="1:50" x14ac:dyDescent="0.25">
      <c r="A214" s="179"/>
      <c r="B214" s="179"/>
      <c r="C214" s="180"/>
      <c r="D214" s="180"/>
      <c r="E214" s="181"/>
      <c r="F214" s="180"/>
      <c r="G214" s="180"/>
      <c r="H214" s="182"/>
      <c r="I214" s="183"/>
      <c r="J214" s="184"/>
      <c r="K214" s="184"/>
      <c r="L214" s="184"/>
      <c r="M214" s="179"/>
      <c r="N214" s="179"/>
      <c r="O214" s="184"/>
      <c r="P214" s="184"/>
      <c r="Q214" s="184"/>
      <c r="R214" s="184"/>
      <c r="S214" s="184"/>
      <c r="T214" s="184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</row>
    <row r="215" spans="1:50" x14ac:dyDescent="0.25">
      <c r="A215" s="179"/>
      <c r="B215" s="179"/>
      <c r="C215" s="180"/>
      <c r="D215" s="180"/>
      <c r="E215" s="181"/>
      <c r="F215" s="180"/>
      <c r="G215" s="180"/>
      <c r="H215" s="182"/>
      <c r="I215" s="183"/>
      <c r="J215" s="184"/>
      <c r="K215" s="184"/>
      <c r="L215" s="184"/>
      <c r="M215" s="179"/>
      <c r="N215" s="179"/>
      <c r="O215" s="184"/>
      <c r="P215" s="184"/>
      <c r="Q215" s="184"/>
      <c r="R215" s="184"/>
      <c r="S215" s="184"/>
      <c r="T215" s="184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79"/>
      <c r="AJ215" s="179"/>
      <c r="AK215" s="179"/>
      <c r="AL215" s="179"/>
      <c r="AM215" s="179"/>
      <c r="AN215" s="179"/>
      <c r="AO215" s="179"/>
      <c r="AP215" s="179"/>
      <c r="AQ215" s="179"/>
      <c r="AR215" s="179"/>
      <c r="AS215" s="179"/>
      <c r="AT215" s="179"/>
      <c r="AU215" s="179"/>
      <c r="AV215" s="179"/>
      <c r="AW215" s="179"/>
      <c r="AX215" s="179"/>
    </row>
    <row r="216" spans="1:50" x14ac:dyDescent="0.25">
      <c r="A216" s="179"/>
      <c r="B216" s="179"/>
      <c r="C216" s="180"/>
      <c r="D216" s="180"/>
      <c r="E216" s="181"/>
      <c r="F216" s="180"/>
      <c r="G216" s="180"/>
      <c r="H216" s="182"/>
      <c r="I216" s="183"/>
      <c r="J216" s="184"/>
      <c r="K216" s="184"/>
      <c r="L216" s="184"/>
      <c r="M216" s="179"/>
      <c r="N216" s="179"/>
      <c r="O216" s="184"/>
      <c r="P216" s="184"/>
      <c r="Q216" s="184"/>
      <c r="R216" s="184"/>
      <c r="S216" s="184"/>
      <c r="T216" s="184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79"/>
      <c r="AJ216" s="179"/>
      <c r="AK216" s="179"/>
      <c r="AL216" s="179"/>
      <c r="AM216" s="179"/>
      <c r="AN216" s="179"/>
      <c r="AO216" s="179"/>
      <c r="AP216" s="179"/>
      <c r="AQ216" s="179"/>
      <c r="AR216" s="179"/>
      <c r="AS216" s="179"/>
      <c r="AT216" s="179"/>
      <c r="AU216" s="179"/>
      <c r="AV216" s="179"/>
      <c r="AW216" s="179"/>
      <c r="AX216" s="179"/>
    </row>
    <row r="217" spans="1:50" x14ac:dyDescent="0.25">
      <c r="A217" s="179"/>
      <c r="B217" s="179"/>
      <c r="C217" s="180"/>
      <c r="D217" s="180"/>
      <c r="E217" s="181"/>
      <c r="F217" s="180"/>
      <c r="G217" s="180"/>
      <c r="H217" s="182"/>
      <c r="I217" s="183"/>
      <c r="J217" s="184"/>
      <c r="K217" s="184"/>
      <c r="L217" s="184"/>
      <c r="M217" s="179"/>
      <c r="N217" s="179"/>
      <c r="O217" s="184"/>
      <c r="P217" s="184"/>
      <c r="Q217" s="184"/>
      <c r="R217" s="184"/>
      <c r="S217" s="184"/>
      <c r="T217" s="184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79"/>
      <c r="AJ217" s="179"/>
      <c r="AK217" s="179"/>
      <c r="AL217" s="179"/>
      <c r="AM217" s="179"/>
      <c r="AN217" s="179"/>
      <c r="AO217" s="179"/>
      <c r="AP217" s="179"/>
      <c r="AQ217" s="179"/>
      <c r="AR217" s="179"/>
      <c r="AS217" s="179"/>
      <c r="AT217" s="179"/>
      <c r="AU217" s="179"/>
      <c r="AV217" s="179"/>
      <c r="AW217" s="179"/>
      <c r="AX217" s="179"/>
    </row>
    <row r="218" spans="1:50" x14ac:dyDescent="0.25">
      <c r="A218" s="179"/>
      <c r="B218" s="179"/>
      <c r="C218" s="180"/>
      <c r="D218" s="180"/>
      <c r="E218" s="181"/>
      <c r="F218" s="180"/>
      <c r="G218" s="180"/>
      <c r="H218" s="182"/>
      <c r="I218" s="183"/>
      <c r="J218" s="184"/>
      <c r="K218" s="184"/>
      <c r="L218" s="184"/>
      <c r="M218" s="179"/>
      <c r="N218" s="179"/>
      <c r="O218" s="184"/>
      <c r="P218" s="184"/>
      <c r="Q218" s="184"/>
      <c r="R218" s="184"/>
      <c r="S218" s="184"/>
      <c r="T218" s="184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79"/>
      <c r="AJ218" s="179"/>
      <c r="AK218" s="179"/>
      <c r="AL218" s="179"/>
      <c r="AM218" s="179"/>
      <c r="AN218" s="179"/>
      <c r="AO218" s="179"/>
      <c r="AP218" s="179"/>
      <c r="AQ218" s="179"/>
      <c r="AR218" s="179"/>
      <c r="AS218" s="179"/>
      <c r="AT218" s="179"/>
      <c r="AU218" s="179"/>
      <c r="AV218" s="179"/>
      <c r="AW218" s="179"/>
      <c r="AX218" s="179"/>
    </row>
    <row r="219" spans="1:50" x14ac:dyDescent="0.25">
      <c r="A219" s="179"/>
      <c r="B219" s="179"/>
      <c r="C219" s="180"/>
      <c r="D219" s="180"/>
      <c r="E219" s="181"/>
      <c r="F219" s="180"/>
      <c r="G219" s="180"/>
      <c r="H219" s="182"/>
      <c r="I219" s="183"/>
      <c r="J219" s="184"/>
      <c r="K219" s="184"/>
      <c r="L219" s="184"/>
      <c r="M219" s="179"/>
      <c r="N219" s="179"/>
      <c r="O219" s="184"/>
      <c r="P219" s="184"/>
      <c r="Q219" s="184"/>
      <c r="R219" s="184"/>
      <c r="S219" s="184"/>
      <c r="T219" s="184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85"/>
      <c r="AI219" s="179"/>
      <c r="AJ219" s="179"/>
      <c r="AK219" s="179"/>
      <c r="AL219" s="179"/>
      <c r="AM219" s="179"/>
      <c r="AN219" s="179"/>
      <c r="AO219" s="179"/>
      <c r="AP219" s="179"/>
      <c r="AQ219" s="179"/>
      <c r="AR219" s="179"/>
      <c r="AS219" s="179"/>
      <c r="AT219" s="179"/>
      <c r="AU219" s="179"/>
      <c r="AV219" s="179"/>
      <c r="AW219" s="179"/>
      <c r="AX219" s="179"/>
    </row>
    <row r="220" spans="1:50" x14ac:dyDescent="0.25">
      <c r="A220" s="179"/>
      <c r="B220" s="179"/>
      <c r="C220" s="180"/>
      <c r="D220" s="180"/>
      <c r="E220" s="181"/>
      <c r="F220" s="180"/>
      <c r="G220" s="180"/>
      <c r="H220" s="182"/>
      <c r="I220" s="183"/>
      <c r="J220" s="184"/>
      <c r="K220" s="184"/>
      <c r="L220" s="184"/>
      <c r="M220" s="179"/>
      <c r="N220" s="179"/>
      <c r="O220" s="184"/>
      <c r="P220" s="184"/>
      <c r="Q220" s="184"/>
      <c r="R220" s="184"/>
      <c r="S220" s="184"/>
      <c r="T220" s="184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  <c r="AT220" s="179"/>
      <c r="AU220" s="179"/>
      <c r="AV220" s="179"/>
      <c r="AW220" s="179"/>
      <c r="AX220" s="179"/>
    </row>
    <row r="221" spans="1:50" x14ac:dyDescent="0.25">
      <c r="A221" s="179"/>
      <c r="B221" s="179"/>
      <c r="C221" s="180"/>
      <c r="D221" s="180"/>
      <c r="E221" s="181"/>
      <c r="F221" s="180"/>
      <c r="G221" s="180"/>
      <c r="H221" s="182"/>
      <c r="I221" s="183"/>
      <c r="J221" s="184"/>
      <c r="K221" s="184"/>
      <c r="L221" s="184"/>
      <c r="M221" s="179"/>
      <c r="N221" s="179"/>
      <c r="O221" s="184"/>
      <c r="P221" s="184"/>
      <c r="Q221" s="184"/>
      <c r="R221" s="184"/>
      <c r="S221" s="184"/>
      <c r="T221" s="184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79"/>
      <c r="AJ221" s="179"/>
      <c r="AK221" s="179"/>
      <c r="AL221" s="179"/>
      <c r="AM221" s="179"/>
      <c r="AN221" s="179"/>
      <c r="AO221" s="179"/>
      <c r="AP221" s="179"/>
      <c r="AQ221" s="179"/>
      <c r="AR221" s="179"/>
      <c r="AS221" s="179"/>
      <c r="AT221" s="179"/>
      <c r="AU221" s="179"/>
      <c r="AV221" s="179"/>
      <c r="AW221" s="179"/>
      <c r="AX221" s="179"/>
    </row>
    <row r="222" spans="1:50" x14ac:dyDescent="0.25">
      <c r="A222" s="179"/>
      <c r="B222" s="179"/>
      <c r="C222" s="180"/>
      <c r="D222" s="180"/>
      <c r="E222" s="181"/>
      <c r="F222" s="180"/>
      <c r="G222" s="180"/>
      <c r="H222" s="182"/>
      <c r="I222" s="183"/>
      <c r="J222" s="184"/>
      <c r="K222" s="184"/>
      <c r="L222" s="184"/>
      <c r="M222" s="179"/>
      <c r="N222" s="179"/>
      <c r="O222" s="184"/>
      <c r="P222" s="184"/>
      <c r="Q222" s="184"/>
      <c r="R222" s="184"/>
      <c r="S222" s="184"/>
      <c r="T222" s="184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79"/>
      <c r="AT222" s="179"/>
      <c r="AU222" s="179"/>
      <c r="AV222" s="179"/>
      <c r="AW222" s="179"/>
      <c r="AX222" s="179"/>
    </row>
    <row r="223" spans="1:50" x14ac:dyDescent="0.25">
      <c r="A223" s="179"/>
      <c r="B223" s="179"/>
      <c r="C223" s="180"/>
      <c r="D223" s="180"/>
      <c r="E223" s="181"/>
      <c r="F223" s="180"/>
      <c r="G223" s="180"/>
      <c r="H223" s="182"/>
      <c r="I223" s="183"/>
      <c r="J223" s="184"/>
      <c r="K223" s="184"/>
      <c r="L223" s="184"/>
      <c r="M223" s="179"/>
      <c r="N223" s="179"/>
      <c r="O223" s="184"/>
      <c r="P223" s="184"/>
      <c r="Q223" s="184"/>
      <c r="R223" s="184"/>
      <c r="S223" s="184"/>
      <c r="T223" s="184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79"/>
      <c r="AT223" s="179"/>
      <c r="AU223" s="179"/>
      <c r="AV223" s="179"/>
      <c r="AW223" s="179"/>
      <c r="AX223" s="179"/>
    </row>
    <row r="224" spans="1:50" x14ac:dyDescent="0.25">
      <c r="A224" s="179"/>
      <c r="B224" s="179"/>
      <c r="C224" s="180"/>
      <c r="D224" s="180"/>
      <c r="E224" s="181"/>
      <c r="F224" s="180"/>
      <c r="G224" s="180"/>
      <c r="H224" s="182"/>
      <c r="I224" s="183"/>
      <c r="J224" s="184"/>
      <c r="K224" s="184"/>
      <c r="L224" s="184"/>
      <c r="M224" s="179"/>
      <c r="N224" s="179"/>
      <c r="O224" s="184"/>
      <c r="P224" s="184"/>
      <c r="Q224" s="184"/>
      <c r="R224" s="184"/>
      <c r="S224" s="184"/>
      <c r="T224" s="184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79"/>
      <c r="AT224" s="179"/>
      <c r="AU224" s="179"/>
      <c r="AV224" s="179"/>
      <c r="AW224" s="179"/>
      <c r="AX224" s="179"/>
    </row>
    <row r="225" spans="1:50" x14ac:dyDescent="0.25">
      <c r="A225" s="179"/>
      <c r="B225" s="179"/>
      <c r="C225" s="180"/>
      <c r="D225" s="180"/>
      <c r="E225" s="181"/>
      <c r="F225" s="180"/>
      <c r="G225" s="180"/>
      <c r="H225" s="182"/>
      <c r="I225" s="183"/>
      <c r="J225" s="184"/>
      <c r="K225" s="184"/>
      <c r="L225" s="184"/>
      <c r="M225" s="179"/>
      <c r="N225" s="179"/>
      <c r="O225" s="184"/>
      <c r="P225" s="184"/>
      <c r="Q225" s="184"/>
      <c r="R225" s="184"/>
      <c r="S225" s="184"/>
      <c r="T225" s="184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79"/>
      <c r="AT225" s="179"/>
      <c r="AU225" s="179"/>
      <c r="AV225" s="179"/>
      <c r="AW225" s="179"/>
      <c r="AX225" s="179"/>
    </row>
    <row r="226" spans="1:50" x14ac:dyDescent="0.25">
      <c r="A226" s="179"/>
      <c r="B226" s="179"/>
      <c r="C226" s="180"/>
      <c r="D226" s="180"/>
      <c r="E226" s="181"/>
      <c r="F226" s="180"/>
      <c r="G226" s="180"/>
      <c r="H226" s="182"/>
      <c r="I226" s="183"/>
      <c r="J226" s="184"/>
      <c r="K226" s="184"/>
      <c r="L226" s="184"/>
      <c r="M226" s="179"/>
      <c r="N226" s="179"/>
      <c r="O226" s="184"/>
      <c r="P226" s="184"/>
      <c r="Q226" s="184"/>
      <c r="R226" s="184"/>
      <c r="S226" s="184"/>
      <c r="T226" s="184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79"/>
      <c r="AT226" s="179"/>
      <c r="AU226" s="179"/>
      <c r="AV226" s="179"/>
      <c r="AW226" s="179"/>
      <c r="AX226" s="179"/>
    </row>
    <row r="227" spans="1:50" x14ac:dyDescent="0.25">
      <c r="A227" s="179"/>
      <c r="B227" s="179"/>
      <c r="C227" s="180"/>
      <c r="D227" s="180"/>
      <c r="E227" s="181"/>
      <c r="F227" s="180"/>
      <c r="G227" s="180"/>
      <c r="H227" s="182"/>
      <c r="I227" s="183"/>
      <c r="J227" s="184"/>
      <c r="K227" s="184"/>
      <c r="L227" s="184"/>
      <c r="M227" s="179"/>
      <c r="N227" s="179"/>
      <c r="O227" s="184"/>
      <c r="P227" s="184"/>
      <c r="Q227" s="184"/>
      <c r="R227" s="184"/>
      <c r="S227" s="184"/>
      <c r="T227" s="184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179"/>
      <c r="AV227" s="179"/>
      <c r="AW227" s="179"/>
      <c r="AX227" s="179"/>
    </row>
    <row r="228" spans="1:50" x14ac:dyDescent="0.25">
      <c r="A228" s="179"/>
      <c r="B228" s="179"/>
      <c r="C228" s="180"/>
      <c r="D228" s="180"/>
      <c r="E228" s="181"/>
      <c r="F228" s="180"/>
      <c r="G228" s="180"/>
      <c r="H228" s="182"/>
      <c r="I228" s="183"/>
      <c r="J228" s="184"/>
      <c r="K228" s="184"/>
      <c r="L228" s="184"/>
      <c r="M228" s="179"/>
      <c r="N228" s="179"/>
      <c r="O228" s="184"/>
      <c r="P228" s="184"/>
      <c r="Q228" s="184"/>
      <c r="R228" s="184"/>
      <c r="S228" s="184"/>
      <c r="T228" s="184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79"/>
      <c r="AV228" s="179"/>
      <c r="AW228" s="179"/>
      <c r="AX228" s="179"/>
    </row>
    <row r="229" spans="1:50" x14ac:dyDescent="0.25">
      <c r="A229" s="179"/>
      <c r="B229" s="179"/>
      <c r="C229" s="180"/>
      <c r="D229" s="180"/>
      <c r="E229" s="181"/>
      <c r="F229" s="180"/>
      <c r="G229" s="180"/>
      <c r="H229" s="182"/>
      <c r="I229" s="183"/>
      <c r="J229" s="184"/>
      <c r="K229" s="184"/>
      <c r="L229" s="184"/>
      <c r="M229" s="179"/>
      <c r="N229" s="179"/>
      <c r="O229" s="184"/>
      <c r="P229" s="184"/>
      <c r="Q229" s="184"/>
      <c r="R229" s="184"/>
      <c r="S229" s="184"/>
      <c r="T229" s="184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79"/>
      <c r="AV229" s="179"/>
      <c r="AW229" s="179"/>
      <c r="AX229" s="179"/>
    </row>
    <row r="230" spans="1:50" x14ac:dyDescent="0.25">
      <c r="A230" s="179"/>
      <c r="B230" s="179"/>
      <c r="C230" s="180"/>
      <c r="D230" s="180"/>
      <c r="E230" s="181"/>
      <c r="F230" s="180"/>
      <c r="G230" s="180"/>
      <c r="H230" s="182"/>
      <c r="I230" s="183"/>
      <c r="J230" s="184"/>
      <c r="K230" s="184"/>
      <c r="L230" s="184"/>
      <c r="M230" s="179"/>
      <c r="N230" s="179"/>
      <c r="O230" s="184"/>
      <c r="P230" s="184"/>
      <c r="Q230" s="184"/>
      <c r="R230" s="184"/>
      <c r="S230" s="184"/>
      <c r="T230" s="184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U230" s="179"/>
      <c r="AV230" s="179"/>
      <c r="AW230" s="179"/>
      <c r="AX230" s="179"/>
    </row>
    <row r="231" spans="1:50" x14ac:dyDescent="0.25">
      <c r="A231" s="179"/>
      <c r="B231" s="179"/>
      <c r="C231" s="180"/>
      <c r="D231" s="180"/>
      <c r="E231" s="181"/>
      <c r="F231" s="180"/>
      <c r="G231" s="180"/>
      <c r="H231" s="182"/>
      <c r="I231" s="183"/>
      <c r="J231" s="184"/>
      <c r="K231" s="184"/>
      <c r="L231" s="184"/>
      <c r="M231" s="179"/>
      <c r="N231" s="179"/>
      <c r="O231" s="184"/>
      <c r="P231" s="184"/>
      <c r="Q231" s="184"/>
      <c r="R231" s="184"/>
      <c r="S231" s="184"/>
      <c r="T231" s="184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9"/>
      <c r="AU231" s="179"/>
      <c r="AV231" s="179"/>
      <c r="AW231" s="179"/>
      <c r="AX231" s="179"/>
    </row>
    <row r="232" spans="1:50" x14ac:dyDescent="0.25">
      <c r="A232" s="179"/>
      <c r="B232" s="179"/>
      <c r="C232" s="180"/>
      <c r="D232" s="180"/>
      <c r="E232" s="181"/>
      <c r="F232" s="180"/>
      <c r="G232" s="180"/>
      <c r="H232" s="182"/>
      <c r="I232" s="183"/>
      <c r="J232" s="184"/>
      <c r="K232" s="184"/>
      <c r="L232" s="184"/>
      <c r="M232" s="179"/>
      <c r="N232" s="179"/>
      <c r="O232" s="184"/>
      <c r="P232" s="184"/>
      <c r="Q232" s="184"/>
      <c r="R232" s="184"/>
      <c r="S232" s="184"/>
      <c r="T232" s="184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79"/>
      <c r="AT232" s="179"/>
      <c r="AU232" s="179"/>
      <c r="AV232" s="179"/>
      <c r="AW232" s="179"/>
      <c r="AX232" s="179"/>
    </row>
    <row r="233" spans="1:50" x14ac:dyDescent="0.25">
      <c r="A233" s="179"/>
      <c r="B233" s="179"/>
      <c r="C233" s="180"/>
      <c r="D233" s="180"/>
      <c r="E233" s="181"/>
      <c r="F233" s="180"/>
      <c r="G233" s="180"/>
      <c r="H233" s="182"/>
      <c r="I233" s="183"/>
      <c r="J233" s="184"/>
      <c r="K233" s="184"/>
      <c r="L233" s="184"/>
      <c r="M233" s="179"/>
      <c r="N233" s="179"/>
      <c r="O233" s="184"/>
      <c r="P233" s="184"/>
      <c r="Q233" s="184"/>
      <c r="R233" s="184"/>
      <c r="S233" s="184"/>
      <c r="T233" s="184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</row>
    <row r="234" spans="1:50" x14ac:dyDescent="0.25">
      <c r="A234" s="179"/>
      <c r="B234" s="179"/>
      <c r="C234" s="180"/>
      <c r="D234" s="180"/>
      <c r="E234" s="181"/>
      <c r="F234" s="180"/>
      <c r="G234" s="180"/>
      <c r="H234" s="182"/>
      <c r="I234" s="183"/>
      <c r="J234" s="184"/>
      <c r="K234" s="184"/>
      <c r="L234" s="184"/>
      <c r="M234" s="179"/>
      <c r="N234" s="179"/>
      <c r="O234" s="184"/>
      <c r="P234" s="184"/>
      <c r="Q234" s="184"/>
      <c r="R234" s="184"/>
      <c r="S234" s="184"/>
      <c r="T234" s="184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179"/>
      <c r="AT234" s="179"/>
      <c r="AU234" s="179"/>
      <c r="AV234" s="179"/>
      <c r="AW234" s="179"/>
      <c r="AX234" s="179"/>
    </row>
    <row r="235" spans="1:50" x14ac:dyDescent="0.25">
      <c r="A235" s="179"/>
      <c r="B235" s="179"/>
      <c r="C235" s="180"/>
      <c r="D235" s="180"/>
      <c r="E235" s="181"/>
      <c r="F235" s="180"/>
      <c r="G235" s="180"/>
      <c r="H235" s="182"/>
      <c r="I235" s="183"/>
      <c r="J235" s="184"/>
      <c r="K235" s="184"/>
      <c r="L235" s="184"/>
      <c r="M235" s="179"/>
      <c r="N235" s="179"/>
      <c r="O235" s="184"/>
      <c r="P235" s="184"/>
      <c r="Q235" s="184"/>
      <c r="R235" s="184"/>
      <c r="S235" s="184"/>
      <c r="T235" s="184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85"/>
      <c r="AI235" s="179"/>
      <c r="AJ235" s="179"/>
      <c r="AK235" s="179"/>
      <c r="AL235" s="179"/>
      <c r="AM235" s="179"/>
      <c r="AN235" s="179"/>
      <c r="AO235" s="179"/>
      <c r="AP235" s="179"/>
      <c r="AQ235" s="179"/>
      <c r="AR235" s="179"/>
      <c r="AS235" s="179"/>
      <c r="AT235" s="179"/>
      <c r="AU235" s="179"/>
      <c r="AV235" s="179"/>
      <c r="AW235" s="179"/>
      <c r="AX235" s="179"/>
    </row>
    <row r="236" spans="1:50" x14ac:dyDescent="0.25">
      <c r="A236" s="179"/>
      <c r="B236" s="179"/>
      <c r="C236" s="180"/>
      <c r="D236" s="180"/>
      <c r="E236" s="181"/>
      <c r="F236" s="180"/>
      <c r="G236" s="180"/>
      <c r="H236" s="182"/>
      <c r="I236" s="183"/>
      <c r="J236" s="184"/>
      <c r="K236" s="184"/>
      <c r="L236" s="184"/>
      <c r="M236" s="179"/>
      <c r="N236" s="179"/>
      <c r="O236" s="184"/>
      <c r="P236" s="184"/>
      <c r="Q236" s="184"/>
      <c r="R236" s="184"/>
      <c r="S236" s="184"/>
      <c r="T236" s="184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85"/>
      <c r="AI236" s="179"/>
      <c r="AJ236" s="179"/>
      <c r="AK236" s="179"/>
      <c r="AL236" s="179"/>
      <c r="AM236" s="179"/>
      <c r="AN236" s="179"/>
      <c r="AO236" s="179"/>
      <c r="AP236" s="179"/>
      <c r="AQ236" s="179"/>
      <c r="AR236" s="179"/>
      <c r="AS236" s="179"/>
      <c r="AT236" s="179"/>
      <c r="AU236" s="179"/>
      <c r="AV236" s="179"/>
      <c r="AW236" s="179"/>
      <c r="AX236" s="179"/>
    </row>
    <row r="237" spans="1:50" x14ac:dyDescent="0.25">
      <c r="A237" s="179"/>
      <c r="B237" s="179"/>
      <c r="C237" s="180"/>
      <c r="D237" s="180"/>
      <c r="E237" s="181"/>
      <c r="F237" s="180"/>
      <c r="G237" s="180"/>
      <c r="H237" s="182"/>
      <c r="I237" s="183"/>
      <c r="J237" s="184"/>
      <c r="K237" s="184"/>
      <c r="L237" s="184"/>
      <c r="M237" s="179"/>
      <c r="N237" s="179"/>
      <c r="O237" s="184"/>
      <c r="P237" s="184"/>
      <c r="Q237" s="184"/>
      <c r="R237" s="184"/>
      <c r="S237" s="184"/>
      <c r="T237" s="184"/>
      <c r="U237" s="185"/>
      <c r="V237" s="185"/>
      <c r="W237" s="185"/>
      <c r="X237" s="185"/>
      <c r="Y237" s="185"/>
      <c r="Z237" s="185"/>
      <c r="AA237" s="185"/>
      <c r="AB237" s="185"/>
      <c r="AC237" s="185"/>
      <c r="AD237" s="185"/>
      <c r="AE237" s="185"/>
      <c r="AF237" s="185"/>
      <c r="AG237" s="185"/>
      <c r="AH237" s="185"/>
      <c r="AI237" s="179"/>
      <c r="AJ237" s="179"/>
      <c r="AK237" s="179"/>
      <c r="AL237" s="179"/>
      <c r="AM237" s="179"/>
      <c r="AN237" s="179"/>
      <c r="AO237" s="179"/>
      <c r="AP237" s="179"/>
      <c r="AQ237" s="179"/>
      <c r="AR237" s="179"/>
      <c r="AS237" s="179"/>
      <c r="AT237" s="179"/>
      <c r="AU237" s="179"/>
      <c r="AV237" s="179"/>
      <c r="AW237" s="179"/>
      <c r="AX237" s="179"/>
    </row>
    <row r="238" spans="1:50" x14ac:dyDescent="0.25">
      <c r="A238" s="179"/>
      <c r="B238" s="179"/>
      <c r="C238" s="180"/>
      <c r="D238" s="180"/>
      <c r="E238" s="181"/>
      <c r="F238" s="180"/>
      <c r="G238" s="180"/>
      <c r="H238" s="182"/>
      <c r="I238" s="183"/>
      <c r="J238" s="184"/>
      <c r="K238" s="184"/>
      <c r="L238" s="184"/>
      <c r="M238" s="179"/>
      <c r="N238" s="179"/>
      <c r="O238" s="184"/>
      <c r="P238" s="184"/>
      <c r="Q238" s="184"/>
      <c r="R238" s="184"/>
      <c r="S238" s="184"/>
      <c r="T238" s="184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79"/>
      <c r="AJ238" s="179"/>
      <c r="AK238" s="179"/>
      <c r="AL238" s="179"/>
      <c r="AM238" s="179"/>
      <c r="AN238" s="179"/>
      <c r="AO238" s="179"/>
      <c r="AP238" s="179"/>
      <c r="AQ238" s="179"/>
      <c r="AR238" s="179"/>
      <c r="AS238" s="179"/>
      <c r="AT238" s="179"/>
      <c r="AU238" s="179"/>
      <c r="AV238" s="179"/>
      <c r="AW238" s="179"/>
      <c r="AX238" s="179"/>
    </row>
    <row r="239" spans="1:50" x14ac:dyDescent="0.25">
      <c r="A239" s="179"/>
      <c r="B239" s="179"/>
      <c r="C239" s="180"/>
      <c r="D239" s="180"/>
      <c r="E239" s="181"/>
      <c r="F239" s="180"/>
      <c r="G239" s="180"/>
      <c r="H239" s="182"/>
      <c r="I239" s="183"/>
      <c r="J239" s="184"/>
      <c r="K239" s="184"/>
      <c r="L239" s="184"/>
      <c r="M239" s="179"/>
      <c r="N239" s="179"/>
      <c r="O239" s="184"/>
      <c r="P239" s="184"/>
      <c r="Q239" s="184"/>
      <c r="R239" s="184"/>
      <c r="S239" s="184"/>
      <c r="T239" s="184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79"/>
      <c r="AJ239" s="179"/>
      <c r="AK239" s="179"/>
      <c r="AL239" s="179"/>
      <c r="AM239" s="179"/>
      <c r="AN239" s="179"/>
      <c r="AO239" s="179"/>
      <c r="AP239" s="179"/>
      <c r="AQ239" s="179"/>
      <c r="AR239" s="179"/>
      <c r="AS239" s="179"/>
      <c r="AT239" s="179"/>
      <c r="AU239" s="179"/>
      <c r="AV239" s="179"/>
      <c r="AW239" s="179"/>
      <c r="AX239" s="179"/>
    </row>
    <row r="240" spans="1:50" x14ac:dyDescent="0.25">
      <c r="A240" s="179"/>
      <c r="B240" s="179"/>
      <c r="C240" s="180"/>
      <c r="D240" s="180"/>
      <c r="E240" s="181"/>
      <c r="F240" s="180"/>
      <c r="G240" s="180"/>
      <c r="H240" s="182"/>
      <c r="I240" s="183"/>
      <c r="J240" s="184"/>
      <c r="K240" s="184"/>
      <c r="L240" s="184"/>
      <c r="M240" s="179"/>
      <c r="N240" s="179"/>
      <c r="O240" s="184"/>
      <c r="P240" s="184"/>
      <c r="Q240" s="184"/>
      <c r="R240" s="184"/>
      <c r="S240" s="184"/>
      <c r="T240" s="184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  <c r="AT240" s="179"/>
      <c r="AU240" s="179"/>
      <c r="AV240" s="179"/>
      <c r="AW240" s="179"/>
      <c r="AX240" s="179"/>
    </row>
    <row r="241" spans="1:50" x14ac:dyDescent="0.25">
      <c r="A241" s="179"/>
      <c r="B241" s="179"/>
      <c r="C241" s="180"/>
      <c r="D241" s="180"/>
      <c r="E241" s="181"/>
      <c r="F241" s="180"/>
      <c r="G241" s="180"/>
      <c r="H241" s="182"/>
      <c r="I241" s="183"/>
      <c r="J241" s="184"/>
      <c r="K241" s="184"/>
      <c r="L241" s="184"/>
      <c r="M241" s="179"/>
      <c r="N241" s="179"/>
      <c r="O241" s="184"/>
      <c r="P241" s="184"/>
      <c r="Q241" s="184"/>
      <c r="R241" s="184"/>
      <c r="S241" s="184"/>
      <c r="T241" s="184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79"/>
      <c r="AT241" s="179"/>
      <c r="AU241" s="179"/>
      <c r="AV241" s="179"/>
      <c r="AW241" s="179"/>
      <c r="AX241" s="179"/>
    </row>
    <row r="242" spans="1:50" x14ac:dyDescent="0.25">
      <c r="A242" s="179"/>
      <c r="B242" s="179"/>
      <c r="C242" s="180"/>
      <c r="D242" s="180"/>
      <c r="E242" s="181"/>
      <c r="F242" s="180"/>
      <c r="G242" s="180"/>
      <c r="H242" s="182"/>
      <c r="I242" s="183"/>
      <c r="J242" s="184"/>
      <c r="K242" s="184"/>
      <c r="L242" s="184"/>
      <c r="M242" s="179"/>
      <c r="N242" s="179"/>
      <c r="O242" s="184"/>
      <c r="P242" s="184"/>
      <c r="Q242" s="184"/>
      <c r="R242" s="184"/>
      <c r="S242" s="184"/>
      <c r="T242" s="184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79"/>
      <c r="AT242" s="179"/>
      <c r="AU242" s="179"/>
      <c r="AV242" s="179"/>
      <c r="AW242" s="179"/>
      <c r="AX242" s="179"/>
    </row>
    <row r="243" spans="1:50" x14ac:dyDescent="0.25">
      <c r="A243" s="179"/>
      <c r="B243" s="179"/>
      <c r="C243" s="180"/>
      <c r="D243" s="180"/>
      <c r="E243" s="181"/>
      <c r="F243" s="180"/>
      <c r="G243" s="180"/>
      <c r="H243" s="182"/>
      <c r="I243" s="183"/>
      <c r="J243" s="184"/>
      <c r="K243" s="184"/>
      <c r="L243" s="184"/>
      <c r="M243" s="179"/>
      <c r="N243" s="179"/>
      <c r="O243" s="184"/>
      <c r="P243" s="184"/>
      <c r="Q243" s="184"/>
      <c r="R243" s="184"/>
      <c r="S243" s="184"/>
      <c r="T243" s="184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9"/>
      <c r="AU243" s="179"/>
      <c r="AV243" s="179"/>
      <c r="AW243" s="179"/>
      <c r="AX243" s="179"/>
    </row>
    <row r="244" spans="1:50" x14ac:dyDescent="0.25">
      <c r="A244" s="179"/>
      <c r="B244" s="179"/>
      <c r="C244" s="180"/>
      <c r="D244" s="180"/>
      <c r="E244" s="181"/>
      <c r="F244" s="180"/>
      <c r="G244" s="180"/>
      <c r="H244" s="182"/>
      <c r="I244" s="183"/>
      <c r="J244" s="184"/>
      <c r="K244" s="184"/>
      <c r="L244" s="184"/>
      <c r="M244" s="179"/>
      <c r="N244" s="179"/>
      <c r="O244" s="184"/>
      <c r="P244" s="184"/>
      <c r="Q244" s="184"/>
      <c r="R244" s="184"/>
      <c r="S244" s="184"/>
      <c r="T244" s="184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79"/>
      <c r="AV244" s="179"/>
      <c r="AW244" s="179"/>
      <c r="AX244" s="179"/>
    </row>
    <row r="245" spans="1:50" x14ac:dyDescent="0.25">
      <c r="A245" s="179"/>
      <c r="B245" s="179"/>
      <c r="C245" s="180"/>
      <c r="D245" s="180"/>
      <c r="E245" s="181"/>
      <c r="F245" s="180"/>
      <c r="G245" s="180"/>
      <c r="H245" s="182"/>
      <c r="I245" s="183"/>
      <c r="J245" s="184"/>
      <c r="K245" s="184"/>
      <c r="L245" s="184"/>
      <c r="M245" s="179"/>
      <c r="N245" s="179"/>
      <c r="O245" s="184"/>
      <c r="P245" s="184"/>
      <c r="Q245" s="184"/>
      <c r="R245" s="184"/>
      <c r="S245" s="184"/>
      <c r="T245" s="184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79"/>
      <c r="AT245" s="179"/>
      <c r="AU245" s="179"/>
      <c r="AV245" s="179"/>
      <c r="AW245" s="179"/>
      <c r="AX245" s="179"/>
    </row>
    <row r="246" spans="1:50" x14ac:dyDescent="0.25">
      <c r="A246" s="179"/>
      <c r="B246" s="179"/>
      <c r="C246" s="180"/>
      <c r="D246" s="180"/>
      <c r="E246" s="181"/>
      <c r="F246" s="180"/>
      <c r="G246" s="180"/>
      <c r="H246" s="182"/>
      <c r="I246" s="183"/>
      <c r="J246" s="184"/>
      <c r="K246" s="184"/>
      <c r="L246" s="184"/>
      <c r="M246" s="179"/>
      <c r="N246" s="179"/>
      <c r="O246" s="184"/>
      <c r="P246" s="184"/>
      <c r="Q246" s="184"/>
      <c r="R246" s="184"/>
      <c r="S246" s="184"/>
      <c r="T246" s="184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</row>
    <row r="247" spans="1:50" x14ac:dyDescent="0.25">
      <c r="A247" s="179"/>
      <c r="B247" s="179"/>
      <c r="C247" s="180"/>
      <c r="D247" s="180"/>
      <c r="E247" s="181"/>
      <c r="F247" s="180"/>
      <c r="G247" s="180"/>
      <c r="H247" s="182"/>
      <c r="I247" s="183"/>
      <c r="J247" s="184"/>
      <c r="K247" s="184"/>
      <c r="L247" s="184"/>
      <c r="M247" s="179"/>
      <c r="N247" s="179"/>
      <c r="O247" s="184"/>
      <c r="P247" s="184"/>
      <c r="Q247" s="184"/>
      <c r="R247" s="184"/>
      <c r="S247" s="184"/>
      <c r="T247" s="184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</row>
    <row r="248" spans="1:50" x14ac:dyDescent="0.25">
      <c r="A248" s="179"/>
      <c r="B248" s="179"/>
      <c r="C248" s="180"/>
      <c r="D248" s="180"/>
      <c r="E248" s="181"/>
      <c r="F248" s="180"/>
      <c r="G248" s="180"/>
      <c r="H248" s="182"/>
      <c r="I248" s="183"/>
      <c r="J248" s="184"/>
      <c r="K248" s="184"/>
      <c r="L248" s="184"/>
      <c r="M248" s="179"/>
      <c r="N248" s="179"/>
      <c r="O248" s="184"/>
      <c r="P248" s="184"/>
      <c r="Q248" s="184"/>
      <c r="R248" s="184"/>
      <c r="S248" s="184"/>
      <c r="T248" s="184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</row>
    <row r="249" spans="1:50" x14ac:dyDescent="0.25">
      <c r="A249" s="179"/>
      <c r="B249" s="179"/>
      <c r="C249" s="180"/>
      <c r="D249" s="180"/>
      <c r="E249" s="181"/>
      <c r="F249" s="180"/>
      <c r="G249" s="180"/>
      <c r="H249" s="182"/>
      <c r="I249" s="183"/>
      <c r="J249" s="184"/>
      <c r="K249" s="184"/>
      <c r="L249" s="184"/>
      <c r="M249" s="179"/>
      <c r="N249" s="179"/>
      <c r="O249" s="184"/>
      <c r="P249" s="184"/>
      <c r="Q249" s="184"/>
      <c r="R249" s="184"/>
      <c r="S249" s="184"/>
      <c r="T249" s="184"/>
      <c r="U249" s="185"/>
      <c r="V249" s="185"/>
      <c r="W249" s="185"/>
      <c r="X249" s="185"/>
      <c r="Y249" s="185"/>
      <c r="Z249" s="185"/>
      <c r="AA249" s="185"/>
      <c r="AB249" s="185"/>
      <c r="AC249" s="185"/>
      <c r="AD249" s="185"/>
      <c r="AE249" s="185"/>
      <c r="AF249" s="185"/>
      <c r="AG249" s="185"/>
      <c r="AH249" s="185"/>
      <c r="AI249" s="179"/>
      <c r="AJ249" s="179"/>
      <c r="AK249" s="179"/>
      <c r="AL249" s="179"/>
      <c r="AM249" s="179"/>
      <c r="AN249" s="179"/>
      <c r="AO249" s="179"/>
      <c r="AP249" s="179"/>
      <c r="AQ249" s="179"/>
      <c r="AR249" s="179"/>
      <c r="AS249" s="179"/>
      <c r="AT249" s="179"/>
      <c r="AU249" s="179"/>
      <c r="AV249" s="179"/>
      <c r="AW249" s="179"/>
      <c r="AX249" s="179"/>
    </row>
    <row r="250" spans="1:50" x14ac:dyDescent="0.25">
      <c r="A250" s="179"/>
      <c r="B250" s="179"/>
      <c r="C250" s="180"/>
      <c r="D250" s="180"/>
      <c r="E250" s="181"/>
      <c r="F250" s="180"/>
      <c r="G250" s="180"/>
      <c r="H250" s="182"/>
      <c r="I250" s="183"/>
      <c r="J250" s="184"/>
      <c r="K250" s="184"/>
      <c r="L250" s="184"/>
      <c r="M250" s="179"/>
      <c r="N250" s="179"/>
      <c r="O250" s="184"/>
      <c r="P250" s="184"/>
      <c r="Q250" s="184"/>
      <c r="R250" s="184"/>
      <c r="S250" s="184"/>
      <c r="T250" s="184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85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  <c r="AT250" s="179"/>
      <c r="AU250" s="179"/>
      <c r="AV250" s="179"/>
      <c r="AW250" s="179"/>
      <c r="AX250" s="179"/>
    </row>
    <row r="251" spans="1:50" x14ac:dyDescent="0.25">
      <c r="A251" s="179"/>
      <c r="B251" s="179"/>
      <c r="C251" s="180"/>
      <c r="D251" s="180"/>
      <c r="E251" s="181"/>
      <c r="F251" s="180"/>
      <c r="G251" s="180"/>
      <c r="H251" s="182"/>
      <c r="I251" s="183"/>
      <c r="J251" s="184"/>
      <c r="K251" s="184"/>
      <c r="L251" s="184"/>
      <c r="M251" s="179"/>
      <c r="N251" s="179"/>
      <c r="O251" s="184"/>
      <c r="P251" s="184"/>
      <c r="Q251" s="184"/>
      <c r="R251" s="184"/>
      <c r="S251" s="184"/>
      <c r="T251" s="184"/>
      <c r="U251" s="185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79"/>
      <c r="AJ251" s="179"/>
      <c r="AK251" s="179"/>
      <c r="AL251" s="179"/>
      <c r="AM251" s="179"/>
      <c r="AN251" s="179"/>
      <c r="AO251" s="179"/>
      <c r="AP251" s="179"/>
      <c r="AQ251" s="179"/>
      <c r="AR251" s="179"/>
      <c r="AS251" s="179"/>
      <c r="AT251" s="179"/>
      <c r="AU251" s="179"/>
      <c r="AV251" s="179"/>
      <c r="AW251" s="179"/>
      <c r="AX251" s="179"/>
    </row>
    <row r="252" spans="1:50" x14ac:dyDescent="0.25">
      <c r="A252" s="179"/>
      <c r="B252" s="179"/>
      <c r="C252" s="180"/>
      <c r="D252" s="180"/>
      <c r="E252" s="181"/>
      <c r="F252" s="180"/>
      <c r="G252" s="180"/>
      <c r="H252" s="182"/>
      <c r="I252" s="183"/>
      <c r="J252" s="184"/>
      <c r="K252" s="184"/>
      <c r="L252" s="184"/>
      <c r="M252" s="179"/>
      <c r="N252" s="179"/>
      <c r="O252" s="184"/>
      <c r="P252" s="184"/>
      <c r="Q252" s="184"/>
      <c r="R252" s="184"/>
      <c r="S252" s="184"/>
      <c r="T252" s="184"/>
      <c r="U252" s="185"/>
      <c r="V252" s="185"/>
      <c r="W252" s="185"/>
      <c r="X252" s="185"/>
      <c r="Y252" s="185"/>
      <c r="Z252" s="185"/>
      <c r="AA252" s="185"/>
      <c r="AB252" s="185"/>
      <c r="AC252" s="185"/>
      <c r="AD252" s="185"/>
      <c r="AE252" s="185"/>
      <c r="AF252" s="185"/>
      <c r="AG252" s="185"/>
      <c r="AH252" s="185"/>
      <c r="AI252" s="179"/>
      <c r="AJ252" s="179"/>
      <c r="AK252" s="179"/>
      <c r="AL252" s="179"/>
      <c r="AM252" s="179"/>
      <c r="AN252" s="179"/>
      <c r="AO252" s="179"/>
      <c r="AP252" s="179"/>
      <c r="AQ252" s="179"/>
      <c r="AR252" s="179"/>
      <c r="AS252" s="179"/>
      <c r="AT252" s="179"/>
      <c r="AU252" s="179"/>
      <c r="AV252" s="179"/>
      <c r="AW252" s="179"/>
      <c r="AX252" s="179"/>
    </row>
    <row r="253" spans="1:50" x14ac:dyDescent="0.25">
      <c r="A253" s="179"/>
      <c r="B253" s="179"/>
      <c r="C253" s="180"/>
      <c r="D253" s="180"/>
      <c r="E253" s="181"/>
      <c r="F253" s="180"/>
      <c r="G253" s="180"/>
      <c r="H253" s="182"/>
      <c r="I253" s="183"/>
      <c r="J253" s="184"/>
      <c r="K253" s="184"/>
      <c r="L253" s="184"/>
      <c r="M253" s="179"/>
      <c r="N253" s="179"/>
      <c r="O253" s="184"/>
      <c r="P253" s="184"/>
      <c r="Q253" s="184"/>
      <c r="R253" s="184"/>
      <c r="S253" s="184"/>
      <c r="T253" s="184"/>
      <c r="U253" s="185"/>
      <c r="V253" s="185"/>
      <c r="W253" s="185"/>
      <c r="X253" s="185"/>
      <c r="Y253" s="185"/>
      <c r="Z253" s="185"/>
      <c r="AA253" s="185"/>
      <c r="AB253" s="185"/>
      <c r="AC253" s="185"/>
      <c r="AD253" s="185"/>
      <c r="AE253" s="185"/>
      <c r="AF253" s="185"/>
      <c r="AG253" s="185"/>
      <c r="AH253" s="185"/>
      <c r="AI253" s="179"/>
      <c r="AJ253" s="179"/>
      <c r="AK253" s="179"/>
      <c r="AL253" s="179"/>
      <c r="AM253" s="179"/>
      <c r="AN253" s="179"/>
      <c r="AO253" s="179"/>
      <c r="AP253" s="179"/>
      <c r="AQ253" s="179"/>
      <c r="AR253" s="179"/>
      <c r="AS253" s="179"/>
      <c r="AT253" s="179"/>
      <c r="AU253" s="179"/>
      <c r="AV253" s="179"/>
      <c r="AW253" s="179"/>
      <c r="AX253" s="179"/>
    </row>
    <row r="254" spans="1:50" x14ac:dyDescent="0.25">
      <c r="A254" s="179"/>
      <c r="B254" s="179"/>
      <c r="C254" s="180"/>
      <c r="D254" s="180"/>
      <c r="E254" s="181"/>
      <c r="F254" s="180"/>
      <c r="G254" s="180"/>
      <c r="H254" s="182"/>
      <c r="I254" s="183"/>
      <c r="J254" s="184"/>
      <c r="K254" s="184"/>
      <c r="L254" s="184"/>
      <c r="M254" s="179"/>
      <c r="N254" s="179"/>
      <c r="O254" s="184"/>
      <c r="P254" s="184"/>
      <c r="Q254" s="184"/>
      <c r="R254" s="184"/>
      <c r="S254" s="184"/>
      <c r="T254" s="184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79"/>
      <c r="AJ254" s="179"/>
      <c r="AK254" s="179"/>
      <c r="AL254" s="179"/>
      <c r="AM254" s="179"/>
      <c r="AN254" s="179"/>
      <c r="AO254" s="179"/>
      <c r="AP254" s="179"/>
      <c r="AQ254" s="179"/>
      <c r="AR254" s="179"/>
      <c r="AS254" s="179"/>
      <c r="AT254" s="179"/>
      <c r="AU254" s="179"/>
      <c r="AV254" s="179"/>
      <c r="AW254" s="179"/>
      <c r="AX254" s="179"/>
    </row>
    <row r="255" spans="1:50" x14ac:dyDescent="0.25">
      <c r="A255" s="179"/>
      <c r="B255" s="179"/>
      <c r="C255" s="180"/>
      <c r="D255" s="180"/>
      <c r="E255" s="181"/>
      <c r="F255" s="180"/>
      <c r="G255" s="180"/>
      <c r="H255" s="182"/>
      <c r="I255" s="183"/>
      <c r="J255" s="184"/>
      <c r="K255" s="184"/>
      <c r="L255" s="184"/>
      <c r="M255" s="179"/>
      <c r="N255" s="179"/>
      <c r="O255" s="184"/>
      <c r="P255" s="184"/>
      <c r="Q255" s="184"/>
      <c r="R255" s="184"/>
      <c r="S255" s="184"/>
      <c r="T255" s="184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79"/>
      <c r="AJ255" s="179"/>
      <c r="AK255" s="179"/>
      <c r="AL255" s="179"/>
      <c r="AM255" s="179"/>
      <c r="AN255" s="179"/>
      <c r="AO255" s="179"/>
      <c r="AP255" s="179"/>
      <c r="AQ255" s="179"/>
      <c r="AR255" s="179"/>
      <c r="AS255" s="179"/>
      <c r="AT255" s="179"/>
      <c r="AU255" s="179"/>
      <c r="AV255" s="179"/>
      <c r="AW255" s="179"/>
      <c r="AX255" s="179"/>
    </row>
    <row r="256" spans="1:50" x14ac:dyDescent="0.25">
      <c r="A256" s="179"/>
      <c r="B256" s="179"/>
      <c r="C256" s="180"/>
      <c r="D256" s="180"/>
      <c r="E256" s="181"/>
      <c r="F256" s="180"/>
      <c r="G256" s="180"/>
      <c r="H256" s="182"/>
      <c r="I256" s="183"/>
      <c r="J256" s="184"/>
      <c r="K256" s="184"/>
      <c r="L256" s="184"/>
      <c r="M256" s="179"/>
      <c r="N256" s="179"/>
      <c r="O256" s="184"/>
      <c r="P256" s="184"/>
      <c r="Q256" s="184"/>
      <c r="R256" s="184"/>
      <c r="S256" s="184"/>
      <c r="T256" s="184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79"/>
      <c r="AJ256" s="179"/>
      <c r="AK256" s="179"/>
      <c r="AL256" s="179"/>
      <c r="AM256" s="179"/>
      <c r="AN256" s="179"/>
      <c r="AO256" s="179"/>
      <c r="AP256" s="179"/>
      <c r="AQ256" s="179"/>
      <c r="AR256" s="179"/>
      <c r="AS256" s="179"/>
      <c r="AT256" s="179"/>
      <c r="AU256" s="179"/>
      <c r="AV256" s="179"/>
      <c r="AW256" s="179"/>
      <c r="AX256" s="179"/>
    </row>
    <row r="257" spans="1:50" x14ac:dyDescent="0.25">
      <c r="A257" s="179"/>
      <c r="B257" s="179"/>
      <c r="C257" s="180"/>
      <c r="D257" s="180"/>
      <c r="E257" s="181"/>
      <c r="F257" s="180"/>
      <c r="G257" s="180"/>
      <c r="H257" s="182"/>
      <c r="I257" s="183"/>
      <c r="J257" s="184"/>
      <c r="K257" s="184"/>
      <c r="L257" s="184"/>
      <c r="M257" s="179"/>
      <c r="N257" s="179"/>
      <c r="O257" s="184"/>
      <c r="P257" s="184"/>
      <c r="Q257" s="184"/>
      <c r="R257" s="184"/>
      <c r="S257" s="184"/>
      <c r="T257" s="184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79"/>
      <c r="AJ257" s="179"/>
      <c r="AK257" s="179"/>
      <c r="AL257" s="179"/>
      <c r="AM257" s="179"/>
      <c r="AN257" s="179"/>
      <c r="AO257" s="179"/>
      <c r="AP257" s="179"/>
      <c r="AQ257" s="179"/>
      <c r="AR257" s="179"/>
      <c r="AS257" s="179"/>
      <c r="AT257" s="179"/>
      <c r="AU257" s="179"/>
      <c r="AV257" s="179"/>
      <c r="AW257" s="179"/>
      <c r="AX257" s="179"/>
    </row>
    <row r="258" spans="1:50" x14ac:dyDescent="0.25">
      <c r="A258" s="179"/>
      <c r="B258" s="179"/>
      <c r="C258" s="180"/>
      <c r="D258" s="180"/>
      <c r="E258" s="181"/>
      <c r="F258" s="180"/>
      <c r="G258" s="180"/>
      <c r="H258" s="182"/>
      <c r="I258" s="183"/>
      <c r="J258" s="184"/>
      <c r="K258" s="184"/>
      <c r="L258" s="184"/>
      <c r="M258" s="179"/>
      <c r="N258" s="179"/>
      <c r="O258" s="184"/>
      <c r="P258" s="184"/>
      <c r="Q258" s="184"/>
      <c r="R258" s="184"/>
      <c r="S258" s="184"/>
      <c r="T258" s="184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79"/>
      <c r="AT258" s="179"/>
      <c r="AU258" s="179"/>
      <c r="AV258" s="179"/>
      <c r="AW258" s="179"/>
      <c r="AX258" s="179"/>
    </row>
    <row r="259" spans="1:50" x14ac:dyDescent="0.25">
      <c r="A259" s="179"/>
      <c r="B259" s="179"/>
      <c r="C259" s="180"/>
      <c r="D259" s="180"/>
      <c r="E259" s="181"/>
      <c r="F259" s="180"/>
      <c r="G259" s="180"/>
      <c r="H259" s="182"/>
      <c r="I259" s="183"/>
      <c r="J259" s="184"/>
      <c r="K259" s="184"/>
      <c r="L259" s="184"/>
      <c r="M259" s="179"/>
      <c r="N259" s="179"/>
      <c r="O259" s="184"/>
      <c r="P259" s="184"/>
      <c r="Q259" s="184"/>
      <c r="R259" s="184"/>
      <c r="S259" s="184"/>
      <c r="T259" s="184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179"/>
      <c r="AT259" s="179"/>
      <c r="AU259" s="179"/>
      <c r="AV259" s="179"/>
      <c r="AW259" s="179"/>
      <c r="AX259" s="179"/>
    </row>
    <row r="260" spans="1:50" x14ac:dyDescent="0.25">
      <c r="A260" s="179"/>
      <c r="B260" s="179"/>
      <c r="C260" s="180"/>
      <c r="D260" s="180"/>
      <c r="E260" s="181"/>
      <c r="F260" s="180"/>
      <c r="G260" s="180"/>
      <c r="H260" s="182"/>
      <c r="I260" s="183"/>
      <c r="J260" s="184"/>
      <c r="K260" s="184"/>
      <c r="L260" s="184"/>
      <c r="M260" s="179"/>
      <c r="N260" s="179"/>
      <c r="O260" s="184"/>
      <c r="P260" s="184"/>
      <c r="Q260" s="184"/>
      <c r="R260" s="184"/>
      <c r="S260" s="184"/>
      <c r="T260" s="184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179"/>
      <c r="AT260" s="179"/>
      <c r="AU260" s="179"/>
      <c r="AV260" s="179"/>
      <c r="AW260" s="179"/>
      <c r="AX260" s="179"/>
    </row>
    <row r="261" spans="1:50" x14ac:dyDescent="0.25">
      <c r="A261" s="179"/>
      <c r="B261" s="179"/>
      <c r="C261" s="180"/>
      <c r="D261" s="180"/>
      <c r="E261" s="181"/>
      <c r="F261" s="180"/>
      <c r="G261" s="180"/>
      <c r="H261" s="182"/>
      <c r="I261" s="183"/>
      <c r="J261" s="184"/>
      <c r="K261" s="184"/>
      <c r="L261" s="184"/>
      <c r="M261" s="179"/>
      <c r="N261" s="179"/>
      <c r="O261" s="184"/>
      <c r="P261" s="184"/>
      <c r="Q261" s="184"/>
      <c r="R261" s="184"/>
      <c r="S261" s="184"/>
      <c r="T261" s="184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179"/>
      <c r="AT261" s="179"/>
      <c r="AU261" s="179"/>
      <c r="AV261" s="179"/>
      <c r="AW261" s="179"/>
      <c r="AX261" s="179"/>
    </row>
    <row r="262" spans="1:50" x14ac:dyDescent="0.25">
      <c r="A262" s="179"/>
      <c r="B262" s="179"/>
      <c r="C262" s="180"/>
      <c r="D262" s="180"/>
      <c r="E262" s="181"/>
      <c r="F262" s="180"/>
      <c r="G262" s="180"/>
      <c r="H262" s="182"/>
      <c r="I262" s="183"/>
      <c r="J262" s="184"/>
      <c r="K262" s="184"/>
      <c r="L262" s="184"/>
      <c r="M262" s="179"/>
      <c r="N262" s="179"/>
      <c r="O262" s="184"/>
      <c r="P262" s="184"/>
      <c r="Q262" s="184"/>
      <c r="R262" s="184"/>
      <c r="S262" s="184"/>
      <c r="T262" s="184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179"/>
      <c r="AT262" s="179"/>
      <c r="AU262" s="179"/>
      <c r="AV262" s="179"/>
      <c r="AW262" s="179"/>
      <c r="AX262" s="179"/>
    </row>
    <row r="263" spans="1:50" x14ac:dyDescent="0.25">
      <c r="A263" s="179"/>
      <c r="B263" s="179"/>
      <c r="C263" s="180"/>
      <c r="D263" s="180"/>
      <c r="E263" s="181"/>
      <c r="F263" s="180"/>
      <c r="G263" s="180"/>
      <c r="H263" s="182"/>
      <c r="I263" s="183"/>
      <c r="J263" s="184"/>
      <c r="K263" s="184"/>
      <c r="L263" s="184"/>
      <c r="M263" s="179"/>
      <c r="N263" s="179"/>
      <c r="O263" s="184"/>
      <c r="P263" s="184"/>
      <c r="Q263" s="184"/>
      <c r="R263" s="184"/>
      <c r="S263" s="184"/>
      <c r="T263" s="184"/>
      <c r="U263" s="185"/>
      <c r="V263" s="185"/>
      <c r="W263" s="185"/>
      <c r="X263" s="185"/>
      <c r="Y263" s="185"/>
      <c r="Z263" s="185"/>
      <c r="AA263" s="185"/>
      <c r="AB263" s="185"/>
      <c r="AC263" s="185"/>
      <c r="AD263" s="185"/>
      <c r="AE263" s="185"/>
      <c r="AF263" s="185"/>
      <c r="AG263" s="185"/>
      <c r="AH263" s="185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79"/>
      <c r="AT263" s="179"/>
      <c r="AU263" s="179"/>
      <c r="AV263" s="179"/>
      <c r="AW263" s="179"/>
      <c r="AX263" s="179"/>
    </row>
    <row r="264" spans="1:50" x14ac:dyDescent="0.25">
      <c r="A264" s="179"/>
      <c r="B264" s="179"/>
      <c r="C264" s="180"/>
      <c r="D264" s="180"/>
      <c r="E264" s="181"/>
      <c r="F264" s="180"/>
      <c r="G264" s="180"/>
      <c r="H264" s="182"/>
      <c r="I264" s="183"/>
      <c r="J264" s="184"/>
      <c r="K264" s="184"/>
      <c r="L264" s="184"/>
      <c r="M264" s="179"/>
      <c r="N264" s="179"/>
      <c r="O264" s="184"/>
      <c r="P264" s="184"/>
      <c r="Q264" s="184"/>
      <c r="R264" s="184"/>
      <c r="S264" s="184"/>
      <c r="T264" s="184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79"/>
      <c r="AT264" s="179"/>
      <c r="AU264" s="179"/>
      <c r="AV264" s="179"/>
      <c r="AW264" s="179"/>
      <c r="AX264" s="179"/>
    </row>
    <row r="265" spans="1:50" x14ac:dyDescent="0.25">
      <c r="A265" s="179"/>
      <c r="B265" s="179"/>
      <c r="C265" s="180"/>
      <c r="D265" s="180"/>
      <c r="E265" s="181"/>
      <c r="F265" s="180"/>
      <c r="G265" s="180"/>
      <c r="H265" s="182"/>
      <c r="I265" s="183"/>
      <c r="J265" s="184"/>
      <c r="K265" s="184"/>
      <c r="L265" s="184"/>
      <c r="M265" s="179"/>
      <c r="N265" s="179"/>
      <c r="O265" s="184"/>
      <c r="P265" s="184"/>
      <c r="Q265" s="184"/>
      <c r="R265" s="184"/>
      <c r="S265" s="184"/>
      <c r="T265" s="184"/>
      <c r="U265" s="185"/>
      <c r="V265" s="185"/>
      <c r="W265" s="185"/>
      <c r="X265" s="185"/>
      <c r="Y265" s="185"/>
      <c r="Z265" s="185"/>
      <c r="AA265" s="185"/>
      <c r="AB265" s="185"/>
      <c r="AC265" s="185"/>
      <c r="AD265" s="185"/>
      <c r="AE265" s="185"/>
      <c r="AF265" s="185"/>
      <c r="AG265" s="185"/>
      <c r="AH265" s="185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79"/>
      <c r="AT265" s="179"/>
      <c r="AU265" s="179"/>
      <c r="AV265" s="179"/>
      <c r="AW265" s="179"/>
      <c r="AX265" s="179"/>
    </row>
    <row r="266" spans="1:50" x14ac:dyDescent="0.25">
      <c r="A266" s="179"/>
      <c r="B266" s="179"/>
      <c r="C266" s="180"/>
      <c r="D266" s="180"/>
      <c r="E266" s="181"/>
      <c r="F266" s="180"/>
      <c r="G266" s="180"/>
      <c r="H266" s="182"/>
      <c r="I266" s="183"/>
      <c r="J266" s="184"/>
      <c r="K266" s="184"/>
      <c r="L266" s="184"/>
      <c r="M266" s="179"/>
      <c r="N266" s="179"/>
      <c r="O266" s="184"/>
      <c r="P266" s="184"/>
      <c r="Q266" s="184"/>
      <c r="R266" s="184"/>
      <c r="S266" s="184"/>
      <c r="T266" s="184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179"/>
      <c r="AT266" s="179"/>
      <c r="AU266" s="179"/>
      <c r="AV266" s="179"/>
      <c r="AW266" s="179"/>
      <c r="AX266" s="179"/>
    </row>
    <row r="267" spans="1:50" x14ac:dyDescent="0.25">
      <c r="A267" s="179"/>
      <c r="B267" s="179"/>
      <c r="C267" s="180"/>
      <c r="D267" s="180"/>
      <c r="E267" s="181"/>
      <c r="F267" s="180"/>
      <c r="G267" s="180"/>
      <c r="H267" s="182"/>
      <c r="I267" s="183"/>
      <c r="J267" s="184"/>
      <c r="K267" s="184"/>
      <c r="L267" s="184"/>
      <c r="M267" s="179"/>
      <c r="N267" s="179"/>
      <c r="O267" s="184"/>
      <c r="P267" s="184"/>
      <c r="Q267" s="184"/>
      <c r="R267" s="184"/>
      <c r="S267" s="184"/>
      <c r="T267" s="184"/>
      <c r="U267" s="185"/>
      <c r="V267" s="185"/>
      <c r="W267" s="185"/>
      <c r="X267" s="185"/>
      <c r="Y267" s="185"/>
      <c r="Z267" s="185"/>
      <c r="AA267" s="185"/>
      <c r="AB267" s="185"/>
      <c r="AC267" s="185"/>
      <c r="AD267" s="185"/>
      <c r="AE267" s="185"/>
      <c r="AF267" s="185"/>
      <c r="AG267" s="185"/>
      <c r="AH267" s="185"/>
      <c r="AI267" s="179"/>
      <c r="AJ267" s="179"/>
      <c r="AK267" s="179"/>
      <c r="AL267" s="179"/>
      <c r="AM267" s="179"/>
      <c r="AN267" s="179"/>
      <c r="AO267" s="179"/>
      <c r="AP267" s="179"/>
      <c r="AQ267" s="179"/>
      <c r="AR267" s="179"/>
      <c r="AS267" s="179"/>
      <c r="AT267" s="179"/>
      <c r="AU267" s="179"/>
      <c r="AV267" s="179"/>
      <c r="AW267" s="179"/>
      <c r="AX267" s="179"/>
    </row>
    <row r="268" spans="1:50" x14ac:dyDescent="0.25">
      <c r="A268" s="179"/>
      <c r="B268" s="179"/>
      <c r="C268" s="180"/>
      <c r="D268" s="180"/>
      <c r="E268" s="181"/>
      <c r="F268" s="180"/>
      <c r="G268" s="180"/>
      <c r="H268" s="182"/>
      <c r="I268" s="183"/>
      <c r="J268" s="184"/>
      <c r="K268" s="184"/>
      <c r="L268" s="184"/>
      <c r="M268" s="179"/>
      <c r="N268" s="179"/>
      <c r="O268" s="184"/>
      <c r="P268" s="184"/>
      <c r="Q268" s="184"/>
      <c r="R268" s="184"/>
      <c r="S268" s="184"/>
      <c r="T268" s="184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85"/>
      <c r="AI268" s="179"/>
      <c r="AJ268" s="179"/>
      <c r="AK268" s="179"/>
      <c r="AL268" s="179"/>
      <c r="AM268" s="179"/>
      <c r="AN268" s="179"/>
      <c r="AO268" s="179"/>
      <c r="AP268" s="179"/>
      <c r="AQ268" s="179"/>
      <c r="AR268" s="179"/>
      <c r="AS268" s="179"/>
      <c r="AT268" s="179"/>
      <c r="AU268" s="179"/>
      <c r="AV268" s="179"/>
      <c r="AW268" s="179"/>
      <c r="AX268" s="179"/>
    </row>
    <row r="269" spans="1:50" x14ac:dyDescent="0.25">
      <c r="A269" s="179"/>
      <c r="B269" s="179"/>
      <c r="C269" s="180"/>
      <c r="D269" s="180"/>
      <c r="E269" s="181"/>
      <c r="F269" s="180"/>
      <c r="G269" s="180"/>
      <c r="H269" s="182"/>
      <c r="I269" s="183"/>
      <c r="J269" s="184"/>
      <c r="K269" s="184"/>
      <c r="L269" s="184"/>
      <c r="M269" s="179"/>
      <c r="N269" s="179"/>
      <c r="O269" s="184"/>
      <c r="P269" s="184"/>
      <c r="Q269" s="184"/>
      <c r="R269" s="184"/>
      <c r="S269" s="184"/>
      <c r="T269" s="184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  <c r="AH269" s="185"/>
      <c r="AI269" s="179"/>
      <c r="AJ269" s="179"/>
      <c r="AK269" s="179"/>
      <c r="AL269" s="179"/>
      <c r="AM269" s="179"/>
      <c r="AN269" s="179"/>
      <c r="AO269" s="179"/>
      <c r="AP269" s="179"/>
      <c r="AQ269" s="179"/>
      <c r="AR269" s="179"/>
      <c r="AS269" s="179"/>
      <c r="AT269" s="179"/>
      <c r="AU269" s="179"/>
      <c r="AV269" s="179"/>
      <c r="AW269" s="179"/>
      <c r="AX269" s="179"/>
    </row>
    <row r="270" spans="1:50" x14ac:dyDescent="0.25">
      <c r="A270" s="179"/>
      <c r="B270" s="179"/>
      <c r="C270" s="180"/>
      <c r="D270" s="180"/>
      <c r="E270" s="181"/>
      <c r="F270" s="180"/>
      <c r="G270" s="180"/>
      <c r="H270" s="182"/>
      <c r="I270" s="183"/>
      <c r="J270" s="184"/>
      <c r="K270" s="184"/>
      <c r="L270" s="184"/>
      <c r="M270" s="179"/>
      <c r="N270" s="179"/>
      <c r="O270" s="184"/>
      <c r="P270" s="184"/>
      <c r="Q270" s="184"/>
      <c r="R270" s="184"/>
      <c r="S270" s="184"/>
      <c r="T270" s="184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  <c r="AH270" s="185"/>
      <c r="AI270" s="179"/>
      <c r="AJ270" s="179"/>
      <c r="AK270" s="179"/>
      <c r="AL270" s="179"/>
      <c r="AM270" s="179"/>
      <c r="AN270" s="179"/>
      <c r="AO270" s="179"/>
      <c r="AP270" s="179"/>
      <c r="AQ270" s="179"/>
      <c r="AR270" s="179"/>
      <c r="AS270" s="179"/>
      <c r="AT270" s="179"/>
      <c r="AU270" s="179"/>
      <c r="AV270" s="179"/>
      <c r="AW270" s="179"/>
      <c r="AX270" s="179"/>
    </row>
    <row r="271" spans="1:50" x14ac:dyDescent="0.25">
      <c r="A271" s="179"/>
      <c r="B271" s="179"/>
      <c r="C271" s="180"/>
      <c r="D271" s="180"/>
      <c r="E271" s="181"/>
      <c r="F271" s="180"/>
      <c r="G271" s="180"/>
      <c r="H271" s="182"/>
      <c r="I271" s="183"/>
      <c r="J271" s="184"/>
      <c r="K271" s="184"/>
      <c r="L271" s="184"/>
      <c r="M271" s="179"/>
      <c r="N271" s="179"/>
      <c r="O271" s="184"/>
      <c r="P271" s="184"/>
      <c r="Q271" s="184"/>
      <c r="R271" s="184"/>
      <c r="S271" s="184"/>
      <c r="T271" s="184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  <c r="AH271" s="185"/>
      <c r="AI271" s="179"/>
      <c r="AJ271" s="179"/>
      <c r="AK271" s="179"/>
      <c r="AL271" s="179"/>
      <c r="AM271" s="179"/>
      <c r="AN271" s="179"/>
      <c r="AO271" s="179"/>
      <c r="AP271" s="179"/>
      <c r="AQ271" s="179"/>
      <c r="AR271" s="179"/>
      <c r="AS271" s="179"/>
      <c r="AT271" s="179"/>
      <c r="AU271" s="179"/>
      <c r="AV271" s="179"/>
      <c r="AW271" s="179"/>
      <c r="AX271" s="179"/>
    </row>
    <row r="272" spans="1:50" x14ac:dyDescent="0.25">
      <c r="A272" s="179"/>
      <c r="B272" s="179"/>
      <c r="C272" s="180"/>
      <c r="D272" s="180"/>
      <c r="E272" s="181"/>
      <c r="F272" s="180"/>
      <c r="G272" s="180"/>
      <c r="H272" s="182"/>
      <c r="I272" s="183"/>
      <c r="J272" s="184"/>
      <c r="K272" s="184"/>
      <c r="L272" s="184"/>
      <c r="M272" s="179"/>
      <c r="N272" s="179"/>
      <c r="O272" s="184"/>
      <c r="P272" s="184"/>
      <c r="Q272" s="184"/>
      <c r="R272" s="184"/>
      <c r="S272" s="184"/>
      <c r="T272" s="184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79"/>
      <c r="AT272" s="179"/>
      <c r="AU272" s="179"/>
      <c r="AV272" s="179"/>
      <c r="AW272" s="179"/>
      <c r="AX272" s="179"/>
    </row>
    <row r="273" spans="1:50" x14ac:dyDescent="0.25">
      <c r="A273" s="179"/>
      <c r="B273" s="179"/>
      <c r="C273" s="180"/>
      <c r="D273" s="180"/>
      <c r="E273" s="181"/>
      <c r="F273" s="180"/>
      <c r="G273" s="180"/>
      <c r="H273" s="182"/>
      <c r="I273" s="183"/>
      <c r="J273" s="184"/>
      <c r="K273" s="184"/>
      <c r="L273" s="184"/>
      <c r="M273" s="179"/>
      <c r="N273" s="179"/>
      <c r="O273" s="184"/>
      <c r="P273" s="184"/>
      <c r="Q273" s="184"/>
      <c r="R273" s="184"/>
      <c r="S273" s="184"/>
      <c r="T273" s="184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85"/>
      <c r="AF273" s="185"/>
      <c r="AG273" s="185"/>
      <c r="AH273" s="185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79"/>
      <c r="AT273" s="179"/>
      <c r="AU273" s="179"/>
      <c r="AV273" s="179"/>
      <c r="AW273" s="179"/>
      <c r="AX273" s="179"/>
    </row>
    <row r="274" spans="1:50" x14ac:dyDescent="0.25">
      <c r="A274" s="179"/>
      <c r="B274" s="179"/>
      <c r="C274" s="180"/>
      <c r="D274" s="180"/>
      <c r="E274" s="181"/>
      <c r="F274" s="180"/>
      <c r="G274" s="180"/>
      <c r="H274" s="182"/>
      <c r="I274" s="183"/>
      <c r="J274" s="184"/>
      <c r="K274" s="184"/>
      <c r="L274" s="184"/>
      <c r="M274" s="179"/>
      <c r="N274" s="179"/>
      <c r="O274" s="184"/>
      <c r="P274" s="184"/>
      <c r="Q274" s="184"/>
      <c r="R274" s="184"/>
      <c r="S274" s="184"/>
      <c r="T274" s="184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  <c r="AE274" s="185"/>
      <c r="AF274" s="185"/>
      <c r="AG274" s="185"/>
      <c r="AH274" s="185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79"/>
      <c r="AT274" s="179"/>
      <c r="AU274" s="179"/>
      <c r="AV274" s="179"/>
      <c r="AW274" s="179"/>
      <c r="AX274" s="179"/>
    </row>
    <row r="275" spans="1:50" x14ac:dyDescent="0.25">
      <c r="A275" s="179"/>
      <c r="B275" s="179"/>
      <c r="C275" s="180"/>
      <c r="D275" s="180"/>
      <c r="E275" s="181"/>
      <c r="F275" s="180"/>
      <c r="G275" s="180"/>
      <c r="H275" s="182"/>
      <c r="I275" s="183"/>
      <c r="J275" s="184"/>
      <c r="K275" s="184"/>
      <c r="L275" s="184"/>
      <c r="M275" s="179"/>
      <c r="N275" s="179"/>
      <c r="O275" s="184"/>
      <c r="P275" s="184"/>
      <c r="Q275" s="184"/>
      <c r="R275" s="184"/>
      <c r="S275" s="184"/>
      <c r="T275" s="184"/>
      <c r="U275" s="185"/>
      <c r="V275" s="185"/>
      <c r="W275" s="185"/>
      <c r="X275" s="185"/>
      <c r="Y275" s="185"/>
      <c r="Z275" s="185"/>
      <c r="AA275" s="185"/>
      <c r="AB275" s="185"/>
      <c r="AC275" s="185"/>
      <c r="AD275" s="185"/>
      <c r="AE275" s="185"/>
      <c r="AF275" s="185"/>
      <c r="AG275" s="185"/>
      <c r="AH275" s="185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79"/>
      <c r="AT275" s="179"/>
      <c r="AU275" s="179"/>
      <c r="AV275" s="179"/>
      <c r="AW275" s="179"/>
      <c r="AX275" s="179"/>
    </row>
    <row r="276" spans="1:50" x14ac:dyDescent="0.25">
      <c r="A276" s="179"/>
      <c r="B276" s="179"/>
      <c r="C276" s="180"/>
      <c r="D276" s="180"/>
      <c r="E276" s="181"/>
      <c r="F276" s="180"/>
      <c r="G276" s="180"/>
      <c r="H276" s="182"/>
      <c r="I276" s="183"/>
      <c r="J276" s="184"/>
      <c r="K276" s="184"/>
      <c r="L276" s="184"/>
      <c r="M276" s="179"/>
      <c r="N276" s="179"/>
      <c r="O276" s="184"/>
      <c r="P276" s="184"/>
      <c r="Q276" s="184"/>
      <c r="R276" s="184"/>
      <c r="S276" s="184"/>
      <c r="T276" s="184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85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79"/>
      <c r="AT276" s="179"/>
      <c r="AU276" s="179"/>
      <c r="AV276" s="179"/>
      <c r="AW276" s="179"/>
      <c r="AX276" s="179"/>
    </row>
    <row r="277" spans="1:50" x14ac:dyDescent="0.25">
      <c r="A277" s="179"/>
      <c r="B277" s="179"/>
      <c r="C277" s="180"/>
      <c r="D277" s="180"/>
      <c r="E277" s="181"/>
      <c r="F277" s="180"/>
      <c r="G277" s="180"/>
      <c r="H277" s="182"/>
      <c r="I277" s="183"/>
      <c r="J277" s="184"/>
      <c r="K277" s="184"/>
      <c r="L277" s="184"/>
      <c r="M277" s="179"/>
      <c r="N277" s="179"/>
      <c r="O277" s="184"/>
      <c r="P277" s="184"/>
      <c r="Q277" s="184"/>
      <c r="R277" s="184"/>
      <c r="S277" s="184"/>
      <c r="T277" s="184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85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79"/>
      <c r="AT277" s="179"/>
      <c r="AU277" s="179"/>
      <c r="AV277" s="179"/>
      <c r="AW277" s="179"/>
      <c r="AX277" s="179"/>
    </row>
    <row r="278" spans="1:50" x14ac:dyDescent="0.25">
      <c r="A278" s="179"/>
      <c r="B278" s="179"/>
      <c r="C278" s="180"/>
      <c r="D278" s="180"/>
      <c r="E278" s="181"/>
      <c r="F278" s="180"/>
      <c r="G278" s="180"/>
      <c r="H278" s="182"/>
      <c r="I278" s="183"/>
      <c r="J278" s="184"/>
      <c r="K278" s="184"/>
      <c r="L278" s="184"/>
      <c r="M278" s="179"/>
      <c r="N278" s="179"/>
      <c r="O278" s="184"/>
      <c r="P278" s="184"/>
      <c r="Q278" s="184"/>
      <c r="R278" s="184"/>
      <c r="S278" s="184"/>
      <c r="T278" s="184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85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79"/>
      <c r="AT278" s="179"/>
      <c r="AU278" s="179"/>
      <c r="AV278" s="179"/>
      <c r="AW278" s="179"/>
      <c r="AX278" s="179"/>
    </row>
    <row r="279" spans="1:50" x14ac:dyDescent="0.25">
      <c r="A279" s="179"/>
      <c r="B279" s="179"/>
      <c r="C279" s="180"/>
      <c r="D279" s="180"/>
      <c r="E279" s="181"/>
      <c r="F279" s="180"/>
      <c r="G279" s="180"/>
      <c r="H279" s="182"/>
      <c r="I279" s="183"/>
      <c r="J279" s="184"/>
      <c r="K279" s="184"/>
      <c r="L279" s="184"/>
      <c r="M279" s="179"/>
      <c r="N279" s="179"/>
      <c r="O279" s="184"/>
      <c r="P279" s="184"/>
      <c r="Q279" s="184"/>
      <c r="R279" s="184"/>
      <c r="S279" s="184"/>
      <c r="T279" s="184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85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79"/>
      <c r="AT279" s="179"/>
      <c r="AU279" s="179"/>
      <c r="AV279" s="179"/>
      <c r="AW279" s="179"/>
      <c r="AX279" s="179"/>
    </row>
    <row r="280" spans="1:50" x14ac:dyDescent="0.25">
      <c r="A280" s="179"/>
      <c r="B280" s="179"/>
      <c r="C280" s="180"/>
      <c r="D280" s="180"/>
      <c r="E280" s="181"/>
      <c r="F280" s="180"/>
      <c r="G280" s="180"/>
      <c r="H280" s="182"/>
      <c r="I280" s="183"/>
      <c r="J280" s="184"/>
      <c r="K280" s="184"/>
      <c r="L280" s="184"/>
      <c r="M280" s="179"/>
      <c r="N280" s="179"/>
      <c r="O280" s="184"/>
      <c r="P280" s="184"/>
      <c r="Q280" s="184"/>
      <c r="R280" s="184"/>
      <c r="S280" s="184"/>
      <c r="T280" s="184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79"/>
      <c r="AT280" s="179"/>
      <c r="AU280" s="179"/>
      <c r="AV280" s="179"/>
      <c r="AW280" s="179"/>
      <c r="AX280" s="179"/>
    </row>
    <row r="281" spans="1:50" x14ac:dyDescent="0.25">
      <c r="A281" s="179"/>
      <c r="B281" s="179"/>
      <c r="C281" s="180"/>
      <c r="D281" s="180"/>
      <c r="E281" s="181"/>
      <c r="F281" s="180"/>
      <c r="G281" s="180"/>
      <c r="H281" s="182"/>
      <c r="I281" s="183"/>
      <c r="J281" s="184"/>
      <c r="K281" s="184"/>
      <c r="L281" s="184"/>
      <c r="M281" s="179"/>
      <c r="N281" s="179"/>
      <c r="O281" s="184"/>
      <c r="P281" s="184"/>
      <c r="Q281" s="184"/>
      <c r="R281" s="184"/>
      <c r="S281" s="184"/>
      <c r="T281" s="184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85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79"/>
      <c r="AT281" s="179"/>
      <c r="AU281" s="179"/>
      <c r="AV281" s="179"/>
      <c r="AW281" s="179"/>
      <c r="AX281" s="179"/>
    </row>
    <row r="282" spans="1:50" x14ac:dyDescent="0.25">
      <c r="A282" s="179"/>
      <c r="B282" s="179"/>
      <c r="C282" s="180"/>
      <c r="D282" s="180"/>
      <c r="E282" s="181"/>
      <c r="F282" s="180"/>
      <c r="G282" s="180"/>
      <c r="H282" s="182"/>
      <c r="I282" s="183"/>
      <c r="J282" s="184"/>
      <c r="K282" s="184"/>
      <c r="L282" s="184"/>
      <c r="M282" s="179"/>
      <c r="N282" s="179"/>
      <c r="O282" s="184"/>
      <c r="P282" s="184"/>
      <c r="Q282" s="184"/>
      <c r="R282" s="184"/>
      <c r="S282" s="184"/>
      <c r="T282" s="184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79"/>
      <c r="AT282" s="179"/>
      <c r="AU282" s="179"/>
      <c r="AV282" s="179"/>
      <c r="AW282" s="179"/>
      <c r="AX282" s="179"/>
    </row>
    <row r="283" spans="1:50" x14ac:dyDescent="0.25">
      <c r="A283" s="179"/>
      <c r="B283" s="179"/>
      <c r="C283" s="180"/>
      <c r="D283" s="180"/>
      <c r="E283" s="181"/>
      <c r="F283" s="180"/>
      <c r="G283" s="180"/>
      <c r="H283" s="182"/>
      <c r="I283" s="183"/>
      <c r="J283" s="184"/>
      <c r="K283" s="184"/>
      <c r="L283" s="184"/>
      <c r="M283" s="179"/>
      <c r="N283" s="179"/>
      <c r="O283" s="184"/>
      <c r="P283" s="184"/>
      <c r="Q283" s="184"/>
      <c r="R283" s="184"/>
      <c r="S283" s="184"/>
      <c r="T283" s="184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85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79"/>
      <c r="AT283" s="179"/>
      <c r="AU283" s="179"/>
      <c r="AV283" s="179"/>
      <c r="AW283" s="179"/>
      <c r="AX283" s="179"/>
    </row>
    <row r="284" spans="1:50" x14ac:dyDescent="0.25">
      <c r="A284" s="179"/>
      <c r="B284" s="179"/>
      <c r="C284" s="180"/>
      <c r="D284" s="180"/>
      <c r="E284" s="181"/>
      <c r="F284" s="180"/>
      <c r="G284" s="180"/>
      <c r="H284" s="182"/>
      <c r="I284" s="183"/>
      <c r="J284" s="184"/>
      <c r="K284" s="184"/>
      <c r="L284" s="184"/>
      <c r="M284" s="179"/>
      <c r="N284" s="179"/>
      <c r="O284" s="184"/>
      <c r="P284" s="184"/>
      <c r="Q284" s="184"/>
      <c r="R284" s="184"/>
      <c r="S284" s="184"/>
      <c r="T284" s="184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79"/>
      <c r="AT284" s="179"/>
      <c r="AU284" s="179"/>
      <c r="AV284" s="179"/>
      <c r="AW284" s="179"/>
      <c r="AX284" s="179"/>
    </row>
    <row r="285" spans="1:50" x14ac:dyDescent="0.25">
      <c r="A285" s="179"/>
      <c r="B285" s="179"/>
      <c r="C285" s="180"/>
      <c r="D285" s="180"/>
      <c r="E285" s="181"/>
      <c r="F285" s="180"/>
      <c r="G285" s="180"/>
      <c r="H285" s="182"/>
      <c r="I285" s="183"/>
      <c r="J285" s="184"/>
      <c r="K285" s="184"/>
      <c r="L285" s="184"/>
      <c r="M285" s="179"/>
      <c r="N285" s="179"/>
      <c r="O285" s="184"/>
      <c r="P285" s="184"/>
      <c r="Q285" s="184"/>
      <c r="R285" s="184"/>
      <c r="S285" s="184"/>
      <c r="T285" s="184"/>
      <c r="U285" s="185"/>
      <c r="V285" s="185"/>
      <c r="W285" s="185"/>
      <c r="X285" s="185"/>
      <c r="Y285" s="185"/>
      <c r="Z285" s="185"/>
      <c r="AA285" s="185"/>
      <c r="AB285" s="185"/>
      <c r="AC285" s="185"/>
      <c r="AD285" s="185"/>
      <c r="AE285" s="185"/>
      <c r="AF285" s="185"/>
      <c r="AG285" s="185"/>
      <c r="AH285" s="185"/>
      <c r="AI285" s="179"/>
      <c r="AJ285" s="179"/>
      <c r="AK285" s="179"/>
      <c r="AL285" s="179"/>
      <c r="AM285" s="179"/>
      <c r="AN285" s="179"/>
      <c r="AO285" s="179"/>
      <c r="AP285" s="179"/>
      <c r="AQ285" s="179"/>
      <c r="AR285" s="179"/>
      <c r="AS285" s="179"/>
      <c r="AT285" s="179"/>
      <c r="AU285" s="179"/>
      <c r="AV285" s="179"/>
      <c r="AW285" s="179"/>
      <c r="AX285" s="179"/>
    </row>
    <row r="286" spans="1:50" x14ac:dyDescent="0.25">
      <c r="A286" s="179"/>
      <c r="B286" s="179"/>
      <c r="C286" s="180"/>
      <c r="D286" s="180"/>
      <c r="E286" s="181"/>
      <c r="F286" s="180"/>
      <c r="G286" s="180"/>
      <c r="H286" s="182"/>
      <c r="I286" s="183"/>
      <c r="J286" s="184"/>
      <c r="K286" s="184"/>
      <c r="L286" s="184"/>
      <c r="M286" s="179"/>
      <c r="N286" s="179"/>
      <c r="O286" s="184"/>
      <c r="P286" s="184"/>
      <c r="Q286" s="184"/>
      <c r="R286" s="184"/>
      <c r="S286" s="184"/>
      <c r="T286" s="184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79"/>
      <c r="AJ286" s="179"/>
      <c r="AK286" s="179"/>
      <c r="AL286" s="179"/>
      <c r="AM286" s="179"/>
      <c r="AN286" s="179"/>
      <c r="AO286" s="179"/>
      <c r="AP286" s="179"/>
      <c r="AQ286" s="179"/>
      <c r="AR286" s="179"/>
      <c r="AS286" s="179"/>
      <c r="AT286" s="179"/>
      <c r="AU286" s="179"/>
      <c r="AV286" s="179"/>
      <c r="AW286" s="179"/>
      <c r="AX286" s="179"/>
    </row>
    <row r="287" spans="1:50" x14ac:dyDescent="0.25">
      <c r="A287" s="179"/>
      <c r="B287" s="179"/>
      <c r="C287" s="180"/>
      <c r="D287" s="180"/>
      <c r="E287" s="181"/>
      <c r="F287" s="180"/>
      <c r="G287" s="180"/>
      <c r="H287" s="182"/>
      <c r="I287" s="183"/>
      <c r="J287" s="184"/>
      <c r="K287" s="184"/>
      <c r="L287" s="184"/>
      <c r="M287" s="179"/>
      <c r="N287" s="179"/>
      <c r="O287" s="184"/>
      <c r="P287" s="184"/>
      <c r="Q287" s="184"/>
      <c r="R287" s="184"/>
      <c r="S287" s="184"/>
      <c r="T287" s="184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79"/>
      <c r="AJ287" s="179"/>
      <c r="AK287" s="179"/>
      <c r="AL287" s="179"/>
      <c r="AM287" s="179"/>
      <c r="AN287" s="179"/>
      <c r="AO287" s="179"/>
      <c r="AP287" s="179"/>
      <c r="AQ287" s="179"/>
      <c r="AR287" s="179"/>
      <c r="AS287" s="179"/>
      <c r="AT287" s="179"/>
      <c r="AU287" s="179"/>
      <c r="AV287" s="179"/>
      <c r="AW287" s="179"/>
      <c r="AX287" s="179"/>
    </row>
    <row r="288" spans="1:50" x14ac:dyDescent="0.25">
      <c r="A288" s="179"/>
      <c r="B288" s="179"/>
      <c r="C288" s="180"/>
      <c r="D288" s="180"/>
      <c r="E288" s="181"/>
      <c r="F288" s="180"/>
      <c r="G288" s="180"/>
      <c r="H288" s="182"/>
      <c r="I288" s="183"/>
      <c r="J288" s="184"/>
      <c r="K288" s="184"/>
      <c r="L288" s="184"/>
      <c r="M288" s="179"/>
      <c r="N288" s="179"/>
      <c r="O288" s="184"/>
      <c r="P288" s="184"/>
      <c r="Q288" s="184"/>
      <c r="R288" s="184"/>
      <c r="S288" s="184"/>
      <c r="T288" s="184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85"/>
      <c r="AI288" s="179"/>
      <c r="AJ288" s="179"/>
      <c r="AK288" s="179"/>
      <c r="AL288" s="179"/>
      <c r="AM288" s="179"/>
      <c r="AN288" s="179"/>
      <c r="AO288" s="179"/>
      <c r="AP288" s="179"/>
      <c r="AQ288" s="179"/>
      <c r="AR288" s="179"/>
      <c r="AS288" s="179"/>
      <c r="AT288" s="179"/>
      <c r="AU288" s="179"/>
      <c r="AV288" s="179"/>
      <c r="AW288" s="179"/>
      <c r="AX288" s="179"/>
    </row>
    <row r="289" spans="1:50" x14ac:dyDescent="0.25">
      <c r="A289" s="179"/>
      <c r="B289" s="179"/>
      <c r="C289" s="180"/>
      <c r="D289" s="180"/>
      <c r="E289" s="181"/>
      <c r="F289" s="180"/>
      <c r="G289" s="180"/>
      <c r="H289" s="182"/>
      <c r="I289" s="183"/>
      <c r="J289" s="184"/>
      <c r="K289" s="184"/>
      <c r="L289" s="184"/>
      <c r="M289" s="179"/>
      <c r="N289" s="179"/>
      <c r="O289" s="184"/>
      <c r="P289" s="184"/>
      <c r="Q289" s="184"/>
      <c r="R289" s="184"/>
      <c r="S289" s="184"/>
      <c r="T289" s="184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85"/>
      <c r="AF289" s="185"/>
      <c r="AG289" s="185"/>
      <c r="AH289" s="185"/>
      <c r="AI289" s="179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179"/>
      <c r="AT289" s="179"/>
      <c r="AU289" s="179"/>
      <c r="AV289" s="179"/>
      <c r="AW289" s="179"/>
      <c r="AX289" s="179"/>
    </row>
    <row r="290" spans="1:50" x14ac:dyDescent="0.25">
      <c r="A290" s="179"/>
      <c r="B290" s="179"/>
      <c r="C290" s="180"/>
      <c r="D290" s="180"/>
      <c r="E290" s="181"/>
      <c r="F290" s="180"/>
      <c r="G290" s="180"/>
      <c r="H290" s="182"/>
      <c r="I290" s="183"/>
      <c r="J290" s="184"/>
      <c r="K290" s="184"/>
      <c r="L290" s="184"/>
      <c r="M290" s="179"/>
      <c r="N290" s="179"/>
      <c r="O290" s="184"/>
      <c r="P290" s="184"/>
      <c r="Q290" s="184"/>
      <c r="R290" s="184"/>
      <c r="S290" s="184"/>
      <c r="T290" s="184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179"/>
      <c r="AT290" s="179"/>
      <c r="AU290" s="179"/>
      <c r="AV290" s="179"/>
      <c r="AW290" s="179"/>
      <c r="AX290" s="179"/>
    </row>
    <row r="291" spans="1:50" x14ac:dyDescent="0.25">
      <c r="A291" s="179"/>
      <c r="B291" s="179"/>
      <c r="C291" s="180"/>
      <c r="D291" s="180"/>
      <c r="E291" s="181"/>
      <c r="F291" s="180"/>
      <c r="G291" s="180"/>
      <c r="H291" s="182"/>
      <c r="I291" s="183"/>
      <c r="J291" s="184"/>
      <c r="K291" s="184"/>
      <c r="L291" s="184"/>
      <c r="M291" s="179"/>
      <c r="N291" s="179"/>
      <c r="O291" s="184"/>
      <c r="P291" s="184"/>
      <c r="Q291" s="184"/>
      <c r="R291" s="184"/>
      <c r="S291" s="184"/>
      <c r="T291" s="184"/>
      <c r="U291" s="185"/>
      <c r="V291" s="185"/>
      <c r="W291" s="185"/>
      <c r="X291" s="185"/>
      <c r="Y291" s="185"/>
      <c r="Z291" s="185"/>
      <c r="AA291" s="185"/>
      <c r="AB291" s="185"/>
      <c r="AC291" s="185"/>
      <c r="AD291" s="185"/>
      <c r="AE291" s="185"/>
      <c r="AF291" s="185"/>
      <c r="AG291" s="185"/>
      <c r="AH291" s="185"/>
      <c r="AI291" s="179"/>
      <c r="AJ291" s="179"/>
      <c r="AK291" s="179"/>
      <c r="AL291" s="179"/>
      <c r="AM291" s="179"/>
      <c r="AN291" s="179"/>
      <c r="AO291" s="179"/>
      <c r="AP291" s="179"/>
      <c r="AQ291" s="179"/>
      <c r="AR291" s="179"/>
      <c r="AS291" s="179"/>
      <c r="AT291" s="179"/>
      <c r="AU291" s="179"/>
      <c r="AV291" s="179"/>
      <c r="AW291" s="179"/>
      <c r="AX291" s="179"/>
    </row>
    <row r="292" spans="1:50" x14ac:dyDescent="0.25">
      <c r="A292" s="179"/>
      <c r="B292" s="179"/>
      <c r="C292" s="180"/>
      <c r="D292" s="180"/>
      <c r="E292" s="181"/>
      <c r="F292" s="180"/>
      <c r="G292" s="180"/>
      <c r="H292" s="182"/>
      <c r="I292" s="183"/>
      <c r="J292" s="184"/>
      <c r="K292" s="184"/>
      <c r="L292" s="184"/>
      <c r="M292" s="179"/>
      <c r="N292" s="179"/>
      <c r="O292" s="184"/>
      <c r="P292" s="184"/>
      <c r="Q292" s="184"/>
      <c r="R292" s="184"/>
      <c r="S292" s="184"/>
      <c r="T292" s="184"/>
      <c r="U292" s="185"/>
      <c r="V292" s="185"/>
      <c r="W292" s="185"/>
      <c r="X292" s="185"/>
      <c r="Y292" s="185"/>
      <c r="Z292" s="185"/>
      <c r="AA292" s="185"/>
      <c r="AB292" s="185"/>
      <c r="AC292" s="185"/>
      <c r="AD292" s="185"/>
      <c r="AE292" s="185"/>
      <c r="AF292" s="185"/>
      <c r="AG292" s="185"/>
      <c r="AH292" s="185"/>
      <c r="AI292" s="179"/>
      <c r="AJ292" s="179"/>
      <c r="AK292" s="179"/>
      <c r="AL292" s="179"/>
      <c r="AM292" s="179"/>
      <c r="AN292" s="179"/>
      <c r="AO292" s="179"/>
      <c r="AP292" s="179"/>
      <c r="AQ292" s="179"/>
      <c r="AR292" s="179"/>
      <c r="AS292" s="179"/>
      <c r="AT292" s="179"/>
      <c r="AU292" s="179"/>
      <c r="AV292" s="179"/>
      <c r="AW292" s="179"/>
      <c r="AX292" s="179"/>
    </row>
    <row r="293" spans="1:50" x14ac:dyDescent="0.25">
      <c r="A293" s="179"/>
      <c r="B293" s="179"/>
      <c r="C293" s="180"/>
      <c r="D293" s="180"/>
      <c r="E293" s="181"/>
      <c r="F293" s="180"/>
      <c r="G293" s="180"/>
      <c r="H293" s="182"/>
      <c r="I293" s="183"/>
      <c r="J293" s="184"/>
      <c r="K293" s="184"/>
      <c r="L293" s="184"/>
      <c r="M293" s="179"/>
      <c r="N293" s="179"/>
      <c r="O293" s="184"/>
      <c r="P293" s="184"/>
      <c r="Q293" s="184"/>
      <c r="R293" s="184"/>
      <c r="S293" s="184"/>
      <c r="T293" s="184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85"/>
      <c r="AI293" s="179"/>
      <c r="AJ293" s="179"/>
      <c r="AK293" s="179"/>
      <c r="AL293" s="179"/>
      <c r="AM293" s="179"/>
      <c r="AN293" s="179"/>
      <c r="AO293" s="179"/>
      <c r="AP293" s="179"/>
      <c r="AQ293" s="179"/>
      <c r="AR293" s="179"/>
      <c r="AS293" s="179"/>
      <c r="AT293" s="179"/>
      <c r="AU293" s="179"/>
      <c r="AV293" s="179"/>
      <c r="AW293" s="179"/>
      <c r="AX293" s="179"/>
    </row>
    <row r="294" spans="1:50" x14ac:dyDescent="0.25">
      <c r="A294" s="179"/>
      <c r="B294" s="179"/>
      <c r="C294" s="180"/>
      <c r="D294" s="180"/>
      <c r="E294" s="181"/>
      <c r="F294" s="180"/>
      <c r="G294" s="180"/>
      <c r="H294" s="182"/>
      <c r="I294" s="183"/>
      <c r="J294" s="184"/>
      <c r="K294" s="184"/>
      <c r="L294" s="184"/>
      <c r="M294" s="179"/>
      <c r="N294" s="179"/>
      <c r="O294" s="184"/>
      <c r="P294" s="184"/>
      <c r="Q294" s="184"/>
      <c r="R294" s="184"/>
      <c r="S294" s="184"/>
      <c r="T294" s="184"/>
      <c r="U294" s="185"/>
      <c r="V294" s="185"/>
      <c r="W294" s="185"/>
      <c r="X294" s="185"/>
      <c r="Y294" s="185"/>
      <c r="Z294" s="185"/>
      <c r="AA294" s="185"/>
      <c r="AB294" s="185"/>
      <c r="AC294" s="185"/>
      <c r="AD294" s="185"/>
      <c r="AE294" s="185"/>
      <c r="AF294" s="185"/>
      <c r="AG294" s="185"/>
      <c r="AH294" s="185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79"/>
      <c r="AT294" s="179"/>
      <c r="AU294" s="179"/>
      <c r="AV294" s="179"/>
      <c r="AW294" s="179"/>
      <c r="AX294" s="179"/>
    </row>
    <row r="295" spans="1:50" x14ac:dyDescent="0.25">
      <c r="A295" s="179"/>
      <c r="B295" s="179"/>
      <c r="C295" s="180"/>
      <c r="D295" s="180"/>
      <c r="E295" s="181"/>
      <c r="F295" s="180"/>
      <c r="G295" s="180"/>
      <c r="H295" s="182"/>
      <c r="I295" s="183"/>
      <c r="J295" s="184"/>
      <c r="K295" s="184"/>
      <c r="L295" s="184"/>
      <c r="M295" s="179"/>
      <c r="N295" s="179"/>
      <c r="O295" s="184"/>
      <c r="P295" s="184"/>
      <c r="Q295" s="184"/>
      <c r="R295" s="184"/>
      <c r="S295" s="184"/>
      <c r="T295" s="184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79"/>
      <c r="AT295" s="179"/>
      <c r="AU295" s="179"/>
      <c r="AV295" s="179"/>
      <c r="AW295" s="179"/>
      <c r="AX295" s="179"/>
    </row>
    <row r="296" spans="1:50" x14ac:dyDescent="0.25">
      <c r="A296" s="179"/>
      <c r="B296" s="179"/>
      <c r="C296" s="180"/>
      <c r="D296" s="180"/>
      <c r="E296" s="181"/>
      <c r="F296" s="180"/>
      <c r="G296" s="180"/>
      <c r="H296" s="182"/>
      <c r="I296" s="183"/>
      <c r="J296" s="184"/>
      <c r="K296" s="184"/>
      <c r="L296" s="184"/>
      <c r="M296" s="179"/>
      <c r="N296" s="179"/>
      <c r="O296" s="184"/>
      <c r="P296" s="184"/>
      <c r="Q296" s="184"/>
      <c r="R296" s="184"/>
      <c r="S296" s="184"/>
      <c r="T296" s="184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79"/>
      <c r="AT296" s="179"/>
      <c r="AU296" s="179"/>
      <c r="AV296" s="179"/>
      <c r="AW296" s="179"/>
      <c r="AX296" s="179"/>
    </row>
    <row r="297" spans="1:50" x14ac:dyDescent="0.25">
      <c r="A297" s="179"/>
      <c r="B297" s="179"/>
      <c r="C297" s="180"/>
      <c r="D297" s="180"/>
      <c r="E297" s="181"/>
      <c r="F297" s="180"/>
      <c r="G297" s="180"/>
      <c r="H297" s="182"/>
      <c r="I297" s="183"/>
      <c r="J297" s="184"/>
      <c r="K297" s="184"/>
      <c r="L297" s="184"/>
      <c r="M297" s="179"/>
      <c r="N297" s="179"/>
      <c r="O297" s="184"/>
      <c r="P297" s="184"/>
      <c r="Q297" s="184"/>
      <c r="R297" s="184"/>
      <c r="S297" s="184"/>
      <c r="T297" s="184"/>
      <c r="U297" s="185"/>
      <c r="V297" s="185"/>
      <c r="W297" s="185"/>
      <c r="X297" s="185"/>
      <c r="Y297" s="185"/>
      <c r="Z297" s="185"/>
      <c r="AA297" s="185"/>
      <c r="AB297" s="185"/>
      <c r="AC297" s="185"/>
      <c r="AD297" s="185"/>
      <c r="AE297" s="185"/>
      <c r="AF297" s="185"/>
      <c r="AG297" s="185"/>
      <c r="AH297" s="185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79"/>
      <c r="AT297" s="179"/>
      <c r="AU297" s="179"/>
      <c r="AV297" s="179"/>
      <c r="AW297" s="179"/>
      <c r="AX297" s="179"/>
    </row>
    <row r="298" spans="1:50" x14ac:dyDescent="0.25">
      <c r="A298" s="179"/>
      <c r="B298" s="179"/>
      <c r="C298" s="180"/>
      <c r="D298" s="180"/>
      <c r="E298" s="181"/>
      <c r="F298" s="180"/>
      <c r="G298" s="180"/>
      <c r="H298" s="182"/>
      <c r="I298" s="183"/>
      <c r="J298" s="184"/>
      <c r="K298" s="184"/>
      <c r="L298" s="184"/>
      <c r="M298" s="179"/>
      <c r="N298" s="179"/>
      <c r="O298" s="184"/>
      <c r="P298" s="184"/>
      <c r="Q298" s="184"/>
      <c r="R298" s="184"/>
      <c r="S298" s="184"/>
      <c r="T298" s="184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79"/>
      <c r="AT298" s="179"/>
      <c r="AU298" s="179"/>
      <c r="AV298" s="179"/>
      <c r="AW298" s="179"/>
      <c r="AX298" s="179"/>
    </row>
    <row r="299" spans="1:50" x14ac:dyDescent="0.25">
      <c r="A299" s="179"/>
      <c r="B299" s="179"/>
      <c r="C299" s="180"/>
      <c r="D299" s="180"/>
      <c r="E299" s="181"/>
      <c r="F299" s="180"/>
      <c r="G299" s="180"/>
      <c r="H299" s="182"/>
      <c r="I299" s="183"/>
      <c r="J299" s="184"/>
      <c r="K299" s="184"/>
      <c r="L299" s="184"/>
      <c r="M299" s="179"/>
      <c r="N299" s="179"/>
      <c r="O299" s="184"/>
      <c r="P299" s="184"/>
      <c r="Q299" s="184"/>
      <c r="R299" s="184"/>
      <c r="S299" s="184"/>
      <c r="T299" s="184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85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79"/>
      <c r="AT299" s="179"/>
      <c r="AU299" s="179"/>
      <c r="AV299" s="179"/>
      <c r="AW299" s="179"/>
      <c r="AX299" s="179"/>
    </row>
    <row r="300" spans="1:50" x14ac:dyDescent="0.25">
      <c r="A300" s="179"/>
      <c r="B300" s="179"/>
      <c r="C300" s="180"/>
      <c r="D300" s="180"/>
      <c r="E300" s="181"/>
      <c r="F300" s="180"/>
      <c r="G300" s="180"/>
      <c r="H300" s="182"/>
      <c r="I300" s="183"/>
      <c r="J300" s="184"/>
      <c r="K300" s="184"/>
      <c r="L300" s="184"/>
      <c r="M300" s="179"/>
      <c r="N300" s="179"/>
      <c r="O300" s="184"/>
      <c r="P300" s="184"/>
      <c r="Q300" s="184"/>
      <c r="R300" s="184"/>
      <c r="S300" s="184"/>
      <c r="T300" s="184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79"/>
      <c r="AT300" s="179"/>
      <c r="AU300" s="179"/>
      <c r="AV300" s="179"/>
      <c r="AW300" s="179"/>
      <c r="AX300" s="179"/>
    </row>
    <row r="301" spans="1:50" x14ac:dyDescent="0.25">
      <c r="A301" s="179"/>
      <c r="B301" s="179"/>
      <c r="C301" s="180"/>
      <c r="D301" s="180"/>
      <c r="E301" s="181"/>
      <c r="F301" s="180"/>
      <c r="G301" s="180"/>
      <c r="H301" s="182"/>
      <c r="I301" s="183"/>
      <c r="J301" s="184"/>
      <c r="K301" s="184"/>
      <c r="L301" s="184"/>
      <c r="M301" s="179"/>
      <c r="N301" s="179"/>
      <c r="O301" s="184"/>
      <c r="P301" s="184"/>
      <c r="Q301" s="184"/>
      <c r="R301" s="184"/>
      <c r="S301" s="184"/>
      <c r="T301" s="184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79"/>
      <c r="AT301" s="179"/>
      <c r="AU301" s="179"/>
      <c r="AV301" s="179"/>
      <c r="AW301" s="179"/>
      <c r="AX301" s="179"/>
    </row>
    <row r="302" spans="1:50" x14ac:dyDescent="0.25">
      <c r="A302" s="179"/>
      <c r="B302" s="179"/>
      <c r="C302" s="180"/>
      <c r="D302" s="180"/>
      <c r="E302" s="181"/>
      <c r="F302" s="180"/>
      <c r="G302" s="180"/>
      <c r="H302" s="182"/>
      <c r="I302" s="183"/>
      <c r="J302" s="184"/>
      <c r="K302" s="184"/>
      <c r="L302" s="184"/>
      <c r="M302" s="179"/>
      <c r="N302" s="179"/>
      <c r="O302" s="184"/>
      <c r="P302" s="184"/>
      <c r="Q302" s="184"/>
      <c r="R302" s="184"/>
      <c r="S302" s="184"/>
      <c r="T302" s="184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79"/>
      <c r="AT302" s="179"/>
      <c r="AU302" s="179"/>
      <c r="AV302" s="179"/>
      <c r="AW302" s="179"/>
      <c r="AX302" s="179"/>
    </row>
    <row r="303" spans="1:50" x14ac:dyDescent="0.25">
      <c r="A303" s="179"/>
      <c r="B303" s="179"/>
      <c r="C303" s="180"/>
      <c r="D303" s="180"/>
      <c r="E303" s="181"/>
      <c r="F303" s="180"/>
      <c r="G303" s="180"/>
      <c r="H303" s="182"/>
      <c r="I303" s="183"/>
      <c r="J303" s="184"/>
      <c r="K303" s="184"/>
      <c r="L303" s="184"/>
      <c r="M303" s="179"/>
      <c r="N303" s="179"/>
      <c r="O303" s="184"/>
      <c r="P303" s="184"/>
      <c r="Q303" s="184"/>
      <c r="R303" s="184"/>
      <c r="S303" s="184"/>
      <c r="T303" s="184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79"/>
      <c r="AJ303" s="179"/>
      <c r="AK303" s="179"/>
      <c r="AL303" s="179"/>
      <c r="AM303" s="179"/>
      <c r="AN303" s="179"/>
      <c r="AO303" s="179"/>
      <c r="AP303" s="179"/>
      <c r="AQ303" s="179"/>
      <c r="AR303" s="179"/>
      <c r="AS303" s="179"/>
      <c r="AT303" s="179"/>
      <c r="AU303" s="179"/>
      <c r="AV303" s="179"/>
      <c r="AW303" s="179"/>
      <c r="AX303" s="179"/>
    </row>
    <row r="304" spans="1:50" x14ac:dyDescent="0.25">
      <c r="A304" s="179"/>
      <c r="B304" s="179"/>
      <c r="C304" s="180"/>
      <c r="D304" s="180"/>
      <c r="E304" s="181"/>
      <c r="F304" s="180"/>
      <c r="G304" s="180"/>
      <c r="H304" s="182"/>
      <c r="I304" s="183"/>
      <c r="J304" s="184"/>
      <c r="K304" s="184"/>
      <c r="L304" s="184"/>
      <c r="M304" s="179"/>
      <c r="N304" s="179"/>
      <c r="O304" s="184"/>
      <c r="P304" s="184"/>
      <c r="Q304" s="184"/>
      <c r="R304" s="184"/>
      <c r="S304" s="184"/>
      <c r="T304" s="184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85"/>
      <c r="AI304" s="179"/>
      <c r="AJ304" s="179"/>
      <c r="AK304" s="179"/>
      <c r="AL304" s="179"/>
      <c r="AM304" s="179"/>
      <c r="AN304" s="179"/>
      <c r="AO304" s="179"/>
      <c r="AP304" s="179"/>
      <c r="AQ304" s="179"/>
      <c r="AR304" s="179"/>
      <c r="AS304" s="179"/>
      <c r="AT304" s="179"/>
      <c r="AU304" s="179"/>
      <c r="AV304" s="179"/>
      <c r="AW304" s="179"/>
      <c r="AX304" s="179"/>
    </row>
    <row r="305" spans="1:50" x14ac:dyDescent="0.25">
      <c r="A305" s="179"/>
      <c r="B305" s="179"/>
      <c r="C305" s="180"/>
      <c r="D305" s="180"/>
      <c r="E305" s="181"/>
      <c r="F305" s="180"/>
      <c r="G305" s="180"/>
      <c r="H305" s="182"/>
      <c r="I305" s="183"/>
      <c r="J305" s="184"/>
      <c r="K305" s="184"/>
      <c r="L305" s="184"/>
      <c r="M305" s="179"/>
      <c r="N305" s="179"/>
      <c r="O305" s="184"/>
      <c r="P305" s="184"/>
      <c r="Q305" s="184"/>
      <c r="R305" s="184"/>
      <c r="S305" s="184"/>
      <c r="T305" s="184"/>
      <c r="U305" s="185"/>
      <c r="V305" s="185"/>
      <c r="W305" s="185"/>
      <c r="X305" s="185"/>
      <c r="Y305" s="185"/>
      <c r="Z305" s="185"/>
      <c r="AA305" s="185"/>
      <c r="AB305" s="185"/>
      <c r="AC305" s="185"/>
      <c r="AD305" s="185"/>
      <c r="AE305" s="185"/>
      <c r="AF305" s="185"/>
      <c r="AG305" s="185"/>
      <c r="AH305" s="185"/>
      <c r="AI305" s="179"/>
      <c r="AJ305" s="179"/>
      <c r="AK305" s="179"/>
      <c r="AL305" s="179"/>
      <c r="AM305" s="179"/>
      <c r="AN305" s="179"/>
      <c r="AO305" s="179"/>
      <c r="AP305" s="179"/>
      <c r="AQ305" s="179"/>
      <c r="AR305" s="179"/>
      <c r="AS305" s="179"/>
      <c r="AT305" s="179"/>
      <c r="AU305" s="179"/>
      <c r="AV305" s="179"/>
      <c r="AW305" s="179"/>
      <c r="AX305" s="179"/>
    </row>
    <row r="306" spans="1:50" x14ac:dyDescent="0.25">
      <c r="A306" s="179"/>
      <c r="B306" s="179"/>
      <c r="C306" s="180"/>
      <c r="D306" s="180"/>
      <c r="E306" s="181"/>
      <c r="F306" s="180"/>
      <c r="G306" s="180"/>
      <c r="H306" s="182"/>
      <c r="I306" s="183"/>
      <c r="J306" s="184"/>
      <c r="K306" s="184"/>
      <c r="L306" s="184"/>
      <c r="M306" s="179"/>
      <c r="N306" s="179"/>
      <c r="O306" s="184"/>
      <c r="P306" s="184"/>
      <c r="Q306" s="184"/>
      <c r="R306" s="184"/>
      <c r="S306" s="184"/>
      <c r="T306" s="184"/>
      <c r="U306" s="185"/>
      <c r="V306" s="185"/>
      <c r="W306" s="185"/>
      <c r="X306" s="185"/>
      <c r="Y306" s="185"/>
      <c r="Z306" s="185"/>
      <c r="AA306" s="185"/>
      <c r="AB306" s="185"/>
      <c r="AC306" s="185"/>
      <c r="AD306" s="185"/>
      <c r="AE306" s="185"/>
      <c r="AF306" s="185"/>
      <c r="AG306" s="185"/>
      <c r="AH306" s="185"/>
      <c r="AI306" s="179"/>
      <c r="AJ306" s="179"/>
      <c r="AK306" s="179"/>
      <c r="AL306" s="179"/>
      <c r="AM306" s="179"/>
      <c r="AN306" s="179"/>
      <c r="AO306" s="179"/>
      <c r="AP306" s="179"/>
      <c r="AQ306" s="179"/>
      <c r="AR306" s="179"/>
      <c r="AS306" s="179"/>
      <c r="AT306" s="179"/>
      <c r="AU306" s="179"/>
      <c r="AV306" s="179"/>
      <c r="AW306" s="179"/>
      <c r="AX306" s="179"/>
    </row>
    <row r="307" spans="1:50" x14ac:dyDescent="0.25">
      <c r="A307" s="179"/>
      <c r="B307" s="179"/>
      <c r="C307" s="180"/>
      <c r="D307" s="180"/>
      <c r="E307" s="181"/>
      <c r="F307" s="180"/>
      <c r="G307" s="180"/>
      <c r="H307" s="182"/>
      <c r="I307" s="183"/>
      <c r="J307" s="184"/>
      <c r="K307" s="184"/>
      <c r="L307" s="184"/>
      <c r="M307" s="179"/>
      <c r="N307" s="179"/>
      <c r="O307" s="184"/>
      <c r="P307" s="184"/>
      <c r="Q307" s="184"/>
      <c r="R307" s="184"/>
      <c r="S307" s="184"/>
      <c r="T307" s="184"/>
      <c r="U307" s="185"/>
      <c r="V307" s="185"/>
      <c r="W307" s="185"/>
      <c r="X307" s="185"/>
      <c r="Y307" s="185"/>
      <c r="Z307" s="185"/>
      <c r="AA307" s="185"/>
      <c r="AB307" s="185"/>
      <c r="AC307" s="185"/>
      <c r="AD307" s="185"/>
      <c r="AE307" s="185"/>
      <c r="AF307" s="185"/>
      <c r="AG307" s="185"/>
      <c r="AH307" s="185"/>
      <c r="AI307" s="179"/>
      <c r="AJ307" s="179"/>
      <c r="AK307" s="179"/>
      <c r="AL307" s="179"/>
      <c r="AM307" s="179"/>
      <c r="AN307" s="179"/>
      <c r="AO307" s="179"/>
      <c r="AP307" s="179"/>
      <c r="AQ307" s="179"/>
      <c r="AR307" s="179"/>
      <c r="AS307" s="179"/>
      <c r="AT307" s="179"/>
      <c r="AU307" s="179"/>
      <c r="AV307" s="179"/>
      <c r="AW307" s="179"/>
      <c r="AX307" s="179"/>
    </row>
    <row r="308" spans="1:50" x14ac:dyDescent="0.25">
      <c r="A308" s="179"/>
      <c r="B308" s="179"/>
      <c r="C308" s="180"/>
      <c r="D308" s="180"/>
      <c r="E308" s="181"/>
      <c r="F308" s="180"/>
      <c r="G308" s="180"/>
      <c r="H308" s="182"/>
      <c r="I308" s="183"/>
      <c r="J308" s="184"/>
      <c r="K308" s="184"/>
      <c r="L308" s="184"/>
      <c r="M308" s="179"/>
      <c r="N308" s="179"/>
      <c r="O308" s="184"/>
      <c r="P308" s="184"/>
      <c r="Q308" s="184"/>
      <c r="R308" s="184"/>
      <c r="S308" s="184"/>
      <c r="T308" s="184"/>
      <c r="U308" s="185"/>
      <c r="V308" s="185"/>
      <c r="W308" s="185"/>
      <c r="X308" s="185"/>
      <c r="Y308" s="185"/>
      <c r="Z308" s="185"/>
      <c r="AA308" s="185"/>
      <c r="AB308" s="185"/>
      <c r="AC308" s="185"/>
      <c r="AD308" s="185"/>
      <c r="AE308" s="185"/>
      <c r="AF308" s="185"/>
      <c r="AG308" s="185"/>
      <c r="AH308" s="185"/>
      <c r="AI308" s="179"/>
      <c r="AJ308" s="179"/>
      <c r="AK308" s="179"/>
      <c r="AL308" s="179"/>
      <c r="AM308" s="179"/>
      <c r="AN308" s="179"/>
      <c r="AO308" s="179"/>
      <c r="AP308" s="179"/>
      <c r="AQ308" s="179"/>
      <c r="AR308" s="179"/>
      <c r="AS308" s="179"/>
      <c r="AT308" s="179"/>
      <c r="AU308" s="179"/>
      <c r="AV308" s="179"/>
      <c r="AW308" s="179"/>
      <c r="AX308" s="179"/>
    </row>
    <row r="309" spans="1:50" x14ac:dyDescent="0.25">
      <c r="A309" s="179"/>
      <c r="B309" s="179"/>
      <c r="C309" s="180"/>
      <c r="D309" s="180"/>
      <c r="E309" s="181"/>
      <c r="F309" s="180"/>
      <c r="G309" s="180"/>
      <c r="H309" s="182"/>
      <c r="I309" s="183"/>
      <c r="J309" s="184"/>
      <c r="K309" s="184"/>
      <c r="L309" s="184"/>
      <c r="M309" s="179"/>
      <c r="N309" s="179"/>
      <c r="O309" s="184"/>
      <c r="P309" s="184"/>
      <c r="Q309" s="184"/>
      <c r="R309" s="184"/>
      <c r="S309" s="184"/>
      <c r="T309" s="184"/>
      <c r="U309" s="185"/>
      <c r="V309" s="185"/>
      <c r="W309" s="185"/>
      <c r="X309" s="185"/>
      <c r="Y309" s="185"/>
      <c r="Z309" s="185"/>
      <c r="AA309" s="185"/>
      <c r="AB309" s="185"/>
      <c r="AC309" s="185"/>
      <c r="AD309" s="185"/>
      <c r="AE309" s="185"/>
      <c r="AF309" s="185"/>
      <c r="AG309" s="185"/>
      <c r="AH309" s="185"/>
      <c r="AI309" s="179"/>
      <c r="AJ309" s="179"/>
      <c r="AK309" s="179"/>
      <c r="AL309" s="179"/>
      <c r="AM309" s="179"/>
      <c r="AN309" s="179"/>
      <c r="AO309" s="179"/>
      <c r="AP309" s="179"/>
      <c r="AQ309" s="179"/>
      <c r="AR309" s="179"/>
      <c r="AS309" s="179"/>
      <c r="AT309" s="179"/>
      <c r="AU309" s="179"/>
      <c r="AV309" s="179"/>
      <c r="AW309" s="179"/>
      <c r="AX309" s="179"/>
    </row>
    <row r="310" spans="1:50" x14ac:dyDescent="0.25">
      <c r="A310" s="179"/>
      <c r="B310" s="179"/>
      <c r="C310" s="180"/>
      <c r="D310" s="180"/>
      <c r="E310" s="181"/>
      <c r="F310" s="180"/>
      <c r="G310" s="180"/>
      <c r="H310" s="182"/>
      <c r="I310" s="183"/>
      <c r="J310" s="184"/>
      <c r="K310" s="184"/>
      <c r="L310" s="184"/>
      <c r="M310" s="179"/>
      <c r="N310" s="179"/>
      <c r="O310" s="184"/>
      <c r="P310" s="184"/>
      <c r="Q310" s="184"/>
      <c r="R310" s="184"/>
      <c r="S310" s="184"/>
      <c r="T310" s="184"/>
      <c r="U310" s="185"/>
      <c r="V310" s="185"/>
      <c r="W310" s="185"/>
      <c r="X310" s="185"/>
      <c r="Y310" s="185"/>
      <c r="Z310" s="185"/>
      <c r="AA310" s="185"/>
      <c r="AB310" s="185"/>
      <c r="AC310" s="185"/>
      <c r="AD310" s="185"/>
      <c r="AE310" s="185"/>
      <c r="AF310" s="185"/>
      <c r="AG310" s="185"/>
      <c r="AH310" s="185"/>
      <c r="AI310" s="179"/>
      <c r="AJ310" s="179"/>
      <c r="AK310" s="179"/>
      <c r="AL310" s="179"/>
      <c r="AM310" s="179"/>
      <c r="AN310" s="179"/>
      <c r="AO310" s="179"/>
      <c r="AP310" s="179"/>
      <c r="AQ310" s="179"/>
      <c r="AR310" s="179"/>
      <c r="AS310" s="179"/>
      <c r="AT310" s="179"/>
      <c r="AU310" s="179"/>
      <c r="AV310" s="179"/>
      <c r="AW310" s="179"/>
      <c r="AX310" s="179"/>
    </row>
    <row r="311" spans="1:50" x14ac:dyDescent="0.25">
      <c r="A311" s="179"/>
      <c r="B311" s="179"/>
      <c r="C311" s="180"/>
      <c r="D311" s="180"/>
      <c r="E311" s="181"/>
      <c r="F311" s="180"/>
      <c r="G311" s="180"/>
      <c r="H311" s="182"/>
      <c r="I311" s="183"/>
      <c r="J311" s="184"/>
      <c r="K311" s="184"/>
      <c r="L311" s="184"/>
      <c r="M311" s="179"/>
      <c r="N311" s="179"/>
      <c r="O311" s="184"/>
      <c r="P311" s="184"/>
      <c r="Q311" s="184"/>
      <c r="R311" s="184"/>
      <c r="S311" s="184"/>
      <c r="T311" s="184"/>
      <c r="U311" s="185"/>
      <c r="V311" s="185"/>
      <c r="W311" s="185"/>
      <c r="X311" s="185"/>
      <c r="Y311" s="185"/>
      <c r="Z311" s="185"/>
      <c r="AA311" s="185"/>
      <c r="AB311" s="185"/>
      <c r="AC311" s="185"/>
      <c r="AD311" s="185"/>
      <c r="AE311" s="185"/>
      <c r="AF311" s="185"/>
      <c r="AG311" s="185"/>
      <c r="AH311" s="185"/>
      <c r="AI311" s="179"/>
      <c r="AJ311" s="179"/>
      <c r="AK311" s="179"/>
      <c r="AL311" s="179"/>
      <c r="AM311" s="179"/>
      <c r="AN311" s="179"/>
      <c r="AO311" s="179"/>
      <c r="AP311" s="179"/>
      <c r="AQ311" s="179"/>
      <c r="AR311" s="179"/>
      <c r="AS311" s="179"/>
      <c r="AT311" s="179"/>
      <c r="AU311" s="179"/>
      <c r="AV311" s="179"/>
      <c r="AW311" s="179"/>
      <c r="AX311" s="179"/>
    </row>
    <row r="312" spans="1:50" x14ac:dyDescent="0.25">
      <c r="A312" s="179"/>
      <c r="B312" s="179"/>
      <c r="C312" s="180"/>
      <c r="D312" s="180"/>
      <c r="E312" s="181"/>
      <c r="F312" s="180"/>
      <c r="G312" s="180"/>
      <c r="H312" s="182"/>
      <c r="I312" s="183"/>
      <c r="J312" s="184"/>
      <c r="K312" s="184"/>
      <c r="L312" s="184"/>
      <c r="M312" s="179"/>
      <c r="N312" s="179"/>
      <c r="O312" s="184"/>
      <c r="P312" s="184"/>
      <c r="Q312" s="184"/>
      <c r="R312" s="184"/>
      <c r="S312" s="184"/>
      <c r="T312" s="184"/>
      <c r="U312" s="185"/>
      <c r="V312" s="185"/>
      <c r="W312" s="185"/>
      <c r="X312" s="185"/>
      <c r="Y312" s="185"/>
      <c r="Z312" s="185"/>
      <c r="AA312" s="185"/>
      <c r="AB312" s="185"/>
      <c r="AC312" s="185"/>
      <c r="AD312" s="185"/>
      <c r="AE312" s="185"/>
      <c r="AF312" s="185"/>
      <c r="AG312" s="185"/>
      <c r="AH312" s="185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79"/>
      <c r="AT312" s="179"/>
      <c r="AU312" s="179"/>
      <c r="AV312" s="179"/>
      <c r="AW312" s="179"/>
      <c r="AX312" s="179"/>
    </row>
    <row r="313" spans="1:50" x14ac:dyDescent="0.25">
      <c r="A313" s="179"/>
      <c r="B313" s="179"/>
      <c r="C313" s="180"/>
      <c r="D313" s="180"/>
      <c r="E313" s="181"/>
      <c r="F313" s="180"/>
      <c r="G313" s="180"/>
      <c r="H313" s="182"/>
      <c r="I313" s="183"/>
      <c r="J313" s="184"/>
      <c r="K313" s="184"/>
      <c r="L313" s="184"/>
      <c r="M313" s="179"/>
      <c r="N313" s="179"/>
      <c r="O313" s="184"/>
      <c r="P313" s="184"/>
      <c r="Q313" s="184"/>
      <c r="R313" s="184"/>
      <c r="S313" s="184"/>
      <c r="T313" s="184"/>
      <c r="U313" s="185"/>
      <c r="V313" s="185"/>
      <c r="W313" s="185"/>
      <c r="X313" s="185"/>
      <c r="Y313" s="185"/>
      <c r="Z313" s="185"/>
      <c r="AA313" s="185"/>
      <c r="AB313" s="185"/>
      <c r="AC313" s="185"/>
      <c r="AD313" s="185"/>
      <c r="AE313" s="185"/>
      <c r="AF313" s="185"/>
      <c r="AG313" s="185"/>
      <c r="AH313" s="185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79"/>
      <c r="AT313" s="179"/>
      <c r="AU313" s="179"/>
      <c r="AV313" s="179"/>
      <c r="AW313" s="179"/>
      <c r="AX313" s="179"/>
    </row>
    <row r="314" spans="1:50" x14ac:dyDescent="0.25">
      <c r="A314" s="179"/>
      <c r="B314" s="179"/>
      <c r="C314" s="180"/>
      <c r="D314" s="180"/>
      <c r="E314" s="181"/>
      <c r="F314" s="180"/>
      <c r="G314" s="180"/>
      <c r="H314" s="182"/>
      <c r="I314" s="183"/>
      <c r="J314" s="184"/>
      <c r="K314" s="184"/>
      <c r="L314" s="184"/>
      <c r="M314" s="179"/>
      <c r="N314" s="179"/>
      <c r="O314" s="184"/>
      <c r="P314" s="184"/>
      <c r="Q314" s="184"/>
      <c r="R314" s="184"/>
      <c r="S314" s="184"/>
      <c r="T314" s="184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79"/>
      <c r="AT314" s="179"/>
      <c r="AU314" s="179"/>
      <c r="AV314" s="179"/>
      <c r="AW314" s="179"/>
      <c r="AX314" s="179"/>
    </row>
    <row r="315" spans="1:50" x14ac:dyDescent="0.25">
      <c r="A315" s="179"/>
      <c r="B315" s="179"/>
      <c r="C315" s="180"/>
      <c r="D315" s="180"/>
      <c r="E315" s="181"/>
      <c r="F315" s="180"/>
      <c r="G315" s="180"/>
      <c r="H315" s="182"/>
      <c r="I315" s="183"/>
      <c r="J315" s="184"/>
      <c r="K315" s="184"/>
      <c r="L315" s="184"/>
      <c r="M315" s="179"/>
      <c r="N315" s="179"/>
      <c r="O315" s="184"/>
      <c r="P315" s="184"/>
      <c r="Q315" s="184"/>
      <c r="R315" s="184"/>
      <c r="S315" s="184"/>
      <c r="T315" s="184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79"/>
      <c r="AT315" s="179"/>
      <c r="AU315" s="179"/>
      <c r="AV315" s="179"/>
      <c r="AW315" s="179"/>
      <c r="AX315" s="179"/>
    </row>
    <row r="316" spans="1:50" x14ac:dyDescent="0.25">
      <c r="A316" s="179"/>
      <c r="B316" s="179"/>
      <c r="C316" s="180"/>
      <c r="D316" s="180"/>
      <c r="E316" s="181"/>
      <c r="F316" s="180"/>
      <c r="G316" s="180"/>
      <c r="H316" s="182"/>
      <c r="I316" s="183"/>
      <c r="J316" s="184"/>
      <c r="K316" s="184"/>
      <c r="L316" s="184"/>
      <c r="M316" s="179"/>
      <c r="N316" s="179"/>
      <c r="O316" s="184"/>
      <c r="P316" s="184"/>
      <c r="Q316" s="184"/>
      <c r="R316" s="184"/>
      <c r="S316" s="184"/>
      <c r="T316" s="184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85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79"/>
      <c r="AT316" s="179"/>
      <c r="AU316" s="179"/>
      <c r="AV316" s="179"/>
      <c r="AW316" s="179"/>
      <c r="AX316" s="179"/>
    </row>
    <row r="317" spans="1:50" x14ac:dyDescent="0.25">
      <c r="A317" s="179"/>
      <c r="B317" s="179"/>
      <c r="C317" s="180"/>
      <c r="D317" s="180"/>
      <c r="E317" s="181"/>
      <c r="F317" s="180"/>
      <c r="G317" s="180"/>
      <c r="H317" s="182"/>
      <c r="I317" s="183"/>
      <c r="J317" s="184"/>
      <c r="K317" s="184"/>
      <c r="L317" s="184"/>
      <c r="M317" s="179"/>
      <c r="N317" s="179"/>
      <c r="O317" s="184"/>
      <c r="P317" s="184"/>
      <c r="Q317" s="184"/>
      <c r="R317" s="184"/>
      <c r="S317" s="184"/>
      <c r="T317" s="184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79"/>
      <c r="AT317" s="179"/>
      <c r="AU317" s="179"/>
      <c r="AV317" s="179"/>
      <c r="AW317" s="179"/>
      <c r="AX317" s="179"/>
    </row>
    <row r="318" spans="1:50" x14ac:dyDescent="0.25">
      <c r="A318" s="179"/>
      <c r="B318" s="179"/>
      <c r="C318" s="180"/>
      <c r="D318" s="180"/>
      <c r="E318" s="181"/>
      <c r="F318" s="180"/>
      <c r="G318" s="180"/>
      <c r="H318" s="182"/>
      <c r="I318" s="183"/>
      <c r="J318" s="184"/>
      <c r="K318" s="184"/>
      <c r="L318" s="184"/>
      <c r="M318" s="179"/>
      <c r="N318" s="179"/>
      <c r="O318" s="184"/>
      <c r="P318" s="184"/>
      <c r="Q318" s="184"/>
      <c r="R318" s="184"/>
      <c r="S318" s="184"/>
      <c r="T318" s="184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79"/>
      <c r="AT318" s="179"/>
      <c r="AU318" s="179"/>
      <c r="AV318" s="179"/>
      <c r="AW318" s="179"/>
      <c r="AX318" s="179"/>
    </row>
    <row r="319" spans="1:50" x14ac:dyDescent="0.25">
      <c r="A319" s="179"/>
      <c r="B319" s="179"/>
      <c r="C319" s="180"/>
      <c r="D319" s="180"/>
      <c r="E319" s="181"/>
      <c r="F319" s="180"/>
      <c r="G319" s="180"/>
      <c r="H319" s="182"/>
      <c r="I319" s="183"/>
      <c r="J319" s="184"/>
      <c r="K319" s="184"/>
      <c r="L319" s="184"/>
      <c r="M319" s="179"/>
      <c r="N319" s="179"/>
      <c r="O319" s="184"/>
      <c r="P319" s="184"/>
      <c r="Q319" s="184"/>
      <c r="R319" s="184"/>
      <c r="S319" s="184"/>
      <c r="T319" s="184"/>
      <c r="U319" s="185"/>
      <c r="V319" s="185"/>
      <c r="W319" s="185"/>
      <c r="X319" s="185"/>
      <c r="Y319" s="185"/>
      <c r="Z319" s="185"/>
      <c r="AA319" s="185"/>
      <c r="AB319" s="185"/>
      <c r="AC319" s="185"/>
      <c r="AD319" s="185"/>
      <c r="AE319" s="185"/>
      <c r="AF319" s="185"/>
      <c r="AG319" s="185"/>
      <c r="AH319" s="185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79"/>
      <c r="AT319" s="179"/>
      <c r="AU319" s="179"/>
      <c r="AV319" s="179"/>
      <c r="AW319" s="179"/>
      <c r="AX319" s="179"/>
    </row>
    <row r="320" spans="1:50" x14ac:dyDescent="0.25">
      <c r="A320" s="179"/>
      <c r="B320" s="179"/>
      <c r="C320" s="180"/>
      <c r="D320" s="180"/>
      <c r="E320" s="181"/>
      <c r="F320" s="180"/>
      <c r="G320" s="180"/>
      <c r="H320" s="182"/>
      <c r="I320" s="183"/>
      <c r="J320" s="184"/>
      <c r="K320" s="184"/>
      <c r="L320" s="184"/>
      <c r="M320" s="179"/>
      <c r="N320" s="179"/>
      <c r="O320" s="184"/>
      <c r="P320" s="184"/>
      <c r="Q320" s="184"/>
      <c r="R320" s="184"/>
      <c r="S320" s="184"/>
      <c r="T320" s="184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79"/>
      <c r="AT320" s="179"/>
      <c r="AU320" s="179"/>
      <c r="AV320" s="179"/>
      <c r="AW320" s="179"/>
      <c r="AX320" s="179"/>
    </row>
    <row r="321" spans="1:50" x14ac:dyDescent="0.25">
      <c r="A321" s="179"/>
      <c r="B321" s="179"/>
      <c r="C321" s="180"/>
      <c r="D321" s="180"/>
      <c r="E321" s="181"/>
      <c r="F321" s="180"/>
      <c r="G321" s="180"/>
      <c r="H321" s="182"/>
      <c r="I321" s="183"/>
      <c r="J321" s="184"/>
      <c r="K321" s="184"/>
      <c r="L321" s="184"/>
      <c r="M321" s="179"/>
      <c r="N321" s="179"/>
      <c r="O321" s="184"/>
      <c r="P321" s="184"/>
      <c r="Q321" s="184"/>
      <c r="R321" s="184"/>
      <c r="S321" s="184"/>
      <c r="T321" s="184"/>
      <c r="U321" s="185"/>
      <c r="V321" s="185"/>
      <c r="W321" s="185"/>
      <c r="X321" s="185"/>
      <c r="Y321" s="185"/>
      <c r="Z321" s="185"/>
      <c r="AA321" s="185"/>
      <c r="AB321" s="185"/>
      <c r="AC321" s="185"/>
      <c r="AD321" s="185"/>
      <c r="AE321" s="185"/>
      <c r="AF321" s="185"/>
      <c r="AG321" s="185"/>
      <c r="AH321" s="185"/>
      <c r="AI321" s="179"/>
      <c r="AJ321" s="179"/>
      <c r="AK321" s="179"/>
      <c r="AL321" s="179"/>
      <c r="AM321" s="179"/>
      <c r="AN321" s="179"/>
      <c r="AO321" s="179"/>
      <c r="AP321" s="179"/>
      <c r="AQ321" s="179"/>
      <c r="AR321" s="179"/>
      <c r="AS321" s="179"/>
      <c r="AT321" s="179"/>
      <c r="AU321" s="179"/>
      <c r="AV321" s="179"/>
      <c r="AW321" s="179"/>
      <c r="AX321" s="179"/>
    </row>
    <row r="322" spans="1:50" x14ac:dyDescent="0.25">
      <c r="A322" s="179"/>
      <c r="B322" s="179"/>
      <c r="C322" s="180"/>
      <c r="D322" s="180"/>
      <c r="E322" s="181"/>
      <c r="F322" s="180"/>
      <c r="G322" s="180"/>
      <c r="H322" s="182"/>
      <c r="I322" s="183"/>
      <c r="J322" s="184"/>
      <c r="K322" s="184"/>
      <c r="L322" s="184"/>
      <c r="M322" s="179"/>
      <c r="N322" s="179"/>
      <c r="O322" s="184"/>
      <c r="P322" s="184"/>
      <c r="Q322" s="184"/>
      <c r="R322" s="184"/>
      <c r="S322" s="184"/>
      <c r="T322" s="184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85"/>
      <c r="AF322" s="185"/>
      <c r="AG322" s="185"/>
      <c r="AH322" s="185"/>
      <c r="AI322" s="179"/>
      <c r="AJ322" s="179"/>
      <c r="AK322" s="179"/>
      <c r="AL322" s="179"/>
      <c r="AM322" s="179"/>
      <c r="AN322" s="179"/>
      <c r="AO322" s="179"/>
      <c r="AP322" s="179"/>
      <c r="AQ322" s="179"/>
      <c r="AR322" s="179"/>
      <c r="AS322" s="179"/>
      <c r="AT322" s="179"/>
      <c r="AU322" s="179"/>
      <c r="AV322" s="179"/>
      <c r="AW322" s="179"/>
      <c r="AX322" s="179"/>
    </row>
    <row r="323" spans="1:50" x14ac:dyDescent="0.25">
      <c r="A323" s="179"/>
      <c r="B323" s="179"/>
      <c r="C323" s="180"/>
      <c r="D323" s="180"/>
      <c r="E323" s="181"/>
      <c r="F323" s="180"/>
      <c r="G323" s="180"/>
      <c r="H323" s="182"/>
      <c r="I323" s="183"/>
      <c r="J323" s="184"/>
      <c r="K323" s="184"/>
      <c r="L323" s="184"/>
      <c r="M323" s="179"/>
      <c r="N323" s="179"/>
      <c r="O323" s="184"/>
      <c r="P323" s="184"/>
      <c r="Q323" s="184"/>
      <c r="R323" s="184"/>
      <c r="S323" s="184"/>
      <c r="T323" s="184"/>
      <c r="U323" s="185"/>
      <c r="V323" s="185"/>
      <c r="W323" s="185"/>
      <c r="X323" s="185"/>
      <c r="Y323" s="185"/>
      <c r="Z323" s="185"/>
      <c r="AA323" s="185"/>
      <c r="AB323" s="185"/>
      <c r="AC323" s="185"/>
      <c r="AD323" s="185"/>
      <c r="AE323" s="185"/>
      <c r="AF323" s="185"/>
      <c r="AG323" s="185"/>
      <c r="AH323" s="185"/>
      <c r="AI323" s="179"/>
      <c r="AJ323" s="179"/>
      <c r="AK323" s="179"/>
      <c r="AL323" s="179"/>
      <c r="AM323" s="179"/>
      <c r="AN323" s="179"/>
      <c r="AO323" s="179"/>
      <c r="AP323" s="179"/>
      <c r="AQ323" s="179"/>
      <c r="AR323" s="179"/>
      <c r="AS323" s="179"/>
      <c r="AT323" s="179"/>
      <c r="AU323" s="179"/>
      <c r="AV323" s="179"/>
      <c r="AW323" s="179"/>
      <c r="AX323" s="179"/>
    </row>
    <row r="324" spans="1:50" x14ac:dyDescent="0.25">
      <c r="A324" s="179"/>
      <c r="B324" s="179"/>
      <c r="C324" s="180"/>
      <c r="D324" s="180"/>
      <c r="E324" s="181"/>
      <c r="F324" s="180"/>
      <c r="G324" s="180"/>
      <c r="H324" s="182"/>
      <c r="I324" s="183"/>
      <c r="J324" s="184"/>
      <c r="K324" s="184"/>
      <c r="L324" s="184"/>
      <c r="M324" s="179"/>
      <c r="N324" s="179"/>
      <c r="O324" s="184"/>
      <c r="P324" s="184"/>
      <c r="Q324" s="184"/>
      <c r="R324" s="184"/>
      <c r="S324" s="184"/>
      <c r="T324" s="184"/>
      <c r="U324" s="185"/>
      <c r="V324" s="185"/>
      <c r="W324" s="185"/>
      <c r="X324" s="185"/>
      <c r="Y324" s="185"/>
      <c r="Z324" s="185"/>
      <c r="AA324" s="185"/>
      <c r="AB324" s="185"/>
      <c r="AC324" s="185"/>
      <c r="AD324" s="185"/>
      <c r="AE324" s="185"/>
      <c r="AF324" s="185"/>
      <c r="AG324" s="185"/>
      <c r="AH324" s="185"/>
      <c r="AI324" s="179"/>
      <c r="AJ324" s="179"/>
      <c r="AK324" s="179"/>
      <c r="AL324" s="179"/>
      <c r="AM324" s="179"/>
      <c r="AN324" s="179"/>
      <c r="AO324" s="179"/>
      <c r="AP324" s="179"/>
      <c r="AQ324" s="179"/>
      <c r="AR324" s="179"/>
      <c r="AS324" s="179"/>
      <c r="AT324" s="179"/>
      <c r="AU324" s="179"/>
      <c r="AV324" s="179"/>
      <c r="AW324" s="179"/>
      <c r="AX324" s="179"/>
    </row>
    <row r="325" spans="1:50" x14ac:dyDescent="0.25">
      <c r="A325" s="179"/>
      <c r="B325" s="179"/>
      <c r="C325" s="180"/>
      <c r="D325" s="180"/>
      <c r="E325" s="181"/>
      <c r="F325" s="180"/>
      <c r="G325" s="180"/>
      <c r="H325" s="182"/>
      <c r="I325" s="183"/>
      <c r="J325" s="184"/>
      <c r="K325" s="184"/>
      <c r="L325" s="184"/>
      <c r="M325" s="179"/>
      <c r="N325" s="179"/>
      <c r="O325" s="184"/>
      <c r="P325" s="184"/>
      <c r="Q325" s="184"/>
      <c r="R325" s="184"/>
      <c r="S325" s="184"/>
      <c r="T325" s="184"/>
      <c r="U325" s="185"/>
      <c r="V325" s="185"/>
      <c r="W325" s="185"/>
      <c r="X325" s="185"/>
      <c r="Y325" s="185"/>
      <c r="Z325" s="185"/>
      <c r="AA325" s="185"/>
      <c r="AB325" s="185"/>
      <c r="AC325" s="185"/>
      <c r="AD325" s="185"/>
      <c r="AE325" s="185"/>
      <c r="AF325" s="185"/>
      <c r="AG325" s="185"/>
      <c r="AH325" s="185"/>
      <c r="AI325" s="179"/>
      <c r="AJ325" s="179"/>
      <c r="AK325" s="179"/>
      <c r="AL325" s="179"/>
      <c r="AM325" s="179"/>
      <c r="AN325" s="179"/>
      <c r="AO325" s="179"/>
      <c r="AP325" s="179"/>
      <c r="AQ325" s="179"/>
      <c r="AR325" s="179"/>
      <c r="AS325" s="179"/>
      <c r="AT325" s="179"/>
      <c r="AU325" s="179"/>
      <c r="AV325" s="179"/>
      <c r="AW325" s="179"/>
      <c r="AX325" s="179"/>
    </row>
    <row r="326" spans="1:50" x14ac:dyDescent="0.25">
      <c r="A326" s="179"/>
      <c r="B326" s="179"/>
      <c r="C326" s="180"/>
      <c r="D326" s="180"/>
      <c r="E326" s="181"/>
      <c r="F326" s="180"/>
      <c r="G326" s="180"/>
      <c r="H326" s="182"/>
      <c r="I326" s="183"/>
      <c r="J326" s="184"/>
      <c r="K326" s="184"/>
      <c r="L326" s="184"/>
      <c r="M326" s="179"/>
      <c r="N326" s="179"/>
      <c r="O326" s="184"/>
      <c r="P326" s="184"/>
      <c r="Q326" s="184"/>
      <c r="R326" s="184"/>
      <c r="S326" s="184"/>
      <c r="T326" s="184"/>
      <c r="U326" s="185"/>
      <c r="V326" s="185"/>
      <c r="W326" s="185"/>
      <c r="X326" s="185"/>
      <c r="Y326" s="185"/>
      <c r="Z326" s="185"/>
      <c r="AA326" s="185"/>
      <c r="AB326" s="185"/>
      <c r="AC326" s="185"/>
      <c r="AD326" s="185"/>
      <c r="AE326" s="185"/>
      <c r="AF326" s="185"/>
      <c r="AG326" s="185"/>
      <c r="AH326" s="185"/>
      <c r="AI326" s="179"/>
      <c r="AJ326" s="179"/>
      <c r="AK326" s="179"/>
      <c r="AL326" s="179"/>
      <c r="AM326" s="179"/>
      <c r="AN326" s="179"/>
      <c r="AO326" s="179"/>
      <c r="AP326" s="179"/>
      <c r="AQ326" s="179"/>
      <c r="AR326" s="179"/>
      <c r="AS326" s="179"/>
      <c r="AT326" s="179"/>
      <c r="AU326" s="179"/>
      <c r="AV326" s="179"/>
      <c r="AW326" s="179"/>
      <c r="AX326" s="179"/>
    </row>
    <row r="327" spans="1:50" x14ac:dyDescent="0.25">
      <c r="A327" s="179"/>
      <c r="B327" s="179"/>
      <c r="C327" s="180"/>
      <c r="D327" s="180"/>
      <c r="E327" s="181"/>
      <c r="F327" s="180"/>
      <c r="G327" s="180"/>
      <c r="H327" s="182"/>
      <c r="I327" s="183"/>
      <c r="J327" s="184"/>
      <c r="K327" s="184"/>
      <c r="L327" s="184"/>
      <c r="M327" s="179"/>
      <c r="N327" s="179"/>
      <c r="O327" s="184"/>
      <c r="P327" s="184"/>
      <c r="Q327" s="184"/>
      <c r="R327" s="184"/>
      <c r="S327" s="184"/>
      <c r="T327" s="184"/>
      <c r="U327" s="185"/>
      <c r="V327" s="185"/>
      <c r="W327" s="185"/>
      <c r="X327" s="185"/>
      <c r="Y327" s="185"/>
      <c r="Z327" s="185"/>
      <c r="AA327" s="185"/>
      <c r="AB327" s="185"/>
      <c r="AC327" s="185"/>
      <c r="AD327" s="185"/>
      <c r="AE327" s="185"/>
      <c r="AF327" s="185"/>
      <c r="AG327" s="185"/>
      <c r="AH327" s="185"/>
      <c r="AI327" s="179"/>
      <c r="AJ327" s="179"/>
      <c r="AK327" s="179"/>
      <c r="AL327" s="179"/>
      <c r="AM327" s="179"/>
      <c r="AN327" s="179"/>
      <c r="AO327" s="179"/>
      <c r="AP327" s="179"/>
      <c r="AQ327" s="179"/>
      <c r="AR327" s="179"/>
      <c r="AS327" s="179"/>
      <c r="AT327" s="179"/>
      <c r="AU327" s="179"/>
      <c r="AV327" s="179"/>
      <c r="AW327" s="179"/>
      <c r="AX327" s="179"/>
    </row>
    <row r="328" spans="1:50" x14ac:dyDescent="0.25">
      <c r="A328" s="179"/>
      <c r="B328" s="179"/>
      <c r="C328" s="180"/>
      <c r="D328" s="180"/>
      <c r="E328" s="181"/>
      <c r="F328" s="180"/>
      <c r="G328" s="180"/>
      <c r="H328" s="182"/>
      <c r="I328" s="183"/>
      <c r="J328" s="184"/>
      <c r="K328" s="184"/>
      <c r="L328" s="184"/>
      <c r="M328" s="179"/>
      <c r="N328" s="179"/>
      <c r="O328" s="184"/>
      <c r="P328" s="184"/>
      <c r="Q328" s="184"/>
      <c r="R328" s="184"/>
      <c r="S328" s="184"/>
      <c r="T328" s="184"/>
      <c r="U328" s="185"/>
      <c r="V328" s="185"/>
      <c r="W328" s="185"/>
      <c r="X328" s="185"/>
      <c r="Y328" s="185"/>
      <c r="Z328" s="185"/>
      <c r="AA328" s="185"/>
      <c r="AB328" s="185"/>
      <c r="AC328" s="185"/>
      <c r="AD328" s="185"/>
      <c r="AE328" s="185"/>
      <c r="AF328" s="185"/>
      <c r="AG328" s="185"/>
      <c r="AH328" s="185"/>
      <c r="AI328" s="179"/>
      <c r="AJ328" s="179"/>
      <c r="AK328" s="179"/>
      <c r="AL328" s="179"/>
      <c r="AM328" s="179"/>
      <c r="AN328" s="179"/>
      <c r="AO328" s="179"/>
      <c r="AP328" s="179"/>
      <c r="AQ328" s="179"/>
      <c r="AR328" s="179"/>
      <c r="AS328" s="179"/>
      <c r="AT328" s="179"/>
      <c r="AU328" s="179"/>
      <c r="AV328" s="179"/>
      <c r="AW328" s="179"/>
      <c r="AX328" s="179"/>
    </row>
    <row r="329" spans="1:50" x14ac:dyDescent="0.25">
      <c r="A329" s="179"/>
      <c r="B329" s="179"/>
      <c r="C329" s="180"/>
      <c r="D329" s="180"/>
      <c r="E329" s="181"/>
      <c r="F329" s="180"/>
      <c r="G329" s="180"/>
      <c r="H329" s="182"/>
      <c r="I329" s="183"/>
      <c r="J329" s="184"/>
      <c r="K329" s="184"/>
      <c r="L329" s="184"/>
      <c r="M329" s="179"/>
      <c r="N329" s="179"/>
      <c r="O329" s="184"/>
      <c r="P329" s="184"/>
      <c r="Q329" s="184"/>
      <c r="R329" s="184"/>
      <c r="S329" s="184"/>
      <c r="T329" s="184"/>
      <c r="U329" s="185"/>
      <c r="V329" s="185"/>
      <c r="W329" s="185"/>
      <c r="X329" s="185"/>
      <c r="Y329" s="185"/>
      <c r="Z329" s="185"/>
      <c r="AA329" s="185"/>
      <c r="AB329" s="185"/>
      <c r="AC329" s="185"/>
      <c r="AD329" s="185"/>
      <c r="AE329" s="185"/>
      <c r="AF329" s="185"/>
      <c r="AG329" s="185"/>
      <c r="AH329" s="185"/>
      <c r="AI329" s="179"/>
      <c r="AJ329" s="179"/>
      <c r="AK329" s="179"/>
      <c r="AL329" s="179"/>
      <c r="AM329" s="179"/>
      <c r="AN329" s="179"/>
      <c r="AO329" s="179"/>
      <c r="AP329" s="179"/>
      <c r="AQ329" s="179"/>
      <c r="AR329" s="179"/>
      <c r="AS329" s="179"/>
      <c r="AT329" s="179"/>
      <c r="AU329" s="179"/>
      <c r="AV329" s="179"/>
      <c r="AW329" s="179"/>
      <c r="AX329" s="179"/>
    </row>
    <row r="330" spans="1:50" x14ac:dyDescent="0.25">
      <c r="A330" s="179"/>
      <c r="B330" s="179"/>
      <c r="C330" s="180"/>
      <c r="D330" s="180"/>
      <c r="E330" s="181"/>
      <c r="F330" s="180"/>
      <c r="G330" s="180"/>
      <c r="H330" s="182"/>
      <c r="I330" s="183"/>
      <c r="J330" s="184"/>
      <c r="K330" s="184"/>
      <c r="L330" s="184"/>
      <c r="M330" s="179"/>
      <c r="N330" s="179"/>
      <c r="O330" s="184"/>
      <c r="P330" s="184"/>
      <c r="Q330" s="184"/>
      <c r="R330" s="184"/>
      <c r="S330" s="184"/>
      <c r="T330" s="184"/>
      <c r="U330" s="185"/>
      <c r="V330" s="185"/>
      <c r="W330" s="185"/>
      <c r="X330" s="185"/>
      <c r="Y330" s="185"/>
      <c r="Z330" s="185"/>
      <c r="AA330" s="185"/>
      <c r="AB330" s="185"/>
      <c r="AC330" s="185"/>
      <c r="AD330" s="185"/>
      <c r="AE330" s="185"/>
      <c r="AF330" s="185"/>
      <c r="AG330" s="185"/>
      <c r="AH330" s="185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79"/>
      <c r="AT330" s="179"/>
      <c r="AU330" s="179"/>
      <c r="AV330" s="179"/>
      <c r="AW330" s="179"/>
      <c r="AX330" s="179"/>
    </row>
    <row r="331" spans="1:50" x14ac:dyDescent="0.25">
      <c r="A331" s="179"/>
      <c r="B331" s="179"/>
      <c r="C331" s="180"/>
      <c r="D331" s="180"/>
      <c r="E331" s="181"/>
      <c r="F331" s="180"/>
      <c r="G331" s="180"/>
      <c r="H331" s="182"/>
      <c r="I331" s="183"/>
      <c r="J331" s="184"/>
      <c r="K331" s="184"/>
      <c r="L331" s="184"/>
      <c r="M331" s="179"/>
      <c r="N331" s="179"/>
      <c r="O331" s="184"/>
      <c r="P331" s="184"/>
      <c r="Q331" s="184"/>
      <c r="R331" s="184"/>
      <c r="S331" s="184"/>
      <c r="T331" s="184"/>
      <c r="U331" s="185"/>
      <c r="V331" s="185"/>
      <c r="W331" s="185"/>
      <c r="X331" s="185"/>
      <c r="Y331" s="185"/>
      <c r="Z331" s="185"/>
      <c r="AA331" s="185"/>
      <c r="AB331" s="185"/>
      <c r="AC331" s="185"/>
      <c r="AD331" s="185"/>
      <c r="AE331" s="185"/>
      <c r="AF331" s="185"/>
      <c r="AG331" s="185"/>
      <c r="AH331" s="185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79"/>
      <c r="AT331" s="179"/>
      <c r="AU331" s="179"/>
      <c r="AV331" s="179"/>
      <c r="AW331" s="179"/>
      <c r="AX331" s="179"/>
    </row>
    <row r="332" spans="1:50" x14ac:dyDescent="0.25">
      <c r="A332" s="179"/>
      <c r="B332" s="179"/>
      <c r="C332" s="180"/>
      <c r="D332" s="180"/>
      <c r="E332" s="181"/>
      <c r="F332" s="180"/>
      <c r="G332" s="180"/>
      <c r="H332" s="182"/>
      <c r="I332" s="183"/>
      <c r="J332" s="184"/>
      <c r="K332" s="184"/>
      <c r="L332" s="184"/>
      <c r="M332" s="179"/>
      <c r="N332" s="179"/>
      <c r="O332" s="184"/>
      <c r="P332" s="184"/>
      <c r="Q332" s="184"/>
      <c r="R332" s="184"/>
      <c r="S332" s="184"/>
      <c r="T332" s="184"/>
      <c r="U332" s="185"/>
      <c r="V332" s="185"/>
      <c r="W332" s="185"/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85"/>
      <c r="AH332" s="185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79"/>
      <c r="AT332" s="179"/>
      <c r="AU332" s="179"/>
      <c r="AV332" s="179"/>
      <c r="AW332" s="179"/>
      <c r="AX332" s="179"/>
    </row>
    <row r="333" spans="1:50" x14ac:dyDescent="0.25">
      <c r="A333" s="179"/>
      <c r="B333" s="179"/>
      <c r="C333" s="180"/>
      <c r="D333" s="180"/>
      <c r="E333" s="181"/>
      <c r="F333" s="180"/>
      <c r="G333" s="180"/>
      <c r="H333" s="182"/>
      <c r="I333" s="183"/>
      <c r="J333" s="184"/>
      <c r="K333" s="184"/>
      <c r="L333" s="184"/>
      <c r="M333" s="179"/>
      <c r="N333" s="179"/>
      <c r="O333" s="184"/>
      <c r="P333" s="184"/>
      <c r="Q333" s="184"/>
      <c r="R333" s="184"/>
      <c r="S333" s="184"/>
      <c r="T333" s="184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79"/>
      <c r="AT333" s="179"/>
      <c r="AU333" s="179"/>
      <c r="AV333" s="179"/>
      <c r="AW333" s="179"/>
      <c r="AX333" s="179"/>
    </row>
    <row r="334" spans="1:50" x14ac:dyDescent="0.25">
      <c r="A334" s="179"/>
      <c r="B334" s="179"/>
      <c r="C334" s="180"/>
      <c r="D334" s="180"/>
      <c r="E334" s="181"/>
      <c r="F334" s="180"/>
      <c r="G334" s="180"/>
      <c r="H334" s="182"/>
      <c r="I334" s="183"/>
      <c r="J334" s="184"/>
      <c r="K334" s="184"/>
      <c r="L334" s="184"/>
      <c r="M334" s="179"/>
      <c r="N334" s="179"/>
      <c r="O334" s="184"/>
      <c r="P334" s="184"/>
      <c r="Q334" s="184"/>
      <c r="R334" s="184"/>
      <c r="S334" s="184"/>
      <c r="T334" s="184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79"/>
      <c r="AT334" s="179"/>
      <c r="AU334" s="179"/>
      <c r="AV334" s="179"/>
      <c r="AW334" s="179"/>
      <c r="AX334" s="179"/>
    </row>
    <row r="335" spans="1:50" x14ac:dyDescent="0.25">
      <c r="A335" s="179"/>
      <c r="B335" s="179"/>
      <c r="C335" s="180"/>
      <c r="D335" s="180"/>
      <c r="E335" s="181"/>
      <c r="F335" s="180"/>
      <c r="G335" s="180"/>
      <c r="H335" s="182"/>
      <c r="I335" s="183"/>
      <c r="J335" s="184"/>
      <c r="K335" s="184"/>
      <c r="L335" s="184"/>
      <c r="M335" s="179"/>
      <c r="N335" s="179"/>
      <c r="O335" s="184"/>
      <c r="P335" s="184"/>
      <c r="Q335" s="184"/>
      <c r="R335" s="184"/>
      <c r="S335" s="184"/>
      <c r="T335" s="184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79"/>
      <c r="AT335" s="179"/>
      <c r="AU335" s="179"/>
      <c r="AV335" s="179"/>
      <c r="AW335" s="179"/>
      <c r="AX335" s="179"/>
    </row>
    <row r="336" spans="1:50" x14ac:dyDescent="0.25">
      <c r="A336" s="179"/>
      <c r="B336" s="179"/>
      <c r="C336" s="180"/>
      <c r="D336" s="180"/>
      <c r="E336" s="181"/>
      <c r="F336" s="180"/>
      <c r="G336" s="180"/>
      <c r="H336" s="182"/>
      <c r="I336" s="183"/>
      <c r="J336" s="184"/>
      <c r="K336" s="184"/>
      <c r="L336" s="184"/>
      <c r="M336" s="179"/>
      <c r="N336" s="179"/>
      <c r="O336" s="184"/>
      <c r="P336" s="184"/>
      <c r="Q336" s="184"/>
      <c r="R336" s="184"/>
      <c r="S336" s="184"/>
      <c r="T336" s="184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79"/>
      <c r="AT336" s="179"/>
      <c r="AU336" s="179"/>
      <c r="AV336" s="179"/>
      <c r="AW336" s="179"/>
      <c r="AX336" s="179"/>
    </row>
    <row r="337" spans="1:50" x14ac:dyDescent="0.25">
      <c r="A337" s="179"/>
      <c r="B337" s="179"/>
      <c r="C337" s="180"/>
      <c r="D337" s="180"/>
      <c r="E337" s="181"/>
      <c r="F337" s="180"/>
      <c r="G337" s="180"/>
      <c r="H337" s="182"/>
      <c r="I337" s="183"/>
      <c r="J337" s="184"/>
      <c r="K337" s="184"/>
      <c r="L337" s="184"/>
      <c r="M337" s="179"/>
      <c r="N337" s="179"/>
      <c r="O337" s="184"/>
      <c r="P337" s="184"/>
      <c r="Q337" s="184"/>
      <c r="R337" s="184"/>
      <c r="S337" s="184"/>
      <c r="T337" s="184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79"/>
      <c r="AT337" s="179"/>
      <c r="AU337" s="179"/>
      <c r="AV337" s="179"/>
      <c r="AW337" s="179"/>
      <c r="AX337" s="179"/>
    </row>
    <row r="338" spans="1:50" x14ac:dyDescent="0.25">
      <c r="A338" s="179"/>
      <c r="B338" s="179"/>
      <c r="C338" s="180"/>
      <c r="D338" s="180"/>
      <c r="E338" s="181"/>
      <c r="F338" s="180"/>
      <c r="G338" s="180"/>
      <c r="H338" s="182"/>
      <c r="I338" s="183"/>
      <c r="J338" s="184"/>
      <c r="K338" s="184"/>
      <c r="L338" s="184"/>
      <c r="M338" s="179"/>
      <c r="N338" s="179"/>
      <c r="O338" s="184"/>
      <c r="P338" s="184"/>
      <c r="Q338" s="184"/>
      <c r="R338" s="184"/>
      <c r="S338" s="184"/>
      <c r="T338" s="184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79"/>
      <c r="AT338" s="179"/>
      <c r="AU338" s="179"/>
      <c r="AV338" s="179"/>
      <c r="AW338" s="179"/>
      <c r="AX338" s="179"/>
    </row>
    <row r="339" spans="1:50" x14ac:dyDescent="0.25">
      <c r="A339" s="179"/>
      <c r="B339" s="179"/>
      <c r="C339" s="180"/>
      <c r="D339" s="180"/>
      <c r="E339" s="181"/>
      <c r="F339" s="180"/>
      <c r="G339" s="180"/>
      <c r="H339" s="182"/>
      <c r="I339" s="183"/>
      <c r="J339" s="184"/>
      <c r="K339" s="184"/>
      <c r="L339" s="184"/>
      <c r="M339" s="179"/>
      <c r="N339" s="179"/>
      <c r="O339" s="184"/>
      <c r="P339" s="184"/>
      <c r="Q339" s="184"/>
      <c r="R339" s="184"/>
      <c r="S339" s="184"/>
      <c r="T339" s="184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79"/>
      <c r="AJ339" s="179"/>
      <c r="AK339" s="179"/>
      <c r="AL339" s="179"/>
      <c r="AM339" s="179"/>
      <c r="AN339" s="179"/>
      <c r="AO339" s="179"/>
      <c r="AP339" s="179"/>
      <c r="AQ339" s="179"/>
      <c r="AR339" s="179"/>
      <c r="AS339" s="179"/>
      <c r="AT339" s="179"/>
      <c r="AU339" s="179"/>
      <c r="AV339" s="179"/>
      <c r="AW339" s="179"/>
      <c r="AX339" s="179"/>
    </row>
    <row r="340" spans="1:50" x14ac:dyDescent="0.25">
      <c r="A340" s="179"/>
      <c r="B340" s="179"/>
      <c r="C340" s="180"/>
      <c r="D340" s="180"/>
      <c r="E340" s="181"/>
      <c r="F340" s="180"/>
      <c r="G340" s="180"/>
      <c r="H340" s="182"/>
      <c r="I340" s="183"/>
      <c r="J340" s="184"/>
      <c r="K340" s="184"/>
      <c r="L340" s="184"/>
      <c r="M340" s="179"/>
      <c r="N340" s="179"/>
      <c r="O340" s="184"/>
      <c r="P340" s="184"/>
      <c r="Q340" s="184"/>
      <c r="R340" s="184"/>
      <c r="S340" s="184"/>
      <c r="T340" s="184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79"/>
      <c r="AJ340" s="179"/>
      <c r="AK340" s="179"/>
      <c r="AL340" s="179"/>
      <c r="AM340" s="179"/>
      <c r="AN340" s="179"/>
      <c r="AO340" s="179"/>
      <c r="AP340" s="179"/>
      <c r="AQ340" s="179"/>
      <c r="AR340" s="179"/>
      <c r="AS340" s="179"/>
      <c r="AT340" s="179"/>
      <c r="AU340" s="179"/>
      <c r="AV340" s="179"/>
      <c r="AW340" s="179"/>
      <c r="AX340" s="179"/>
    </row>
    <row r="341" spans="1:50" x14ac:dyDescent="0.25">
      <c r="A341" s="179"/>
      <c r="B341" s="179"/>
      <c r="C341" s="180"/>
      <c r="D341" s="180"/>
      <c r="E341" s="181"/>
      <c r="F341" s="180"/>
      <c r="G341" s="180"/>
      <c r="H341" s="182"/>
      <c r="I341" s="183"/>
      <c r="J341" s="184"/>
      <c r="K341" s="184"/>
      <c r="L341" s="184"/>
      <c r="M341" s="179"/>
      <c r="N341" s="179"/>
      <c r="O341" s="184"/>
      <c r="P341" s="184"/>
      <c r="Q341" s="184"/>
      <c r="R341" s="184"/>
      <c r="S341" s="184"/>
      <c r="T341" s="184"/>
      <c r="U341" s="185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79"/>
      <c r="AJ341" s="179"/>
      <c r="AK341" s="179"/>
      <c r="AL341" s="179"/>
      <c r="AM341" s="179"/>
      <c r="AN341" s="179"/>
      <c r="AO341" s="179"/>
      <c r="AP341" s="179"/>
      <c r="AQ341" s="179"/>
      <c r="AR341" s="179"/>
      <c r="AS341" s="179"/>
      <c r="AT341" s="179"/>
      <c r="AU341" s="179"/>
      <c r="AV341" s="179"/>
      <c r="AW341" s="179"/>
      <c r="AX341" s="179"/>
    </row>
    <row r="342" spans="1:50" x14ac:dyDescent="0.25">
      <c r="A342" s="179"/>
      <c r="B342" s="179"/>
      <c r="C342" s="180"/>
      <c r="D342" s="180"/>
      <c r="E342" s="181"/>
      <c r="F342" s="180"/>
      <c r="G342" s="180"/>
      <c r="H342" s="182"/>
      <c r="I342" s="183"/>
      <c r="J342" s="184"/>
      <c r="K342" s="184"/>
      <c r="L342" s="184"/>
      <c r="M342" s="179"/>
      <c r="N342" s="179"/>
      <c r="O342" s="184"/>
      <c r="P342" s="184"/>
      <c r="Q342" s="184"/>
      <c r="R342" s="184"/>
      <c r="S342" s="184"/>
      <c r="T342" s="184"/>
      <c r="U342" s="185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79"/>
      <c r="AJ342" s="179"/>
      <c r="AK342" s="179"/>
      <c r="AL342" s="179"/>
      <c r="AM342" s="179"/>
      <c r="AN342" s="179"/>
      <c r="AO342" s="179"/>
      <c r="AP342" s="179"/>
      <c r="AQ342" s="179"/>
      <c r="AR342" s="179"/>
      <c r="AS342" s="179"/>
      <c r="AT342" s="179"/>
      <c r="AU342" s="179"/>
      <c r="AV342" s="179"/>
      <c r="AW342" s="179"/>
      <c r="AX342" s="179"/>
    </row>
    <row r="343" spans="1:50" x14ac:dyDescent="0.25">
      <c r="A343" s="179"/>
      <c r="B343" s="179"/>
      <c r="C343" s="180"/>
      <c r="D343" s="180"/>
      <c r="E343" s="181"/>
      <c r="F343" s="180"/>
      <c r="G343" s="180"/>
      <c r="H343" s="182"/>
      <c r="I343" s="183"/>
      <c r="J343" s="184"/>
      <c r="K343" s="184"/>
      <c r="L343" s="184"/>
      <c r="M343" s="179"/>
      <c r="N343" s="179"/>
      <c r="O343" s="184"/>
      <c r="P343" s="184"/>
      <c r="Q343" s="184"/>
      <c r="R343" s="184"/>
      <c r="S343" s="184"/>
      <c r="T343" s="184"/>
      <c r="U343" s="185"/>
      <c r="V343" s="185"/>
      <c r="W343" s="185"/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5"/>
      <c r="AH343" s="185"/>
      <c r="AI343" s="179"/>
      <c r="AJ343" s="179"/>
      <c r="AK343" s="179"/>
      <c r="AL343" s="179"/>
      <c r="AM343" s="179"/>
      <c r="AN343" s="179"/>
      <c r="AO343" s="179"/>
      <c r="AP343" s="179"/>
      <c r="AQ343" s="179"/>
      <c r="AR343" s="179"/>
      <c r="AS343" s="179"/>
      <c r="AT343" s="179"/>
      <c r="AU343" s="179"/>
      <c r="AV343" s="179"/>
      <c r="AW343" s="179"/>
      <c r="AX343" s="179"/>
    </row>
    <row r="344" spans="1:50" x14ac:dyDescent="0.25">
      <c r="A344" s="179"/>
      <c r="B344" s="179"/>
      <c r="C344" s="180"/>
      <c r="D344" s="180"/>
      <c r="E344" s="181"/>
      <c r="F344" s="180"/>
      <c r="G344" s="180"/>
      <c r="H344" s="182"/>
      <c r="I344" s="183"/>
      <c r="J344" s="184"/>
      <c r="K344" s="184"/>
      <c r="L344" s="184"/>
      <c r="M344" s="179"/>
      <c r="N344" s="179"/>
      <c r="O344" s="184"/>
      <c r="P344" s="184"/>
      <c r="Q344" s="184"/>
      <c r="R344" s="184"/>
      <c r="S344" s="184"/>
      <c r="T344" s="184"/>
      <c r="U344" s="185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85"/>
      <c r="AI344" s="179"/>
      <c r="AJ344" s="179"/>
      <c r="AK344" s="179"/>
      <c r="AL344" s="179"/>
      <c r="AM344" s="179"/>
      <c r="AN344" s="179"/>
      <c r="AO344" s="179"/>
      <c r="AP344" s="179"/>
      <c r="AQ344" s="179"/>
      <c r="AR344" s="179"/>
      <c r="AS344" s="179"/>
      <c r="AT344" s="179"/>
      <c r="AU344" s="179"/>
      <c r="AV344" s="179"/>
      <c r="AW344" s="179"/>
      <c r="AX344" s="179"/>
    </row>
    <row r="345" spans="1:50" x14ac:dyDescent="0.25">
      <c r="A345" s="179"/>
      <c r="B345" s="179"/>
      <c r="C345" s="180"/>
      <c r="D345" s="180"/>
      <c r="E345" s="181"/>
      <c r="F345" s="180"/>
      <c r="G345" s="180"/>
      <c r="H345" s="182"/>
      <c r="I345" s="183"/>
      <c r="J345" s="184"/>
      <c r="K345" s="184"/>
      <c r="L345" s="184"/>
      <c r="M345" s="179"/>
      <c r="N345" s="179"/>
      <c r="O345" s="184"/>
      <c r="P345" s="184"/>
      <c r="Q345" s="184"/>
      <c r="R345" s="184"/>
      <c r="S345" s="184"/>
      <c r="T345" s="184"/>
      <c r="U345" s="185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85"/>
      <c r="AI345" s="179"/>
      <c r="AJ345" s="179"/>
      <c r="AK345" s="179"/>
      <c r="AL345" s="179"/>
      <c r="AM345" s="179"/>
      <c r="AN345" s="179"/>
      <c r="AO345" s="179"/>
      <c r="AP345" s="179"/>
      <c r="AQ345" s="179"/>
      <c r="AR345" s="179"/>
      <c r="AS345" s="179"/>
      <c r="AT345" s="179"/>
      <c r="AU345" s="179"/>
      <c r="AV345" s="179"/>
      <c r="AW345" s="179"/>
      <c r="AX345" s="179"/>
    </row>
    <row r="346" spans="1:50" x14ac:dyDescent="0.25">
      <c r="A346" s="179"/>
      <c r="B346" s="179"/>
      <c r="C346" s="180"/>
      <c r="D346" s="180"/>
      <c r="E346" s="181"/>
      <c r="F346" s="180"/>
      <c r="G346" s="180"/>
      <c r="H346" s="182"/>
      <c r="I346" s="183"/>
      <c r="J346" s="184"/>
      <c r="K346" s="184"/>
      <c r="L346" s="184"/>
      <c r="M346" s="179"/>
      <c r="N346" s="179"/>
      <c r="O346" s="184"/>
      <c r="P346" s="184"/>
      <c r="Q346" s="184"/>
      <c r="R346" s="184"/>
      <c r="S346" s="184"/>
      <c r="T346" s="184"/>
      <c r="U346" s="185"/>
      <c r="V346" s="185"/>
      <c r="W346" s="185"/>
      <c r="X346" s="185"/>
      <c r="Y346" s="185"/>
      <c r="Z346" s="185"/>
      <c r="AA346" s="185"/>
      <c r="AB346" s="185"/>
      <c r="AC346" s="185"/>
      <c r="AD346" s="185"/>
      <c r="AE346" s="185"/>
      <c r="AF346" s="185"/>
      <c r="AG346" s="185"/>
      <c r="AH346" s="185"/>
      <c r="AI346" s="179"/>
      <c r="AJ346" s="179"/>
      <c r="AK346" s="179"/>
      <c r="AL346" s="179"/>
      <c r="AM346" s="179"/>
      <c r="AN346" s="179"/>
      <c r="AO346" s="179"/>
      <c r="AP346" s="179"/>
      <c r="AQ346" s="179"/>
      <c r="AR346" s="179"/>
      <c r="AS346" s="179"/>
      <c r="AT346" s="179"/>
      <c r="AU346" s="179"/>
      <c r="AV346" s="179"/>
      <c r="AW346" s="179"/>
      <c r="AX346" s="179"/>
    </row>
    <row r="347" spans="1:50" x14ac:dyDescent="0.25">
      <c r="A347" s="179"/>
      <c r="B347" s="179"/>
      <c r="C347" s="180"/>
      <c r="D347" s="180"/>
      <c r="E347" s="181"/>
      <c r="F347" s="180"/>
      <c r="G347" s="180"/>
      <c r="H347" s="182"/>
      <c r="I347" s="183"/>
      <c r="J347" s="184"/>
      <c r="K347" s="184"/>
      <c r="L347" s="184"/>
      <c r="M347" s="179"/>
      <c r="N347" s="179"/>
      <c r="O347" s="184"/>
      <c r="P347" s="184"/>
      <c r="Q347" s="184"/>
      <c r="R347" s="184"/>
      <c r="S347" s="184"/>
      <c r="T347" s="184"/>
      <c r="U347" s="185"/>
      <c r="V347" s="185"/>
      <c r="W347" s="185"/>
      <c r="X347" s="185"/>
      <c r="Y347" s="185"/>
      <c r="Z347" s="185"/>
      <c r="AA347" s="185"/>
      <c r="AB347" s="185"/>
      <c r="AC347" s="185"/>
      <c r="AD347" s="185"/>
      <c r="AE347" s="185"/>
      <c r="AF347" s="185"/>
      <c r="AG347" s="185"/>
      <c r="AH347" s="185"/>
      <c r="AI347" s="179"/>
      <c r="AJ347" s="179"/>
      <c r="AK347" s="179"/>
      <c r="AL347" s="179"/>
      <c r="AM347" s="179"/>
      <c r="AN347" s="179"/>
      <c r="AO347" s="179"/>
      <c r="AP347" s="179"/>
      <c r="AQ347" s="179"/>
      <c r="AR347" s="179"/>
      <c r="AS347" s="179"/>
      <c r="AT347" s="179"/>
      <c r="AU347" s="179"/>
      <c r="AV347" s="179"/>
      <c r="AW347" s="179"/>
      <c r="AX347" s="179"/>
    </row>
    <row r="348" spans="1:50" x14ac:dyDescent="0.25">
      <c r="A348" s="179"/>
      <c r="B348" s="179"/>
      <c r="C348" s="180"/>
      <c r="D348" s="180"/>
      <c r="E348" s="181"/>
      <c r="F348" s="180"/>
      <c r="G348" s="180"/>
      <c r="H348" s="182"/>
      <c r="I348" s="183"/>
      <c r="J348" s="184"/>
      <c r="K348" s="184"/>
      <c r="L348" s="184"/>
      <c r="M348" s="179"/>
      <c r="N348" s="179"/>
      <c r="O348" s="184"/>
      <c r="P348" s="184"/>
      <c r="Q348" s="184"/>
      <c r="R348" s="184"/>
      <c r="S348" s="184"/>
      <c r="T348" s="184"/>
      <c r="U348" s="185"/>
      <c r="V348" s="185"/>
      <c r="W348" s="185"/>
      <c r="X348" s="185"/>
      <c r="Y348" s="185"/>
      <c r="Z348" s="185"/>
      <c r="AA348" s="185"/>
      <c r="AB348" s="185"/>
      <c r="AC348" s="185"/>
      <c r="AD348" s="185"/>
      <c r="AE348" s="185"/>
      <c r="AF348" s="185"/>
      <c r="AG348" s="185"/>
      <c r="AH348" s="185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79"/>
      <c r="AT348" s="179"/>
      <c r="AU348" s="179"/>
      <c r="AV348" s="179"/>
      <c r="AW348" s="179"/>
      <c r="AX348" s="179"/>
    </row>
    <row r="349" spans="1:50" x14ac:dyDescent="0.25">
      <c r="A349" s="179"/>
      <c r="B349" s="179"/>
      <c r="C349" s="180"/>
      <c r="D349" s="180"/>
      <c r="E349" s="181"/>
      <c r="F349" s="180"/>
      <c r="G349" s="180"/>
      <c r="H349" s="182"/>
      <c r="I349" s="183"/>
      <c r="J349" s="184"/>
      <c r="K349" s="184"/>
      <c r="L349" s="184"/>
      <c r="M349" s="179"/>
      <c r="N349" s="179"/>
      <c r="O349" s="184"/>
      <c r="P349" s="184"/>
      <c r="Q349" s="184"/>
      <c r="R349" s="184"/>
      <c r="S349" s="184"/>
      <c r="T349" s="184"/>
      <c r="U349" s="185"/>
      <c r="V349" s="185"/>
      <c r="W349" s="185"/>
      <c r="X349" s="185"/>
      <c r="Y349" s="185"/>
      <c r="Z349" s="185"/>
      <c r="AA349" s="185"/>
      <c r="AB349" s="185"/>
      <c r="AC349" s="185"/>
      <c r="AD349" s="185"/>
      <c r="AE349" s="185"/>
      <c r="AF349" s="185"/>
      <c r="AG349" s="185"/>
      <c r="AH349" s="185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79"/>
      <c r="AT349" s="179"/>
      <c r="AU349" s="179"/>
      <c r="AV349" s="179"/>
      <c r="AW349" s="179"/>
      <c r="AX349" s="179"/>
    </row>
    <row r="350" spans="1:50" x14ac:dyDescent="0.25">
      <c r="A350" s="179"/>
      <c r="B350" s="179"/>
      <c r="C350" s="180"/>
      <c r="D350" s="180"/>
      <c r="E350" s="181"/>
      <c r="F350" s="180"/>
      <c r="G350" s="180"/>
      <c r="H350" s="182"/>
      <c r="I350" s="183"/>
      <c r="J350" s="184"/>
      <c r="K350" s="184"/>
      <c r="L350" s="184"/>
      <c r="M350" s="179"/>
      <c r="N350" s="179"/>
      <c r="O350" s="184"/>
      <c r="P350" s="184"/>
      <c r="Q350" s="184"/>
      <c r="R350" s="184"/>
      <c r="S350" s="184"/>
      <c r="T350" s="184"/>
      <c r="U350" s="185"/>
      <c r="V350" s="185"/>
      <c r="W350" s="185"/>
      <c r="X350" s="185"/>
      <c r="Y350" s="185"/>
      <c r="Z350" s="185"/>
      <c r="AA350" s="185"/>
      <c r="AB350" s="185"/>
      <c r="AC350" s="185"/>
      <c r="AD350" s="185"/>
      <c r="AE350" s="185"/>
      <c r="AF350" s="185"/>
      <c r="AG350" s="185"/>
      <c r="AH350" s="185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79"/>
      <c r="AT350" s="179"/>
      <c r="AU350" s="179"/>
      <c r="AV350" s="179"/>
      <c r="AW350" s="179"/>
      <c r="AX350" s="179"/>
    </row>
    <row r="351" spans="1:50" x14ac:dyDescent="0.25">
      <c r="A351" s="179"/>
      <c r="B351" s="179"/>
      <c r="C351" s="180"/>
      <c r="D351" s="180"/>
      <c r="E351" s="181"/>
      <c r="F351" s="180"/>
      <c r="G351" s="180"/>
      <c r="H351" s="182"/>
      <c r="I351" s="183"/>
      <c r="J351" s="184"/>
      <c r="K351" s="184"/>
      <c r="L351" s="184"/>
      <c r="M351" s="179"/>
      <c r="N351" s="179"/>
      <c r="O351" s="184"/>
      <c r="P351" s="184"/>
      <c r="Q351" s="184"/>
      <c r="R351" s="184"/>
      <c r="S351" s="184"/>
      <c r="T351" s="184"/>
      <c r="U351" s="185"/>
      <c r="V351" s="185"/>
      <c r="W351" s="185"/>
      <c r="X351" s="185"/>
      <c r="Y351" s="185"/>
      <c r="Z351" s="185"/>
      <c r="AA351" s="185"/>
      <c r="AB351" s="185"/>
      <c r="AC351" s="185"/>
      <c r="AD351" s="185"/>
      <c r="AE351" s="185"/>
      <c r="AF351" s="185"/>
      <c r="AG351" s="185"/>
      <c r="AH351" s="185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79"/>
      <c r="AT351" s="179"/>
      <c r="AU351" s="179"/>
      <c r="AV351" s="179"/>
      <c r="AW351" s="179"/>
      <c r="AX351" s="179"/>
    </row>
    <row r="352" spans="1:50" x14ac:dyDescent="0.25">
      <c r="A352" s="179"/>
      <c r="B352" s="179"/>
      <c r="C352" s="180"/>
      <c r="D352" s="180"/>
      <c r="E352" s="181"/>
      <c r="F352" s="180"/>
      <c r="G352" s="180"/>
      <c r="H352" s="182"/>
      <c r="I352" s="183"/>
      <c r="J352" s="184"/>
      <c r="K352" s="184"/>
      <c r="L352" s="184"/>
      <c r="M352" s="179"/>
      <c r="N352" s="179"/>
      <c r="O352" s="184"/>
      <c r="P352" s="184"/>
      <c r="Q352" s="184"/>
      <c r="R352" s="184"/>
      <c r="S352" s="184"/>
      <c r="T352" s="184"/>
      <c r="U352" s="185"/>
      <c r="V352" s="185"/>
      <c r="W352" s="185"/>
      <c r="X352" s="185"/>
      <c r="Y352" s="185"/>
      <c r="Z352" s="185"/>
      <c r="AA352" s="185"/>
      <c r="AB352" s="185"/>
      <c r="AC352" s="185"/>
      <c r="AD352" s="185"/>
      <c r="AE352" s="185"/>
      <c r="AF352" s="185"/>
      <c r="AG352" s="185"/>
      <c r="AH352" s="185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79"/>
      <c r="AT352" s="179"/>
      <c r="AU352" s="179"/>
      <c r="AV352" s="179"/>
      <c r="AW352" s="179"/>
      <c r="AX352" s="179"/>
    </row>
    <row r="353" spans="1:50" x14ac:dyDescent="0.25">
      <c r="A353" s="179"/>
      <c r="B353" s="179"/>
      <c r="C353" s="180"/>
      <c r="D353" s="180"/>
      <c r="E353" s="181"/>
      <c r="F353" s="180"/>
      <c r="G353" s="180"/>
      <c r="H353" s="182"/>
      <c r="I353" s="183"/>
      <c r="J353" s="184"/>
      <c r="K353" s="184"/>
      <c r="L353" s="184"/>
      <c r="M353" s="179"/>
      <c r="N353" s="179"/>
      <c r="O353" s="184"/>
      <c r="P353" s="184"/>
      <c r="Q353" s="184"/>
      <c r="R353" s="184"/>
      <c r="S353" s="184"/>
      <c r="T353" s="184"/>
      <c r="U353" s="185"/>
      <c r="V353" s="185"/>
      <c r="W353" s="185"/>
      <c r="X353" s="185"/>
      <c r="Y353" s="185"/>
      <c r="Z353" s="185"/>
      <c r="AA353" s="185"/>
      <c r="AB353" s="185"/>
      <c r="AC353" s="185"/>
      <c r="AD353" s="185"/>
      <c r="AE353" s="185"/>
      <c r="AF353" s="185"/>
      <c r="AG353" s="185"/>
      <c r="AH353" s="185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79"/>
      <c r="AT353" s="179"/>
      <c r="AU353" s="179"/>
      <c r="AV353" s="179"/>
      <c r="AW353" s="179"/>
      <c r="AX353" s="179"/>
    </row>
    <row r="354" spans="1:50" x14ac:dyDescent="0.25">
      <c r="A354" s="179"/>
      <c r="B354" s="179"/>
      <c r="C354" s="180"/>
      <c r="D354" s="180"/>
      <c r="E354" s="181"/>
      <c r="F354" s="180"/>
      <c r="G354" s="180"/>
      <c r="H354" s="182"/>
      <c r="I354" s="183"/>
      <c r="J354" s="184"/>
      <c r="K354" s="184"/>
      <c r="L354" s="184"/>
      <c r="M354" s="179"/>
      <c r="N354" s="179"/>
      <c r="O354" s="184"/>
      <c r="P354" s="184"/>
      <c r="Q354" s="184"/>
      <c r="R354" s="184"/>
      <c r="S354" s="184"/>
      <c r="T354" s="184"/>
      <c r="U354" s="185"/>
      <c r="V354" s="185"/>
      <c r="W354" s="185"/>
      <c r="X354" s="185"/>
      <c r="Y354" s="185"/>
      <c r="Z354" s="185"/>
      <c r="AA354" s="185"/>
      <c r="AB354" s="185"/>
      <c r="AC354" s="185"/>
      <c r="AD354" s="185"/>
      <c r="AE354" s="185"/>
      <c r="AF354" s="185"/>
      <c r="AG354" s="185"/>
      <c r="AH354" s="185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79"/>
      <c r="AT354" s="179"/>
      <c r="AU354" s="179"/>
      <c r="AV354" s="179"/>
      <c r="AW354" s="179"/>
      <c r="AX354" s="179"/>
    </row>
    <row r="355" spans="1:50" x14ac:dyDescent="0.25">
      <c r="A355" s="179"/>
      <c r="B355" s="179"/>
      <c r="C355" s="180"/>
      <c r="D355" s="180"/>
      <c r="E355" s="181"/>
      <c r="F355" s="180"/>
      <c r="G355" s="180"/>
      <c r="H355" s="182"/>
      <c r="I355" s="183"/>
      <c r="J355" s="184"/>
      <c r="K355" s="184"/>
      <c r="L355" s="184"/>
      <c r="M355" s="179"/>
      <c r="N355" s="179"/>
      <c r="O355" s="184"/>
      <c r="P355" s="184"/>
      <c r="Q355" s="184"/>
      <c r="R355" s="184"/>
      <c r="S355" s="184"/>
      <c r="T355" s="184"/>
      <c r="U355" s="185"/>
      <c r="V355" s="185"/>
      <c r="W355" s="185"/>
      <c r="X355" s="185"/>
      <c r="Y355" s="185"/>
      <c r="Z355" s="185"/>
      <c r="AA355" s="185"/>
      <c r="AB355" s="185"/>
      <c r="AC355" s="185"/>
      <c r="AD355" s="185"/>
      <c r="AE355" s="185"/>
      <c r="AF355" s="185"/>
      <c r="AG355" s="185"/>
      <c r="AH355" s="185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79"/>
      <c r="AT355" s="179"/>
      <c r="AU355" s="179"/>
      <c r="AV355" s="179"/>
      <c r="AW355" s="179"/>
      <c r="AX355" s="179"/>
    </row>
    <row r="356" spans="1:50" x14ac:dyDescent="0.25">
      <c r="A356" s="179"/>
      <c r="B356" s="179"/>
      <c r="C356" s="180"/>
      <c r="D356" s="180"/>
      <c r="E356" s="181"/>
      <c r="F356" s="180"/>
      <c r="G356" s="180"/>
      <c r="H356" s="182"/>
      <c r="I356" s="183"/>
      <c r="J356" s="184"/>
      <c r="K356" s="184"/>
      <c r="L356" s="184"/>
      <c r="M356" s="179"/>
      <c r="N356" s="179"/>
      <c r="O356" s="184"/>
      <c r="P356" s="184"/>
      <c r="Q356" s="184"/>
      <c r="R356" s="184"/>
      <c r="S356" s="184"/>
      <c r="T356" s="184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79"/>
      <c r="AT356" s="179"/>
      <c r="AU356" s="179"/>
      <c r="AV356" s="179"/>
      <c r="AW356" s="179"/>
      <c r="AX356" s="179"/>
    </row>
    <row r="357" spans="1:50" x14ac:dyDescent="0.25">
      <c r="A357" s="179"/>
      <c r="B357" s="179"/>
      <c r="C357" s="180"/>
      <c r="D357" s="180"/>
      <c r="E357" s="181"/>
      <c r="F357" s="180"/>
      <c r="G357" s="180"/>
      <c r="H357" s="182"/>
      <c r="I357" s="183"/>
      <c r="J357" s="184"/>
      <c r="K357" s="184"/>
      <c r="L357" s="184"/>
      <c r="M357" s="179"/>
      <c r="N357" s="179"/>
      <c r="O357" s="184"/>
      <c r="P357" s="184"/>
      <c r="Q357" s="184"/>
      <c r="R357" s="184"/>
      <c r="S357" s="184"/>
      <c r="T357" s="184"/>
      <c r="U357" s="185"/>
      <c r="V357" s="185"/>
      <c r="W357" s="185"/>
      <c r="X357" s="185"/>
      <c r="Y357" s="185"/>
      <c r="Z357" s="185"/>
      <c r="AA357" s="185"/>
      <c r="AB357" s="185"/>
      <c r="AC357" s="185"/>
      <c r="AD357" s="185"/>
      <c r="AE357" s="185"/>
      <c r="AF357" s="185"/>
      <c r="AG357" s="185"/>
      <c r="AH357" s="185"/>
      <c r="AI357" s="179"/>
      <c r="AJ357" s="179"/>
      <c r="AK357" s="179"/>
      <c r="AL357" s="179"/>
      <c r="AM357" s="179"/>
      <c r="AN357" s="179"/>
      <c r="AO357" s="179"/>
      <c r="AP357" s="179"/>
      <c r="AQ357" s="179"/>
      <c r="AR357" s="179"/>
      <c r="AS357" s="179"/>
      <c r="AT357" s="179"/>
      <c r="AU357" s="179"/>
      <c r="AV357" s="179"/>
      <c r="AW357" s="179"/>
      <c r="AX357" s="179"/>
    </row>
    <row r="358" spans="1:50" x14ac:dyDescent="0.25">
      <c r="A358" s="179"/>
      <c r="B358" s="179"/>
      <c r="C358" s="180"/>
      <c r="D358" s="180"/>
      <c r="E358" s="181"/>
      <c r="F358" s="180"/>
      <c r="G358" s="180"/>
      <c r="H358" s="182"/>
      <c r="I358" s="183"/>
      <c r="J358" s="184"/>
      <c r="K358" s="184"/>
      <c r="L358" s="184"/>
      <c r="M358" s="179"/>
      <c r="N358" s="179"/>
      <c r="O358" s="184"/>
      <c r="P358" s="184"/>
      <c r="Q358" s="184"/>
      <c r="R358" s="184"/>
      <c r="S358" s="184"/>
      <c r="T358" s="184"/>
      <c r="U358" s="185"/>
      <c r="V358" s="185"/>
      <c r="W358" s="185"/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5"/>
      <c r="AH358" s="185"/>
      <c r="AI358" s="179"/>
      <c r="AJ358" s="179"/>
      <c r="AK358" s="179"/>
      <c r="AL358" s="179"/>
      <c r="AM358" s="179"/>
      <c r="AN358" s="179"/>
      <c r="AO358" s="179"/>
      <c r="AP358" s="179"/>
      <c r="AQ358" s="179"/>
      <c r="AR358" s="179"/>
      <c r="AS358" s="179"/>
      <c r="AT358" s="179"/>
      <c r="AU358" s="179"/>
      <c r="AV358" s="179"/>
      <c r="AW358" s="179"/>
      <c r="AX358" s="179"/>
    </row>
    <row r="359" spans="1:50" x14ac:dyDescent="0.25">
      <c r="A359" s="179"/>
      <c r="B359" s="179"/>
      <c r="C359" s="180"/>
      <c r="D359" s="180"/>
      <c r="E359" s="181"/>
      <c r="F359" s="180"/>
      <c r="G359" s="180"/>
      <c r="H359" s="182"/>
      <c r="I359" s="183"/>
      <c r="J359" s="184"/>
      <c r="K359" s="184"/>
      <c r="L359" s="184"/>
      <c r="M359" s="179"/>
      <c r="N359" s="179"/>
      <c r="O359" s="184"/>
      <c r="P359" s="184"/>
      <c r="Q359" s="184"/>
      <c r="R359" s="184"/>
      <c r="S359" s="184"/>
      <c r="T359" s="184"/>
      <c r="U359" s="185"/>
      <c r="V359" s="185"/>
      <c r="W359" s="185"/>
      <c r="X359" s="185"/>
      <c r="Y359" s="185"/>
      <c r="Z359" s="185"/>
      <c r="AA359" s="185"/>
      <c r="AB359" s="185"/>
      <c r="AC359" s="185"/>
      <c r="AD359" s="185"/>
      <c r="AE359" s="185"/>
      <c r="AF359" s="185"/>
      <c r="AG359" s="185"/>
      <c r="AH359" s="185"/>
      <c r="AI359" s="179"/>
      <c r="AJ359" s="179"/>
      <c r="AK359" s="179"/>
      <c r="AL359" s="179"/>
      <c r="AM359" s="179"/>
      <c r="AN359" s="179"/>
      <c r="AO359" s="179"/>
      <c r="AP359" s="179"/>
      <c r="AQ359" s="179"/>
      <c r="AR359" s="179"/>
      <c r="AS359" s="179"/>
      <c r="AT359" s="179"/>
      <c r="AU359" s="179"/>
      <c r="AV359" s="179"/>
      <c r="AW359" s="179"/>
      <c r="AX359" s="179"/>
    </row>
    <row r="360" spans="1:50" x14ac:dyDescent="0.25">
      <c r="A360" s="179"/>
      <c r="B360" s="179"/>
      <c r="C360" s="180"/>
      <c r="D360" s="180"/>
      <c r="E360" s="181"/>
      <c r="F360" s="180"/>
      <c r="G360" s="180"/>
      <c r="H360" s="182"/>
      <c r="I360" s="183"/>
      <c r="J360" s="184"/>
      <c r="K360" s="184"/>
      <c r="L360" s="184"/>
      <c r="M360" s="179"/>
      <c r="N360" s="179"/>
      <c r="O360" s="184"/>
      <c r="P360" s="184"/>
      <c r="Q360" s="184"/>
      <c r="R360" s="184"/>
      <c r="S360" s="184"/>
      <c r="T360" s="184"/>
      <c r="U360" s="185"/>
      <c r="V360" s="185"/>
      <c r="W360" s="185"/>
      <c r="X360" s="185"/>
      <c r="Y360" s="185"/>
      <c r="Z360" s="185"/>
      <c r="AA360" s="185"/>
      <c r="AB360" s="185"/>
      <c r="AC360" s="185"/>
      <c r="AD360" s="185"/>
      <c r="AE360" s="185"/>
      <c r="AF360" s="185"/>
      <c r="AG360" s="185"/>
      <c r="AH360" s="185"/>
      <c r="AI360" s="179"/>
      <c r="AJ360" s="179"/>
      <c r="AK360" s="179"/>
      <c r="AL360" s="179"/>
      <c r="AM360" s="179"/>
      <c r="AN360" s="179"/>
      <c r="AO360" s="179"/>
      <c r="AP360" s="179"/>
      <c r="AQ360" s="179"/>
      <c r="AR360" s="179"/>
      <c r="AS360" s="179"/>
      <c r="AT360" s="179"/>
      <c r="AU360" s="179"/>
      <c r="AV360" s="179"/>
      <c r="AW360" s="179"/>
      <c r="AX360" s="179"/>
    </row>
    <row r="361" spans="1:50" x14ac:dyDescent="0.25">
      <c r="A361" s="179"/>
      <c r="B361" s="179"/>
      <c r="C361" s="180"/>
      <c r="D361" s="180"/>
      <c r="E361" s="181"/>
      <c r="F361" s="180"/>
      <c r="G361" s="180"/>
      <c r="H361" s="182"/>
      <c r="I361" s="183"/>
      <c r="J361" s="184"/>
      <c r="K361" s="184"/>
      <c r="L361" s="184"/>
      <c r="M361" s="179"/>
      <c r="N361" s="179"/>
      <c r="O361" s="184"/>
      <c r="P361" s="184"/>
      <c r="Q361" s="184"/>
      <c r="R361" s="184"/>
      <c r="S361" s="184"/>
      <c r="T361" s="184"/>
      <c r="U361" s="185"/>
      <c r="V361" s="185"/>
      <c r="W361" s="185"/>
      <c r="X361" s="185"/>
      <c r="Y361" s="185"/>
      <c r="Z361" s="185"/>
      <c r="AA361" s="185"/>
      <c r="AB361" s="185"/>
      <c r="AC361" s="185"/>
      <c r="AD361" s="185"/>
      <c r="AE361" s="185"/>
      <c r="AF361" s="185"/>
      <c r="AG361" s="185"/>
      <c r="AH361" s="185"/>
      <c r="AI361" s="179"/>
      <c r="AJ361" s="179"/>
      <c r="AK361" s="179"/>
      <c r="AL361" s="179"/>
      <c r="AM361" s="179"/>
      <c r="AN361" s="179"/>
      <c r="AO361" s="179"/>
      <c r="AP361" s="179"/>
      <c r="AQ361" s="179"/>
      <c r="AR361" s="179"/>
      <c r="AS361" s="179"/>
      <c r="AT361" s="179"/>
      <c r="AU361" s="179"/>
      <c r="AV361" s="179"/>
      <c r="AW361" s="179"/>
      <c r="AX361" s="179"/>
    </row>
    <row r="362" spans="1:50" x14ac:dyDescent="0.25">
      <c r="A362" s="179"/>
      <c r="B362" s="179"/>
      <c r="C362" s="180"/>
      <c r="D362" s="180"/>
      <c r="E362" s="181"/>
      <c r="F362" s="180"/>
      <c r="G362" s="180"/>
      <c r="H362" s="182"/>
      <c r="I362" s="183"/>
      <c r="J362" s="184"/>
      <c r="K362" s="184"/>
      <c r="L362" s="184"/>
      <c r="M362" s="179"/>
      <c r="N362" s="179"/>
      <c r="O362" s="184"/>
      <c r="P362" s="184"/>
      <c r="Q362" s="184"/>
      <c r="R362" s="184"/>
      <c r="S362" s="184"/>
      <c r="T362" s="184"/>
      <c r="U362" s="185"/>
      <c r="V362" s="185"/>
      <c r="W362" s="185"/>
      <c r="X362" s="185"/>
      <c r="Y362" s="185"/>
      <c r="Z362" s="185"/>
      <c r="AA362" s="185"/>
      <c r="AB362" s="185"/>
      <c r="AC362" s="185"/>
      <c r="AD362" s="185"/>
      <c r="AE362" s="185"/>
      <c r="AF362" s="185"/>
      <c r="AG362" s="185"/>
      <c r="AH362" s="185"/>
      <c r="AI362" s="179"/>
      <c r="AJ362" s="179"/>
      <c r="AK362" s="179"/>
      <c r="AL362" s="179"/>
      <c r="AM362" s="179"/>
      <c r="AN362" s="179"/>
      <c r="AO362" s="179"/>
      <c r="AP362" s="179"/>
      <c r="AQ362" s="179"/>
      <c r="AR362" s="179"/>
      <c r="AS362" s="179"/>
      <c r="AT362" s="179"/>
      <c r="AU362" s="179"/>
      <c r="AV362" s="179"/>
      <c r="AW362" s="179"/>
      <c r="AX362" s="179"/>
    </row>
    <row r="363" spans="1:50" x14ac:dyDescent="0.25">
      <c r="A363" s="179"/>
      <c r="B363" s="179"/>
      <c r="C363" s="180"/>
      <c r="D363" s="180"/>
      <c r="E363" s="181"/>
      <c r="F363" s="180"/>
      <c r="G363" s="180"/>
      <c r="H363" s="182"/>
      <c r="I363" s="183"/>
      <c r="J363" s="184"/>
      <c r="K363" s="184"/>
      <c r="L363" s="184"/>
      <c r="M363" s="179"/>
      <c r="N363" s="179"/>
      <c r="O363" s="184"/>
      <c r="P363" s="184"/>
      <c r="Q363" s="184"/>
      <c r="R363" s="184"/>
      <c r="S363" s="184"/>
      <c r="T363" s="184"/>
      <c r="U363" s="185"/>
      <c r="V363" s="185"/>
      <c r="W363" s="185"/>
      <c r="X363" s="185"/>
      <c r="Y363" s="185"/>
      <c r="Z363" s="185"/>
      <c r="AA363" s="185"/>
      <c r="AB363" s="185"/>
      <c r="AC363" s="185"/>
      <c r="AD363" s="185"/>
      <c r="AE363" s="185"/>
      <c r="AF363" s="185"/>
      <c r="AG363" s="185"/>
      <c r="AH363" s="185"/>
      <c r="AI363" s="179"/>
      <c r="AJ363" s="179"/>
      <c r="AK363" s="179"/>
      <c r="AL363" s="179"/>
      <c r="AM363" s="179"/>
      <c r="AN363" s="179"/>
      <c r="AO363" s="179"/>
      <c r="AP363" s="179"/>
      <c r="AQ363" s="179"/>
      <c r="AR363" s="179"/>
      <c r="AS363" s="179"/>
      <c r="AT363" s="179"/>
      <c r="AU363" s="179"/>
      <c r="AV363" s="179"/>
      <c r="AW363" s="179"/>
      <c r="AX363" s="179"/>
    </row>
    <row r="364" spans="1:50" x14ac:dyDescent="0.25">
      <c r="A364" s="179"/>
      <c r="B364" s="179"/>
      <c r="C364" s="180"/>
      <c r="D364" s="180"/>
      <c r="E364" s="181"/>
      <c r="F364" s="180"/>
      <c r="G364" s="180"/>
      <c r="H364" s="182"/>
      <c r="I364" s="183"/>
      <c r="J364" s="184"/>
      <c r="K364" s="184"/>
      <c r="L364" s="184"/>
      <c r="M364" s="179"/>
      <c r="N364" s="179"/>
      <c r="O364" s="184"/>
      <c r="P364" s="184"/>
      <c r="Q364" s="184"/>
      <c r="R364" s="184"/>
      <c r="S364" s="184"/>
      <c r="T364" s="184"/>
      <c r="U364" s="185"/>
      <c r="V364" s="185"/>
      <c r="W364" s="185"/>
      <c r="X364" s="185"/>
      <c r="Y364" s="185"/>
      <c r="Z364" s="185"/>
      <c r="AA364" s="185"/>
      <c r="AB364" s="185"/>
      <c r="AC364" s="185"/>
      <c r="AD364" s="185"/>
      <c r="AE364" s="185"/>
      <c r="AF364" s="185"/>
      <c r="AG364" s="185"/>
      <c r="AH364" s="185"/>
      <c r="AI364" s="179"/>
      <c r="AJ364" s="179"/>
      <c r="AK364" s="179"/>
      <c r="AL364" s="179"/>
      <c r="AM364" s="179"/>
      <c r="AN364" s="179"/>
      <c r="AO364" s="179"/>
      <c r="AP364" s="179"/>
      <c r="AQ364" s="179"/>
      <c r="AR364" s="179"/>
      <c r="AS364" s="179"/>
      <c r="AT364" s="179"/>
      <c r="AU364" s="179"/>
      <c r="AV364" s="179"/>
      <c r="AW364" s="179"/>
      <c r="AX364" s="179"/>
    </row>
    <row r="365" spans="1:50" x14ac:dyDescent="0.25">
      <c r="A365" s="179"/>
      <c r="B365" s="179"/>
      <c r="C365" s="180"/>
      <c r="D365" s="180"/>
      <c r="E365" s="181"/>
      <c r="F365" s="180"/>
      <c r="G365" s="180"/>
      <c r="H365" s="182"/>
      <c r="I365" s="183"/>
      <c r="J365" s="184"/>
      <c r="K365" s="184"/>
      <c r="L365" s="184"/>
      <c r="M365" s="179"/>
      <c r="N365" s="179"/>
      <c r="O365" s="184"/>
      <c r="P365" s="184"/>
      <c r="Q365" s="184"/>
      <c r="R365" s="184"/>
      <c r="S365" s="184"/>
      <c r="T365" s="184"/>
      <c r="U365" s="185"/>
      <c r="V365" s="185"/>
      <c r="W365" s="185"/>
      <c r="X365" s="185"/>
      <c r="Y365" s="185"/>
      <c r="Z365" s="185"/>
      <c r="AA365" s="185"/>
      <c r="AB365" s="185"/>
      <c r="AC365" s="185"/>
      <c r="AD365" s="185"/>
      <c r="AE365" s="185"/>
      <c r="AF365" s="185"/>
      <c r="AG365" s="185"/>
      <c r="AH365" s="185"/>
      <c r="AI365" s="179"/>
      <c r="AJ365" s="179"/>
      <c r="AK365" s="179"/>
      <c r="AL365" s="179"/>
      <c r="AM365" s="179"/>
      <c r="AN365" s="179"/>
      <c r="AO365" s="179"/>
      <c r="AP365" s="179"/>
      <c r="AQ365" s="179"/>
      <c r="AR365" s="179"/>
      <c r="AS365" s="179"/>
      <c r="AT365" s="179"/>
      <c r="AU365" s="179"/>
      <c r="AV365" s="179"/>
      <c r="AW365" s="179"/>
      <c r="AX365" s="179"/>
    </row>
    <row r="366" spans="1:50" x14ac:dyDescent="0.25">
      <c r="A366" s="179"/>
      <c r="B366" s="179"/>
      <c r="C366" s="180"/>
      <c r="D366" s="180"/>
      <c r="E366" s="181"/>
      <c r="F366" s="180"/>
      <c r="G366" s="180"/>
      <c r="H366" s="182"/>
      <c r="I366" s="183"/>
      <c r="J366" s="184"/>
      <c r="K366" s="184"/>
      <c r="L366" s="184"/>
      <c r="M366" s="179"/>
      <c r="N366" s="179"/>
      <c r="O366" s="184"/>
      <c r="P366" s="184"/>
      <c r="Q366" s="184"/>
      <c r="R366" s="184"/>
      <c r="S366" s="184"/>
      <c r="T366" s="184"/>
      <c r="U366" s="185"/>
      <c r="V366" s="185"/>
      <c r="W366" s="185"/>
      <c r="X366" s="185"/>
      <c r="Y366" s="185"/>
      <c r="Z366" s="185"/>
      <c r="AA366" s="185"/>
      <c r="AB366" s="185"/>
      <c r="AC366" s="185"/>
      <c r="AD366" s="185"/>
      <c r="AE366" s="185"/>
      <c r="AF366" s="185"/>
      <c r="AG366" s="185"/>
      <c r="AH366" s="185"/>
      <c r="AI366" s="179"/>
      <c r="AJ366" s="179"/>
      <c r="AK366" s="179"/>
      <c r="AL366" s="179"/>
      <c r="AM366" s="179"/>
      <c r="AN366" s="179"/>
      <c r="AO366" s="179"/>
      <c r="AP366" s="179"/>
      <c r="AQ366" s="179"/>
      <c r="AR366" s="179"/>
      <c r="AS366" s="179"/>
      <c r="AT366" s="179"/>
      <c r="AU366" s="179"/>
      <c r="AV366" s="179"/>
      <c r="AW366" s="179"/>
      <c r="AX366" s="179"/>
    </row>
    <row r="367" spans="1:50" x14ac:dyDescent="0.25">
      <c r="A367" s="179"/>
      <c r="B367" s="179"/>
      <c r="C367" s="180"/>
      <c r="D367" s="180"/>
      <c r="E367" s="181"/>
      <c r="F367" s="180"/>
      <c r="G367" s="180"/>
      <c r="H367" s="182"/>
      <c r="I367" s="183"/>
      <c r="J367" s="184"/>
      <c r="K367" s="184"/>
      <c r="L367" s="184"/>
      <c r="M367" s="179"/>
      <c r="N367" s="179"/>
      <c r="O367" s="184"/>
      <c r="P367" s="184"/>
      <c r="Q367" s="184"/>
      <c r="R367" s="184"/>
      <c r="S367" s="184"/>
      <c r="T367" s="184"/>
      <c r="U367" s="185"/>
      <c r="V367" s="185"/>
      <c r="W367" s="185"/>
      <c r="X367" s="185"/>
      <c r="Y367" s="185"/>
      <c r="Z367" s="185"/>
      <c r="AA367" s="185"/>
      <c r="AB367" s="185"/>
      <c r="AC367" s="185"/>
      <c r="AD367" s="185"/>
      <c r="AE367" s="185"/>
      <c r="AF367" s="185"/>
      <c r="AG367" s="185"/>
      <c r="AH367" s="185"/>
      <c r="AI367" s="179"/>
      <c r="AJ367" s="179"/>
      <c r="AK367" s="179"/>
      <c r="AL367" s="179"/>
      <c r="AM367" s="179"/>
      <c r="AN367" s="179"/>
      <c r="AO367" s="179"/>
      <c r="AP367" s="179"/>
      <c r="AQ367" s="179"/>
      <c r="AR367" s="179"/>
      <c r="AS367" s="179"/>
      <c r="AT367" s="179"/>
      <c r="AU367" s="179"/>
      <c r="AV367" s="179"/>
      <c r="AW367" s="179"/>
      <c r="AX367" s="179"/>
    </row>
    <row r="368" spans="1:50" x14ac:dyDescent="0.25">
      <c r="A368" s="179"/>
      <c r="B368" s="179"/>
      <c r="C368" s="180"/>
      <c r="D368" s="180"/>
      <c r="E368" s="181"/>
      <c r="F368" s="180"/>
      <c r="G368" s="180"/>
      <c r="H368" s="182"/>
      <c r="I368" s="183"/>
      <c r="J368" s="184"/>
      <c r="K368" s="184"/>
      <c r="L368" s="184"/>
      <c r="M368" s="179"/>
      <c r="N368" s="179"/>
      <c r="O368" s="184"/>
      <c r="P368" s="184"/>
      <c r="Q368" s="184"/>
      <c r="R368" s="184"/>
      <c r="S368" s="184"/>
      <c r="T368" s="184"/>
      <c r="U368" s="185"/>
      <c r="V368" s="185"/>
      <c r="W368" s="185"/>
      <c r="X368" s="185"/>
      <c r="Y368" s="185"/>
      <c r="Z368" s="185"/>
      <c r="AA368" s="185"/>
      <c r="AB368" s="185"/>
      <c r="AC368" s="185"/>
      <c r="AD368" s="185"/>
      <c r="AE368" s="185"/>
      <c r="AF368" s="185"/>
      <c r="AG368" s="185"/>
      <c r="AH368" s="185"/>
      <c r="AI368" s="179"/>
      <c r="AJ368" s="179"/>
      <c r="AK368" s="179"/>
      <c r="AL368" s="179"/>
      <c r="AM368" s="179"/>
      <c r="AN368" s="179"/>
      <c r="AO368" s="179"/>
      <c r="AP368" s="179"/>
      <c r="AQ368" s="179"/>
      <c r="AR368" s="179"/>
      <c r="AS368" s="179"/>
      <c r="AT368" s="179"/>
      <c r="AU368" s="179"/>
      <c r="AV368" s="179"/>
      <c r="AW368" s="179"/>
      <c r="AX368" s="179"/>
    </row>
    <row r="369" spans="1:50" x14ac:dyDescent="0.25">
      <c r="A369" s="179"/>
      <c r="B369" s="179"/>
      <c r="C369" s="180"/>
      <c r="D369" s="180"/>
      <c r="E369" s="181"/>
      <c r="F369" s="180"/>
      <c r="G369" s="180"/>
      <c r="H369" s="182"/>
      <c r="I369" s="183"/>
      <c r="J369" s="184"/>
      <c r="K369" s="184"/>
      <c r="L369" s="184"/>
      <c r="M369" s="179"/>
      <c r="N369" s="179"/>
      <c r="O369" s="184"/>
      <c r="P369" s="184"/>
      <c r="Q369" s="184"/>
      <c r="R369" s="184"/>
      <c r="S369" s="184"/>
      <c r="T369" s="184"/>
      <c r="U369" s="185"/>
      <c r="V369" s="185"/>
      <c r="W369" s="185"/>
      <c r="X369" s="185"/>
      <c r="Y369" s="185"/>
      <c r="Z369" s="185"/>
      <c r="AA369" s="185"/>
      <c r="AB369" s="185"/>
      <c r="AC369" s="185"/>
      <c r="AD369" s="185"/>
      <c r="AE369" s="185"/>
      <c r="AF369" s="185"/>
      <c r="AG369" s="185"/>
      <c r="AH369" s="185"/>
      <c r="AI369" s="179"/>
      <c r="AJ369" s="179"/>
      <c r="AK369" s="179"/>
      <c r="AL369" s="179"/>
      <c r="AM369" s="179"/>
      <c r="AN369" s="179"/>
      <c r="AO369" s="179"/>
      <c r="AP369" s="179"/>
      <c r="AQ369" s="179"/>
      <c r="AR369" s="179"/>
      <c r="AS369" s="179"/>
      <c r="AT369" s="179"/>
      <c r="AU369" s="179"/>
      <c r="AV369" s="179"/>
      <c r="AW369" s="179"/>
      <c r="AX369" s="179"/>
    </row>
    <row r="370" spans="1:50" x14ac:dyDescent="0.25">
      <c r="A370" s="179"/>
      <c r="B370" s="179"/>
      <c r="C370" s="180"/>
      <c r="D370" s="180"/>
      <c r="E370" s="181"/>
      <c r="F370" s="180"/>
      <c r="G370" s="180"/>
      <c r="H370" s="182"/>
      <c r="I370" s="183"/>
      <c r="J370" s="184"/>
      <c r="K370" s="184"/>
      <c r="L370" s="184"/>
      <c r="M370" s="179"/>
      <c r="N370" s="179"/>
      <c r="O370" s="184"/>
      <c r="P370" s="184"/>
      <c r="Q370" s="184"/>
      <c r="R370" s="184"/>
      <c r="S370" s="184"/>
      <c r="T370" s="184"/>
      <c r="U370" s="185"/>
      <c r="V370" s="185"/>
      <c r="W370" s="185"/>
      <c r="X370" s="185"/>
      <c r="Y370" s="185"/>
      <c r="Z370" s="185"/>
      <c r="AA370" s="185"/>
      <c r="AB370" s="185"/>
      <c r="AC370" s="185"/>
      <c r="AD370" s="185"/>
      <c r="AE370" s="185"/>
      <c r="AF370" s="185"/>
      <c r="AG370" s="185"/>
      <c r="AH370" s="185"/>
      <c r="AI370" s="179"/>
      <c r="AJ370" s="179"/>
      <c r="AK370" s="179"/>
      <c r="AL370" s="179"/>
      <c r="AM370" s="179"/>
      <c r="AN370" s="179"/>
      <c r="AO370" s="179"/>
      <c r="AP370" s="179"/>
      <c r="AQ370" s="179"/>
      <c r="AR370" s="179"/>
      <c r="AS370" s="179"/>
      <c r="AT370" s="179"/>
      <c r="AU370" s="179"/>
      <c r="AV370" s="179"/>
      <c r="AW370" s="179"/>
      <c r="AX370" s="179"/>
    </row>
    <row r="371" spans="1:50" x14ac:dyDescent="0.25">
      <c r="A371" s="179"/>
      <c r="B371" s="179"/>
      <c r="C371" s="180"/>
      <c r="D371" s="180"/>
      <c r="E371" s="181"/>
      <c r="F371" s="180"/>
      <c r="G371" s="180"/>
      <c r="H371" s="182"/>
      <c r="I371" s="183"/>
      <c r="J371" s="184"/>
      <c r="K371" s="184"/>
      <c r="L371" s="184"/>
      <c r="M371" s="179"/>
      <c r="N371" s="179"/>
      <c r="O371" s="184"/>
      <c r="P371" s="184"/>
      <c r="Q371" s="184"/>
      <c r="R371" s="184"/>
      <c r="S371" s="184"/>
      <c r="T371" s="184"/>
      <c r="U371" s="185"/>
      <c r="V371" s="185"/>
      <c r="W371" s="185"/>
      <c r="X371" s="185"/>
      <c r="Y371" s="185"/>
      <c r="Z371" s="185"/>
      <c r="AA371" s="185"/>
      <c r="AB371" s="185"/>
      <c r="AC371" s="185"/>
      <c r="AD371" s="185"/>
      <c r="AE371" s="185"/>
      <c r="AF371" s="185"/>
      <c r="AG371" s="185"/>
      <c r="AH371" s="185"/>
      <c r="AI371" s="179"/>
      <c r="AJ371" s="179"/>
      <c r="AK371" s="179"/>
      <c r="AL371" s="179"/>
      <c r="AM371" s="179"/>
      <c r="AN371" s="179"/>
      <c r="AO371" s="179"/>
      <c r="AP371" s="179"/>
      <c r="AQ371" s="179"/>
      <c r="AR371" s="179"/>
      <c r="AS371" s="179"/>
      <c r="AT371" s="179"/>
      <c r="AU371" s="179"/>
      <c r="AV371" s="179"/>
      <c r="AW371" s="179"/>
      <c r="AX371" s="179"/>
    </row>
    <row r="372" spans="1:50" x14ac:dyDescent="0.25">
      <c r="A372" s="179"/>
      <c r="B372" s="179"/>
      <c r="C372" s="180"/>
      <c r="D372" s="180"/>
      <c r="E372" s="181"/>
      <c r="F372" s="180"/>
      <c r="G372" s="180"/>
      <c r="H372" s="182"/>
      <c r="I372" s="183"/>
      <c r="J372" s="184"/>
      <c r="K372" s="184"/>
      <c r="L372" s="184"/>
      <c r="M372" s="179"/>
      <c r="N372" s="179"/>
      <c r="O372" s="184"/>
      <c r="P372" s="184"/>
      <c r="Q372" s="184"/>
      <c r="R372" s="184"/>
      <c r="S372" s="184"/>
      <c r="T372" s="184"/>
      <c r="U372" s="185"/>
      <c r="V372" s="185"/>
      <c r="W372" s="185"/>
      <c r="X372" s="185"/>
      <c r="Y372" s="185"/>
      <c r="Z372" s="185"/>
      <c r="AA372" s="185"/>
      <c r="AB372" s="185"/>
      <c r="AC372" s="185"/>
      <c r="AD372" s="185"/>
      <c r="AE372" s="185"/>
      <c r="AF372" s="185"/>
      <c r="AG372" s="185"/>
      <c r="AH372" s="185"/>
      <c r="AI372" s="179"/>
      <c r="AJ372" s="179"/>
      <c r="AK372" s="179"/>
      <c r="AL372" s="179"/>
      <c r="AM372" s="179"/>
      <c r="AN372" s="179"/>
      <c r="AO372" s="179"/>
      <c r="AP372" s="179"/>
      <c r="AQ372" s="179"/>
      <c r="AR372" s="179"/>
      <c r="AS372" s="179"/>
      <c r="AT372" s="179"/>
      <c r="AU372" s="179"/>
      <c r="AV372" s="179"/>
      <c r="AW372" s="179"/>
      <c r="AX372" s="179"/>
    </row>
    <row r="373" spans="1:50" x14ac:dyDescent="0.25">
      <c r="A373" s="179"/>
      <c r="B373" s="179"/>
      <c r="C373" s="180"/>
      <c r="D373" s="180"/>
      <c r="E373" s="181"/>
      <c r="F373" s="180"/>
      <c r="G373" s="180"/>
      <c r="H373" s="182"/>
      <c r="I373" s="183"/>
      <c r="J373" s="184"/>
      <c r="K373" s="184"/>
      <c r="L373" s="184"/>
      <c r="M373" s="179"/>
      <c r="N373" s="179"/>
      <c r="O373" s="184"/>
      <c r="P373" s="184"/>
      <c r="Q373" s="184"/>
      <c r="R373" s="184"/>
      <c r="S373" s="184"/>
      <c r="T373" s="184"/>
      <c r="U373" s="185"/>
      <c r="V373" s="185"/>
      <c r="W373" s="185"/>
      <c r="X373" s="185"/>
      <c r="Y373" s="185"/>
      <c r="Z373" s="185"/>
      <c r="AA373" s="185"/>
      <c r="AB373" s="185"/>
      <c r="AC373" s="185"/>
      <c r="AD373" s="185"/>
      <c r="AE373" s="185"/>
      <c r="AF373" s="185"/>
      <c r="AG373" s="185"/>
      <c r="AH373" s="185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79"/>
      <c r="AT373" s="179"/>
      <c r="AU373" s="179"/>
      <c r="AV373" s="179"/>
      <c r="AW373" s="179"/>
      <c r="AX373" s="179"/>
    </row>
    <row r="374" spans="1:50" x14ac:dyDescent="0.25">
      <c r="A374" s="179"/>
      <c r="B374" s="179"/>
      <c r="C374" s="180"/>
      <c r="D374" s="180"/>
      <c r="E374" s="181"/>
      <c r="F374" s="180"/>
      <c r="G374" s="180"/>
      <c r="H374" s="182"/>
      <c r="I374" s="183"/>
      <c r="J374" s="184"/>
      <c r="K374" s="184"/>
      <c r="L374" s="184"/>
      <c r="M374" s="179"/>
      <c r="N374" s="179"/>
      <c r="O374" s="184"/>
      <c r="P374" s="184"/>
      <c r="Q374" s="184"/>
      <c r="R374" s="184"/>
      <c r="S374" s="184"/>
      <c r="T374" s="184"/>
      <c r="U374" s="185"/>
      <c r="V374" s="185"/>
      <c r="W374" s="185"/>
      <c r="X374" s="185"/>
      <c r="Y374" s="185"/>
      <c r="Z374" s="185"/>
      <c r="AA374" s="185"/>
      <c r="AB374" s="185"/>
      <c r="AC374" s="185"/>
      <c r="AD374" s="185"/>
      <c r="AE374" s="185"/>
      <c r="AF374" s="185"/>
      <c r="AG374" s="185"/>
      <c r="AH374" s="185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79"/>
      <c r="AT374" s="179"/>
      <c r="AU374" s="179"/>
      <c r="AV374" s="179"/>
      <c r="AW374" s="179"/>
      <c r="AX374" s="179"/>
    </row>
    <row r="375" spans="1:50" x14ac:dyDescent="0.25">
      <c r="A375" s="179"/>
      <c r="B375" s="179"/>
      <c r="C375" s="180"/>
      <c r="D375" s="180"/>
      <c r="E375" s="181"/>
      <c r="F375" s="180"/>
      <c r="G375" s="180"/>
      <c r="H375" s="182"/>
      <c r="I375" s="183"/>
      <c r="J375" s="184"/>
      <c r="K375" s="184"/>
      <c r="L375" s="184"/>
      <c r="M375" s="179"/>
      <c r="N375" s="179"/>
      <c r="O375" s="184"/>
      <c r="P375" s="184"/>
      <c r="Q375" s="184"/>
      <c r="R375" s="184"/>
      <c r="S375" s="184"/>
      <c r="T375" s="184"/>
      <c r="U375" s="185"/>
      <c r="V375" s="185"/>
      <c r="W375" s="185"/>
      <c r="X375" s="185"/>
      <c r="Y375" s="185"/>
      <c r="Z375" s="185"/>
      <c r="AA375" s="185"/>
      <c r="AB375" s="185"/>
      <c r="AC375" s="185"/>
      <c r="AD375" s="185"/>
      <c r="AE375" s="185"/>
      <c r="AF375" s="185"/>
      <c r="AG375" s="185"/>
      <c r="AH375" s="185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79"/>
      <c r="AT375" s="179"/>
      <c r="AU375" s="179"/>
      <c r="AV375" s="179"/>
      <c r="AW375" s="179"/>
      <c r="AX375" s="179"/>
    </row>
    <row r="376" spans="1:50" x14ac:dyDescent="0.25">
      <c r="A376" s="179"/>
      <c r="B376" s="179"/>
      <c r="C376" s="180"/>
      <c r="D376" s="180"/>
      <c r="E376" s="181"/>
      <c r="F376" s="180"/>
      <c r="G376" s="180"/>
      <c r="H376" s="182"/>
      <c r="I376" s="183"/>
      <c r="J376" s="184"/>
      <c r="K376" s="184"/>
      <c r="L376" s="184"/>
      <c r="M376" s="179"/>
      <c r="N376" s="179"/>
      <c r="O376" s="184"/>
      <c r="P376" s="184"/>
      <c r="Q376" s="184"/>
      <c r="R376" s="184"/>
      <c r="S376" s="184"/>
      <c r="T376" s="184"/>
      <c r="U376" s="185"/>
      <c r="V376" s="185"/>
      <c r="W376" s="185"/>
      <c r="X376" s="185"/>
      <c r="Y376" s="185"/>
      <c r="Z376" s="185"/>
      <c r="AA376" s="185"/>
      <c r="AB376" s="185"/>
      <c r="AC376" s="185"/>
      <c r="AD376" s="185"/>
      <c r="AE376" s="185"/>
      <c r="AF376" s="185"/>
      <c r="AG376" s="185"/>
      <c r="AH376" s="185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79"/>
      <c r="AT376" s="179"/>
      <c r="AU376" s="179"/>
      <c r="AV376" s="179"/>
      <c r="AW376" s="179"/>
      <c r="AX376" s="179"/>
    </row>
    <row r="377" spans="1:50" x14ac:dyDescent="0.25">
      <c r="A377" s="179"/>
      <c r="B377" s="179"/>
      <c r="C377" s="180"/>
      <c r="D377" s="180"/>
      <c r="E377" s="181"/>
      <c r="F377" s="180"/>
      <c r="G377" s="180"/>
      <c r="H377" s="182"/>
      <c r="I377" s="183"/>
      <c r="J377" s="184"/>
      <c r="K377" s="184"/>
      <c r="L377" s="184"/>
      <c r="M377" s="179"/>
      <c r="N377" s="179"/>
      <c r="O377" s="184"/>
      <c r="P377" s="184"/>
      <c r="Q377" s="184"/>
      <c r="R377" s="184"/>
      <c r="S377" s="184"/>
      <c r="T377" s="184"/>
      <c r="U377" s="185"/>
      <c r="V377" s="185"/>
      <c r="W377" s="185"/>
      <c r="X377" s="185"/>
      <c r="Y377" s="185"/>
      <c r="Z377" s="185"/>
      <c r="AA377" s="185"/>
      <c r="AB377" s="185"/>
      <c r="AC377" s="185"/>
      <c r="AD377" s="185"/>
      <c r="AE377" s="185"/>
      <c r="AF377" s="185"/>
      <c r="AG377" s="185"/>
      <c r="AH377" s="185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179"/>
      <c r="AT377" s="179"/>
      <c r="AU377" s="179"/>
      <c r="AV377" s="179"/>
      <c r="AW377" s="179"/>
      <c r="AX377" s="179"/>
    </row>
    <row r="378" spans="1:50" x14ac:dyDescent="0.25">
      <c r="A378" s="179"/>
      <c r="B378" s="179"/>
      <c r="C378" s="180"/>
      <c r="D378" s="180"/>
      <c r="E378" s="181"/>
      <c r="F378" s="180"/>
      <c r="G378" s="180"/>
      <c r="H378" s="182"/>
      <c r="I378" s="183"/>
      <c r="J378" s="184"/>
      <c r="K378" s="184"/>
      <c r="L378" s="184"/>
      <c r="M378" s="179"/>
      <c r="N378" s="179"/>
      <c r="O378" s="184"/>
      <c r="P378" s="184"/>
      <c r="Q378" s="184"/>
      <c r="R378" s="184"/>
      <c r="S378" s="184"/>
      <c r="T378" s="184"/>
      <c r="U378" s="185"/>
      <c r="V378" s="185"/>
      <c r="W378" s="185"/>
      <c r="X378" s="185"/>
      <c r="Y378" s="185"/>
      <c r="Z378" s="185"/>
      <c r="AA378" s="185"/>
      <c r="AB378" s="185"/>
      <c r="AC378" s="185"/>
      <c r="AD378" s="185"/>
      <c r="AE378" s="185"/>
      <c r="AF378" s="185"/>
      <c r="AG378" s="185"/>
      <c r="AH378" s="185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179"/>
      <c r="AT378" s="179"/>
      <c r="AU378" s="179"/>
      <c r="AV378" s="179"/>
      <c r="AW378" s="179"/>
      <c r="AX378" s="179"/>
    </row>
    <row r="379" spans="1:50" x14ac:dyDescent="0.25">
      <c r="A379" s="179"/>
      <c r="B379" s="179"/>
      <c r="C379" s="180"/>
      <c r="D379" s="180"/>
      <c r="E379" s="181"/>
      <c r="F379" s="180"/>
      <c r="G379" s="180"/>
      <c r="H379" s="182"/>
      <c r="I379" s="183"/>
      <c r="J379" s="184"/>
      <c r="K379" s="184"/>
      <c r="L379" s="184"/>
      <c r="M379" s="179"/>
      <c r="N379" s="179"/>
      <c r="O379" s="184"/>
      <c r="P379" s="184"/>
      <c r="Q379" s="184"/>
      <c r="R379" s="184"/>
      <c r="S379" s="184"/>
      <c r="T379" s="184"/>
      <c r="U379" s="185"/>
      <c r="V379" s="185"/>
      <c r="W379" s="185"/>
      <c r="X379" s="185"/>
      <c r="Y379" s="185"/>
      <c r="Z379" s="185"/>
      <c r="AA379" s="185"/>
      <c r="AB379" s="185"/>
      <c r="AC379" s="185"/>
      <c r="AD379" s="185"/>
      <c r="AE379" s="185"/>
      <c r="AF379" s="185"/>
      <c r="AG379" s="185"/>
      <c r="AH379" s="185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179"/>
      <c r="AT379" s="179"/>
      <c r="AU379" s="179"/>
      <c r="AV379" s="179"/>
      <c r="AW379" s="179"/>
      <c r="AX379" s="179"/>
    </row>
    <row r="380" spans="1:50" x14ac:dyDescent="0.25">
      <c r="A380" s="179"/>
      <c r="B380" s="179"/>
      <c r="C380" s="180"/>
      <c r="D380" s="180"/>
      <c r="E380" s="181"/>
      <c r="F380" s="180"/>
      <c r="G380" s="180"/>
      <c r="H380" s="182"/>
      <c r="I380" s="183"/>
      <c r="J380" s="184"/>
      <c r="K380" s="184"/>
      <c r="L380" s="184"/>
      <c r="M380" s="179"/>
      <c r="N380" s="179"/>
      <c r="O380" s="184"/>
      <c r="P380" s="184"/>
      <c r="Q380" s="184"/>
      <c r="R380" s="184"/>
      <c r="S380" s="184"/>
      <c r="T380" s="184"/>
      <c r="U380" s="185"/>
      <c r="V380" s="185"/>
      <c r="W380" s="185"/>
      <c r="X380" s="185"/>
      <c r="Y380" s="185"/>
      <c r="Z380" s="185"/>
      <c r="AA380" s="185"/>
      <c r="AB380" s="185"/>
      <c r="AC380" s="185"/>
      <c r="AD380" s="185"/>
      <c r="AE380" s="185"/>
      <c r="AF380" s="185"/>
      <c r="AG380" s="185"/>
      <c r="AH380" s="185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179"/>
      <c r="AT380" s="179"/>
      <c r="AU380" s="179"/>
      <c r="AV380" s="179"/>
      <c r="AW380" s="179"/>
      <c r="AX380" s="179"/>
    </row>
    <row r="381" spans="1:50" x14ac:dyDescent="0.25">
      <c r="A381" s="179"/>
      <c r="B381" s="179"/>
      <c r="C381" s="180"/>
      <c r="D381" s="180"/>
      <c r="E381" s="181"/>
      <c r="F381" s="180"/>
      <c r="G381" s="180"/>
      <c r="H381" s="182"/>
      <c r="I381" s="183"/>
      <c r="J381" s="184"/>
      <c r="K381" s="184"/>
      <c r="L381" s="184"/>
      <c r="M381" s="179"/>
      <c r="N381" s="179"/>
      <c r="O381" s="184"/>
      <c r="P381" s="184"/>
      <c r="Q381" s="184"/>
      <c r="R381" s="184"/>
      <c r="S381" s="184"/>
      <c r="T381" s="184"/>
      <c r="U381" s="185"/>
      <c r="V381" s="185"/>
      <c r="W381" s="185"/>
      <c r="X381" s="185"/>
      <c r="Y381" s="185"/>
      <c r="Z381" s="185"/>
      <c r="AA381" s="185"/>
      <c r="AB381" s="185"/>
      <c r="AC381" s="185"/>
      <c r="AD381" s="185"/>
      <c r="AE381" s="185"/>
      <c r="AF381" s="185"/>
      <c r="AG381" s="185"/>
      <c r="AH381" s="185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179"/>
      <c r="AT381" s="179"/>
      <c r="AU381" s="179"/>
      <c r="AV381" s="179"/>
      <c r="AW381" s="179"/>
      <c r="AX381" s="179"/>
    </row>
    <row r="382" spans="1:50" x14ac:dyDescent="0.25">
      <c r="A382" s="179"/>
      <c r="B382" s="179"/>
      <c r="C382" s="180"/>
      <c r="D382" s="180"/>
      <c r="E382" s="181"/>
      <c r="F382" s="180"/>
      <c r="G382" s="180"/>
      <c r="H382" s="182"/>
      <c r="I382" s="183"/>
      <c r="J382" s="184"/>
      <c r="K382" s="184"/>
      <c r="L382" s="184"/>
      <c r="M382" s="179"/>
      <c r="N382" s="179"/>
      <c r="O382" s="184"/>
      <c r="P382" s="184"/>
      <c r="Q382" s="184"/>
      <c r="R382" s="184"/>
      <c r="S382" s="184"/>
      <c r="T382" s="184"/>
      <c r="U382" s="185"/>
      <c r="V382" s="185"/>
      <c r="W382" s="185"/>
      <c r="X382" s="185"/>
      <c r="Y382" s="185"/>
      <c r="Z382" s="185"/>
      <c r="AA382" s="185"/>
      <c r="AB382" s="185"/>
      <c r="AC382" s="185"/>
      <c r="AD382" s="185"/>
      <c r="AE382" s="185"/>
      <c r="AF382" s="185"/>
      <c r="AG382" s="185"/>
      <c r="AH382" s="185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179"/>
      <c r="AT382" s="179"/>
      <c r="AU382" s="179"/>
      <c r="AV382" s="179"/>
      <c r="AW382" s="179"/>
      <c r="AX382" s="179"/>
    </row>
    <row r="383" spans="1:50" x14ac:dyDescent="0.25">
      <c r="A383" s="179"/>
      <c r="B383" s="179"/>
      <c r="C383" s="180"/>
      <c r="D383" s="180"/>
      <c r="E383" s="181"/>
      <c r="F383" s="180"/>
      <c r="G383" s="180"/>
      <c r="H383" s="182"/>
      <c r="I383" s="183"/>
      <c r="J383" s="184"/>
      <c r="K383" s="184"/>
      <c r="L383" s="184"/>
      <c r="M383" s="179"/>
      <c r="N383" s="179"/>
      <c r="O383" s="184"/>
      <c r="P383" s="184"/>
      <c r="Q383" s="184"/>
      <c r="R383" s="184"/>
      <c r="S383" s="184"/>
      <c r="T383" s="184"/>
      <c r="U383" s="185"/>
      <c r="V383" s="185"/>
      <c r="W383" s="185"/>
      <c r="X383" s="185"/>
      <c r="Y383" s="185"/>
      <c r="Z383" s="185"/>
      <c r="AA383" s="185"/>
      <c r="AB383" s="185"/>
      <c r="AC383" s="185"/>
      <c r="AD383" s="185"/>
      <c r="AE383" s="185"/>
      <c r="AF383" s="185"/>
      <c r="AG383" s="185"/>
      <c r="AH383" s="185"/>
      <c r="AI383" s="179"/>
      <c r="AJ383" s="179"/>
      <c r="AK383" s="179"/>
      <c r="AL383" s="179"/>
      <c r="AM383" s="179"/>
      <c r="AN383" s="179"/>
      <c r="AO383" s="179"/>
      <c r="AP383" s="179"/>
      <c r="AQ383" s="179"/>
      <c r="AR383" s="179"/>
      <c r="AS383" s="179"/>
      <c r="AT383" s="179"/>
      <c r="AU383" s="179"/>
      <c r="AV383" s="179"/>
      <c r="AW383" s="179"/>
      <c r="AX383" s="179"/>
    </row>
    <row r="384" spans="1:50" x14ac:dyDescent="0.25">
      <c r="A384" s="179"/>
      <c r="B384" s="179"/>
      <c r="C384" s="180"/>
      <c r="D384" s="180"/>
      <c r="E384" s="181"/>
      <c r="F384" s="180"/>
      <c r="G384" s="180"/>
      <c r="H384" s="182"/>
      <c r="I384" s="183"/>
      <c r="J384" s="184"/>
      <c r="K384" s="184"/>
      <c r="L384" s="184"/>
      <c r="M384" s="179"/>
      <c r="N384" s="179"/>
      <c r="O384" s="184"/>
      <c r="P384" s="184"/>
      <c r="Q384" s="184"/>
      <c r="R384" s="184"/>
      <c r="S384" s="184"/>
      <c r="T384" s="184"/>
      <c r="U384" s="185"/>
      <c r="V384" s="185"/>
      <c r="W384" s="185"/>
      <c r="X384" s="185"/>
      <c r="Y384" s="185"/>
      <c r="Z384" s="185"/>
      <c r="AA384" s="185"/>
      <c r="AB384" s="185"/>
      <c r="AC384" s="185"/>
      <c r="AD384" s="185"/>
      <c r="AE384" s="185"/>
      <c r="AF384" s="185"/>
      <c r="AG384" s="185"/>
      <c r="AH384" s="185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79"/>
      <c r="AT384" s="179"/>
      <c r="AU384" s="179"/>
      <c r="AV384" s="179"/>
      <c r="AW384" s="179"/>
      <c r="AX384" s="179"/>
    </row>
    <row r="385" spans="1:50" x14ac:dyDescent="0.25">
      <c r="A385" s="179"/>
      <c r="B385" s="179"/>
      <c r="C385" s="180"/>
      <c r="D385" s="180"/>
      <c r="E385" s="181"/>
      <c r="F385" s="180"/>
      <c r="G385" s="180"/>
      <c r="H385" s="182"/>
      <c r="I385" s="183"/>
      <c r="J385" s="184"/>
      <c r="K385" s="184"/>
      <c r="L385" s="184"/>
      <c r="M385" s="179"/>
      <c r="N385" s="179"/>
      <c r="O385" s="184"/>
      <c r="P385" s="184"/>
      <c r="Q385" s="184"/>
      <c r="R385" s="184"/>
      <c r="S385" s="184"/>
      <c r="T385" s="184"/>
      <c r="U385" s="185"/>
      <c r="V385" s="185"/>
      <c r="W385" s="185"/>
      <c r="X385" s="185"/>
      <c r="Y385" s="185"/>
      <c r="Z385" s="185"/>
      <c r="AA385" s="185"/>
      <c r="AB385" s="185"/>
      <c r="AC385" s="185"/>
      <c r="AD385" s="185"/>
      <c r="AE385" s="185"/>
      <c r="AF385" s="185"/>
      <c r="AG385" s="185"/>
      <c r="AH385" s="185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79"/>
      <c r="AT385" s="179"/>
      <c r="AU385" s="179"/>
      <c r="AV385" s="179"/>
      <c r="AW385" s="179"/>
      <c r="AX385" s="179"/>
    </row>
    <row r="386" spans="1:50" x14ac:dyDescent="0.25">
      <c r="A386" s="179"/>
      <c r="B386" s="179"/>
      <c r="C386" s="180"/>
      <c r="D386" s="180"/>
      <c r="E386" s="181"/>
      <c r="F386" s="180"/>
      <c r="G386" s="180"/>
      <c r="H386" s="182"/>
      <c r="I386" s="183"/>
      <c r="J386" s="184"/>
      <c r="K386" s="184"/>
      <c r="L386" s="184"/>
      <c r="M386" s="179"/>
      <c r="N386" s="179"/>
      <c r="O386" s="184"/>
      <c r="P386" s="184"/>
      <c r="Q386" s="184"/>
      <c r="R386" s="184"/>
      <c r="S386" s="184"/>
      <c r="T386" s="184"/>
      <c r="U386" s="185"/>
      <c r="V386" s="185"/>
      <c r="W386" s="185"/>
      <c r="X386" s="185"/>
      <c r="Y386" s="185"/>
      <c r="Z386" s="185"/>
      <c r="AA386" s="185"/>
      <c r="AB386" s="185"/>
      <c r="AC386" s="185"/>
      <c r="AD386" s="185"/>
      <c r="AE386" s="185"/>
      <c r="AF386" s="185"/>
      <c r="AG386" s="185"/>
      <c r="AH386" s="185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79"/>
      <c r="AT386" s="179"/>
      <c r="AU386" s="179"/>
      <c r="AV386" s="179"/>
      <c r="AW386" s="179"/>
      <c r="AX386" s="179"/>
    </row>
    <row r="387" spans="1:50" x14ac:dyDescent="0.25">
      <c r="A387" s="179"/>
      <c r="B387" s="179"/>
      <c r="C387" s="180"/>
      <c r="D387" s="180"/>
      <c r="E387" s="181"/>
      <c r="F387" s="180"/>
      <c r="G387" s="180"/>
      <c r="H387" s="182"/>
      <c r="I387" s="183"/>
      <c r="J387" s="184"/>
      <c r="K387" s="184"/>
      <c r="L387" s="184"/>
      <c r="M387" s="179"/>
      <c r="N387" s="179"/>
      <c r="O387" s="184"/>
      <c r="P387" s="184"/>
      <c r="Q387" s="184"/>
      <c r="R387" s="184"/>
      <c r="S387" s="184"/>
      <c r="T387" s="184"/>
      <c r="U387" s="185"/>
      <c r="V387" s="185"/>
      <c r="W387" s="185"/>
      <c r="X387" s="185"/>
      <c r="Y387" s="185"/>
      <c r="Z387" s="185"/>
      <c r="AA387" s="185"/>
      <c r="AB387" s="185"/>
      <c r="AC387" s="185"/>
      <c r="AD387" s="185"/>
      <c r="AE387" s="185"/>
      <c r="AF387" s="185"/>
      <c r="AG387" s="185"/>
      <c r="AH387" s="185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79"/>
      <c r="AT387" s="179"/>
      <c r="AU387" s="179"/>
      <c r="AV387" s="179"/>
      <c r="AW387" s="179"/>
      <c r="AX387" s="179"/>
    </row>
    <row r="388" spans="1:50" x14ac:dyDescent="0.25">
      <c r="A388" s="179"/>
      <c r="B388" s="179"/>
      <c r="C388" s="180"/>
      <c r="D388" s="180"/>
      <c r="E388" s="181"/>
      <c r="F388" s="180"/>
      <c r="G388" s="180"/>
      <c r="H388" s="182"/>
      <c r="I388" s="183"/>
      <c r="J388" s="184"/>
      <c r="K388" s="184"/>
      <c r="L388" s="184"/>
      <c r="M388" s="179"/>
      <c r="N388" s="179"/>
      <c r="O388" s="184"/>
      <c r="P388" s="184"/>
      <c r="Q388" s="184"/>
      <c r="R388" s="184"/>
      <c r="S388" s="184"/>
      <c r="T388" s="184"/>
      <c r="U388" s="185"/>
      <c r="V388" s="185"/>
      <c r="W388" s="185"/>
      <c r="X388" s="185"/>
      <c r="Y388" s="185"/>
      <c r="Z388" s="185"/>
      <c r="AA388" s="185"/>
      <c r="AB388" s="185"/>
      <c r="AC388" s="185"/>
      <c r="AD388" s="185"/>
      <c r="AE388" s="185"/>
      <c r="AF388" s="185"/>
      <c r="AG388" s="185"/>
      <c r="AH388" s="185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79"/>
      <c r="AT388" s="179"/>
      <c r="AU388" s="179"/>
      <c r="AV388" s="179"/>
      <c r="AW388" s="179"/>
      <c r="AX388" s="179"/>
    </row>
    <row r="389" spans="1:50" x14ac:dyDescent="0.25">
      <c r="A389" s="179"/>
      <c r="B389" s="179"/>
      <c r="C389" s="180"/>
      <c r="D389" s="180"/>
      <c r="E389" s="181"/>
      <c r="F389" s="180"/>
      <c r="G389" s="180"/>
      <c r="H389" s="182"/>
      <c r="I389" s="183"/>
      <c r="J389" s="184"/>
      <c r="K389" s="184"/>
      <c r="L389" s="184"/>
      <c r="M389" s="179"/>
      <c r="N389" s="179"/>
      <c r="O389" s="184"/>
      <c r="P389" s="184"/>
      <c r="Q389" s="184"/>
      <c r="R389" s="184"/>
      <c r="S389" s="184"/>
      <c r="T389" s="184"/>
      <c r="U389" s="185"/>
      <c r="V389" s="185"/>
      <c r="W389" s="185"/>
      <c r="X389" s="185"/>
      <c r="Y389" s="185"/>
      <c r="Z389" s="185"/>
      <c r="AA389" s="185"/>
      <c r="AB389" s="185"/>
      <c r="AC389" s="185"/>
      <c r="AD389" s="185"/>
      <c r="AE389" s="185"/>
      <c r="AF389" s="185"/>
      <c r="AG389" s="185"/>
      <c r="AH389" s="185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79"/>
      <c r="AT389" s="179"/>
      <c r="AU389" s="179"/>
      <c r="AV389" s="179"/>
      <c r="AW389" s="179"/>
      <c r="AX389" s="179"/>
    </row>
    <row r="390" spans="1:50" x14ac:dyDescent="0.25">
      <c r="A390" s="179"/>
      <c r="B390" s="179"/>
      <c r="C390" s="180"/>
      <c r="D390" s="180"/>
      <c r="E390" s="181"/>
      <c r="F390" s="180"/>
      <c r="G390" s="180"/>
      <c r="H390" s="182"/>
      <c r="I390" s="183"/>
      <c r="J390" s="184"/>
      <c r="K390" s="184"/>
      <c r="L390" s="184"/>
      <c r="M390" s="179"/>
      <c r="N390" s="179"/>
      <c r="O390" s="184"/>
      <c r="P390" s="184"/>
      <c r="Q390" s="184"/>
      <c r="R390" s="184"/>
      <c r="S390" s="184"/>
      <c r="T390" s="184"/>
      <c r="U390" s="185"/>
      <c r="V390" s="185"/>
      <c r="W390" s="185"/>
      <c r="X390" s="185"/>
      <c r="Y390" s="185"/>
      <c r="Z390" s="185"/>
      <c r="AA390" s="185"/>
      <c r="AB390" s="185"/>
      <c r="AC390" s="185"/>
      <c r="AD390" s="185"/>
      <c r="AE390" s="185"/>
      <c r="AF390" s="185"/>
      <c r="AG390" s="185"/>
      <c r="AH390" s="185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79"/>
      <c r="AT390" s="179"/>
      <c r="AU390" s="179"/>
      <c r="AV390" s="179"/>
      <c r="AW390" s="179"/>
      <c r="AX390" s="179"/>
    </row>
    <row r="391" spans="1:50" x14ac:dyDescent="0.25">
      <c r="A391" s="179"/>
      <c r="B391" s="179"/>
      <c r="C391" s="180"/>
      <c r="D391" s="180"/>
      <c r="E391" s="181"/>
      <c r="F391" s="180"/>
      <c r="G391" s="180"/>
      <c r="H391" s="182"/>
      <c r="I391" s="183"/>
      <c r="J391" s="184"/>
      <c r="K391" s="184"/>
      <c r="L391" s="184"/>
      <c r="M391" s="179"/>
      <c r="N391" s="179"/>
      <c r="O391" s="184"/>
      <c r="P391" s="184"/>
      <c r="Q391" s="184"/>
      <c r="R391" s="184"/>
      <c r="S391" s="184"/>
      <c r="T391" s="184"/>
      <c r="U391" s="185"/>
      <c r="V391" s="185"/>
      <c r="W391" s="185"/>
      <c r="X391" s="185"/>
      <c r="Y391" s="185"/>
      <c r="Z391" s="185"/>
      <c r="AA391" s="185"/>
      <c r="AB391" s="185"/>
      <c r="AC391" s="185"/>
      <c r="AD391" s="185"/>
      <c r="AE391" s="185"/>
      <c r="AF391" s="185"/>
      <c r="AG391" s="185"/>
      <c r="AH391" s="185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79"/>
      <c r="AT391" s="179"/>
      <c r="AU391" s="179"/>
      <c r="AV391" s="179"/>
      <c r="AW391" s="179"/>
      <c r="AX391" s="179"/>
    </row>
    <row r="392" spans="1:50" x14ac:dyDescent="0.25">
      <c r="A392" s="179"/>
      <c r="B392" s="179"/>
      <c r="C392" s="180"/>
      <c r="D392" s="180"/>
      <c r="E392" s="181"/>
      <c r="F392" s="180"/>
      <c r="G392" s="180"/>
      <c r="H392" s="182"/>
      <c r="I392" s="183"/>
      <c r="J392" s="184"/>
      <c r="K392" s="184"/>
      <c r="L392" s="184"/>
      <c r="M392" s="179"/>
      <c r="N392" s="179"/>
      <c r="O392" s="184"/>
      <c r="P392" s="184"/>
      <c r="Q392" s="184"/>
      <c r="R392" s="184"/>
      <c r="S392" s="184"/>
      <c r="T392" s="184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85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79"/>
      <c r="AT392" s="179"/>
      <c r="AU392" s="179"/>
      <c r="AV392" s="179"/>
      <c r="AW392" s="179"/>
      <c r="AX392" s="179"/>
    </row>
    <row r="393" spans="1:50" x14ac:dyDescent="0.25">
      <c r="A393" s="179"/>
      <c r="B393" s="179"/>
      <c r="C393" s="180"/>
      <c r="D393" s="180"/>
      <c r="E393" s="181"/>
      <c r="F393" s="180"/>
      <c r="G393" s="180"/>
      <c r="H393" s="182"/>
      <c r="I393" s="183"/>
      <c r="J393" s="184"/>
      <c r="K393" s="184"/>
      <c r="L393" s="184"/>
      <c r="M393" s="179"/>
      <c r="N393" s="179"/>
      <c r="O393" s="184"/>
      <c r="P393" s="184"/>
      <c r="Q393" s="184"/>
      <c r="R393" s="184"/>
      <c r="S393" s="184"/>
      <c r="T393" s="184"/>
      <c r="U393" s="185"/>
      <c r="V393" s="185"/>
      <c r="W393" s="185"/>
      <c r="X393" s="185"/>
      <c r="Y393" s="185"/>
      <c r="Z393" s="185"/>
      <c r="AA393" s="185"/>
      <c r="AB393" s="185"/>
      <c r="AC393" s="185"/>
      <c r="AD393" s="185"/>
      <c r="AE393" s="185"/>
      <c r="AF393" s="185"/>
      <c r="AG393" s="185"/>
      <c r="AH393" s="185"/>
      <c r="AI393" s="179"/>
      <c r="AJ393" s="179"/>
      <c r="AK393" s="179"/>
      <c r="AL393" s="179"/>
      <c r="AM393" s="179"/>
      <c r="AN393" s="179"/>
      <c r="AO393" s="179"/>
      <c r="AP393" s="179"/>
      <c r="AQ393" s="179"/>
      <c r="AR393" s="179"/>
      <c r="AS393" s="179"/>
      <c r="AT393" s="179"/>
      <c r="AU393" s="179"/>
      <c r="AV393" s="179"/>
      <c r="AW393" s="179"/>
      <c r="AX393" s="179"/>
    </row>
    <row r="394" spans="1:50" x14ac:dyDescent="0.25">
      <c r="A394" s="179"/>
      <c r="B394" s="179"/>
      <c r="C394" s="180"/>
      <c r="D394" s="180"/>
      <c r="E394" s="181"/>
      <c r="F394" s="180"/>
      <c r="G394" s="180"/>
      <c r="H394" s="182"/>
      <c r="I394" s="183"/>
      <c r="J394" s="184"/>
      <c r="K394" s="184"/>
      <c r="L394" s="184"/>
      <c r="M394" s="179"/>
      <c r="N394" s="179"/>
      <c r="O394" s="184"/>
      <c r="P394" s="184"/>
      <c r="Q394" s="184"/>
      <c r="R394" s="184"/>
      <c r="S394" s="184"/>
      <c r="T394" s="184"/>
      <c r="U394" s="185"/>
      <c r="V394" s="185"/>
      <c r="W394" s="185"/>
      <c r="X394" s="185"/>
      <c r="Y394" s="185"/>
      <c r="Z394" s="185"/>
      <c r="AA394" s="185"/>
      <c r="AB394" s="185"/>
      <c r="AC394" s="185"/>
      <c r="AD394" s="185"/>
      <c r="AE394" s="185"/>
      <c r="AF394" s="185"/>
      <c r="AG394" s="185"/>
      <c r="AH394" s="185"/>
      <c r="AI394" s="179"/>
      <c r="AJ394" s="179"/>
      <c r="AK394" s="179"/>
      <c r="AL394" s="179"/>
      <c r="AM394" s="179"/>
      <c r="AN394" s="179"/>
      <c r="AO394" s="179"/>
      <c r="AP394" s="179"/>
      <c r="AQ394" s="179"/>
      <c r="AR394" s="179"/>
      <c r="AS394" s="179"/>
      <c r="AT394" s="179"/>
      <c r="AU394" s="179"/>
      <c r="AV394" s="179"/>
      <c r="AW394" s="179"/>
      <c r="AX394" s="179"/>
    </row>
    <row r="395" spans="1:50" x14ac:dyDescent="0.25">
      <c r="A395" s="179"/>
      <c r="B395" s="179"/>
      <c r="C395" s="180"/>
      <c r="D395" s="180"/>
      <c r="E395" s="181"/>
      <c r="F395" s="180"/>
      <c r="G395" s="180"/>
      <c r="H395" s="182"/>
      <c r="I395" s="183"/>
      <c r="J395" s="184"/>
      <c r="K395" s="184"/>
      <c r="L395" s="184"/>
      <c r="M395" s="179"/>
      <c r="N395" s="179"/>
      <c r="O395" s="184"/>
      <c r="P395" s="184"/>
      <c r="Q395" s="184"/>
      <c r="R395" s="184"/>
      <c r="S395" s="184"/>
      <c r="T395" s="184"/>
      <c r="U395" s="185"/>
      <c r="V395" s="185"/>
      <c r="W395" s="185"/>
      <c r="X395" s="185"/>
      <c r="Y395" s="185"/>
      <c r="Z395" s="185"/>
      <c r="AA395" s="185"/>
      <c r="AB395" s="185"/>
      <c r="AC395" s="185"/>
      <c r="AD395" s="185"/>
      <c r="AE395" s="185"/>
      <c r="AF395" s="185"/>
      <c r="AG395" s="185"/>
      <c r="AH395" s="185"/>
      <c r="AI395" s="179"/>
      <c r="AJ395" s="179"/>
      <c r="AK395" s="179"/>
      <c r="AL395" s="179"/>
      <c r="AM395" s="179"/>
      <c r="AN395" s="179"/>
      <c r="AO395" s="179"/>
      <c r="AP395" s="179"/>
      <c r="AQ395" s="179"/>
      <c r="AR395" s="179"/>
      <c r="AS395" s="179"/>
      <c r="AT395" s="179"/>
      <c r="AU395" s="179"/>
      <c r="AV395" s="179"/>
      <c r="AW395" s="179"/>
      <c r="AX395" s="179"/>
    </row>
    <row r="396" spans="1:50" x14ac:dyDescent="0.25">
      <c r="A396" s="179"/>
      <c r="B396" s="179"/>
      <c r="C396" s="180"/>
      <c r="D396" s="180"/>
      <c r="E396" s="181"/>
      <c r="F396" s="180"/>
      <c r="G396" s="180"/>
      <c r="H396" s="182"/>
      <c r="I396" s="183"/>
      <c r="J396" s="184"/>
      <c r="K396" s="184"/>
      <c r="L396" s="184"/>
      <c r="M396" s="179"/>
      <c r="N396" s="179"/>
      <c r="O396" s="184"/>
      <c r="P396" s="184"/>
      <c r="Q396" s="184"/>
      <c r="R396" s="184"/>
      <c r="S396" s="184"/>
      <c r="T396" s="184"/>
      <c r="U396" s="185"/>
      <c r="V396" s="185"/>
      <c r="W396" s="185"/>
      <c r="X396" s="185"/>
      <c r="Y396" s="185"/>
      <c r="Z396" s="185"/>
      <c r="AA396" s="185"/>
      <c r="AB396" s="185"/>
      <c r="AC396" s="185"/>
      <c r="AD396" s="185"/>
      <c r="AE396" s="185"/>
      <c r="AF396" s="185"/>
      <c r="AG396" s="185"/>
      <c r="AH396" s="185"/>
      <c r="AI396" s="179"/>
      <c r="AJ396" s="179"/>
      <c r="AK396" s="179"/>
      <c r="AL396" s="179"/>
      <c r="AM396" s="179"/>
      <c r="AN396" s="179"/>
      <c r="AO396" s="179"/>
      <c r="AP396" s="179"/>
      <c r="AQ396" s="179"/>
      <c r="AR396" s="179"/>
      <c r="AS396" s="179"/>
      <c r="AT396" s="179"/>
      <c r="AU396" s="179"/>
      <c r="AV396" s="179"/>
      <c r="AW396" s="179"/>
      <c r="AX396" s="179"/>
    </row>
    <row r="397" spans="1:50" x14ac:dyDescent="0.25">
      <c r="A397" s="179"/>
      <c r="B397" s="179"/>
      <c r="C397" s="180"/>
      <c r="D397" s="180"/>
      <c r="E397" s="181"/>
      <c r="F397" s="180"/>
      <c r="G397" s="180"/>
      <c r="H397" s="182"/>
      <c r="I397" s="183"/>
      <c r="J397" s="184"/>
      <c r="K397" s="184"/>
      <c r="L397" s="184"/>
      <c r="M397" s="179"/>
      <c r="N397" s="179"/>
      <c r="O397" s="184"/>
      <c r="P397" s="184"/>
      <c r="Q397" s="184"/>
      <c r="R397" s="184"/>
      <c r="S397" s="184"/>
      <c r="T397" s="184"/>
      <c r="U397" s="185"/>
      <c r="V397" s="185"/>
      <c r="W397" s="185"/>
      <c r="X397" s="185"/>
      <c r="Y397" s="185"/>
      <c r="Z397" s="185"/>
      <c r="AA397" s="185"/>
      <c r="AB397" s="185"/>
      <c r="AC397" s="185"/>
      <c r="AD397" s="185"/>
      <c r="AE397" s="185"/>
      <c r="AF397" s="185"/>
      <c r="AG397" s="185"/>
      <c r="AH397" s="185"/>
      <c r="AI397" s="179"/>
      <c r="AJ397" s="179"/>
      <c r="AK397" s="179"/>
      <c r="AL397" s="179"/>
      <c r="AM397" s="179"/>
      <c r="AN397" s="179"/>
      <c r="AO397" s="179"/>
      <c r="AP397" s="179"/>
      <c r="AQ397" s="179"/>
      <c r="AR397" s="179"/>
      <c r="AS397" s="179"/>
      <c r="AT397" s="179"/>
      <c r="AU397" s="179"/>
      <c r="AV397" s="179"/>
      <c r="AW397" s="179"/>
      <c r="AX397" s="179"/>
    </row>
    <row r="398" spans="1:50" x14ac:dyDescent="0.25">
      <c r="A398" s="179"/>
      <c r="B398" s="179"/>
      <c r="C398" s="180"/>
      <c r="D398" s="180"/>
      <c r="E398" s="181"/>
      <c r="F398" s="180"/>
      <c r="G398" s="180"/>
      <c r="H398" s="182"/>
      <c r="I398" s="183"/>
      <c r="J398" s="184"/>
      <c r="K398" s="184"/>
      <c r="L398" s="184"/>
      <c r="M398" s="179"/>
      <c r="N398" s="179"/>
      <c r="O398" s="184"/>
      <c r="P398" s="184"/>
      <c r="Q398" s="184"/>
      <c r="R398" s="184"/>
      <c r="S398" s="184"/>
      <c r="T398" s="184"/>
      <c r="U398" s="185"/>
      <c r="V398" s="185"/>
      <c r="W398" s="185"/>
      <c r="X398" s="185"/>
      <c r="Y398" s="185"/>
      <c r="Z398" s="185"/>
      <c r="AA398" s="185"/>
      <c r="AB398" s="185"/>
      <c r="AC398" s="185"/>
      <c r="AD398" s="185"/>
      <c r="AE398" s="185"/>
      <c r="AF398" s="185"/>
      <c r="AG398" s="185"/>
      <c r="AH398" s="185"/>
      <c r="AI398" s="179"/>
      <c r="AJ398" s="179"/>
      <c r="AK398" s="179"/>
      <c r="AL398" s="179"/>
      <c r="AM398" s="179"/>
      <c r="AN398" s="179"/>
      <c r="AO398" s="179"/>
      <c r="AP398" s="179"/>
      <c r="AQ398" s="179"/>
      <c r="AR398" s="179"/>
      <c r="AS398" s="179"/>
      <c r="AT398" s="179"/>
      <c r="AU398" s="179"/>
      <c r="AV398" s="179"/>
      <c r="AW398" s="179"/>
      <c r="AX398" s="179"/>
    </row>
    <row r="399" spans="1:50" x14ac:dyDescent="0.25">
      <c r="A399" s="179"/>
      <c r="B399" s="179"/>
      <c r="C399" s="180"/>
      <c r="D399" s="180"/>
      <c r="E399" s="181"/>
      <c r="F399" s="180"/>
      <c r="G399" s="180"/>
      <c r="H399" s="182"/>
      <c r="I399" s="183"/>
      <c r="J399" s="184"/>
      <c r="K399" s="184"/>
      <c r="L399" s="184"/>
      <c r="M399" s="179"/>
      <c r="N399" s="179"/>
      <c r="O399" s="184"/>
      <c r="P399" s="184"/>
      <c r="Q399" s="184"/>
      <c r="R399" s="184"/>
      <c r="S399" s="184"/>
      <c r="T399" s="184"/>
      <c r="U399" s="185"/>
      <c r="V399" s="185"/>
      <c r="W399" s="185"/>
      <c r="X399" s="185"/>
      <c r="Y399" s="185"/>
      <c r="Z399" s="185"/>
      <c r="AA399" s="185"/>
      <c r="AB399" s="185"/>
      <c r="AC399" s="185"/>
      <c r="AD399" s="185"/>
      <c r="AE399" s="185"/>
      <c r="AF399" s="185"/>
      <c r="AG399" s="185"/>
      <c r="AH399" s="185"/>
      <c r="AI399" s="179"/>
      <c r="AJ399" s="179"/>
      <c r="AK399" s="179"/>
      <c r="AL399" s="179"/>
      <c r="AM399" s="179"/>
      <c r="AN399" s="179"/>
      <c r="AO399" s="179"/>
      <c r="AP399" s="179"/>
      <c r="AQ399" s="179"/>
      <c r="AR399" s="179"/>
      <c r="AS399" s="179"/>
      <c r="AT399" s="179"/>
      <c r="AU399" s="179"/>
      <c r="AV399" s="179"/>
      <c r="AW399" s="179"/>
      <c r="AX399" s="179"/>
    </row>
    <row r="400" spans="1:50" x14ac:dyDescent="0.25">
      <c r="A400" s="179"/>
      <c r="B400" s="179"/>
      <c r="C400" s="180"/>
      <c r="D400" s="180"/>
      <c r="E400" s="181"/>
      <c r="F400" s="180"/>
      <c r="G400" s="180"/>
      <c r="H400" s="182"/>
      <c r="I400" s="183"/>
      <c r="J400" s="184"/>
      <c r="K400" s="184"/>
      <c r="L400" s="184"/>
      <c r="M400" s="179"/>
      <c r="N400" s="179"/>
      <c r="O400" s="184"/>
      <c r="P400" s="184"/>
      <c r="Q400" s="184"/>
      <c r="R400" s="184"/>
      <c r="S400" s="184"/>
      <c r="T400" s="184"/>
      <c r="U400" s="185"/>
      <c r="V400" s="185"/>
      <c r="W400" s="185"/>
      <c r="X400" s="185"/>
      <c r="Y400" s="185"/>
      <c r="Z400" s="185"/>
      <c r="AA400" s="185"/>
      <c r="AB400" s="185"/>
      <c r="AC400" s="185"/>
      <c r="AD400" s="185"/>
      <c r="AE400" s="185"/>
      <c r="AF400" s="185"/>
      <c r="AG400" s="185"/>
      <c r="AH400" s="185"/>
      <c r="AI400" s="179"/>
      <c r="AJ400" s="179"/>
      <c r="AK400" s="179"/>
      <c r="AL400" s="179"/>
      <c r="AM400" s="179"/>
      <c r="AN400" s="179"/>
      <c r="AO400" s="179"/>
      <c r="AP400" s="179"/>
      <c r="AQ400" s="179"/>
      <c r="AR400" s="179"/>
      <c r="AS400" s="179"/>
      <c r="AT400" s="179"/>
      <c r="AU400" s="179"/>
      <c r="AV400" s="179"/>
      <c r="AW400" s="179"/>
      <c r="AX400" s="179"/>
    </row>
    <row r="401" spans="1:50" x14ac:dyDescent="0.25">
      <c r="A401" s="179"/>
      <c r="B401" s="179"/>
      <c r="C401" s="180"/>
      <c r="D401" s="180"/>
      <c r="E401" s="181"/>
      <c r="F401" s="180"/>
      <c r="G401" s="180"/>
      <c r="H401" s="182"/>
      <c r="I401" s="183"/>
      <c r="J401" s="184"/>
      <c r="K401" s="184"/>
      <c r="L401" s="184"/>
      <c r="M401" s="179"/>
      <c r="N401" s="179"/>
      <c r="O401" s="184"/>
      <c r="P401" s="184"/>
      <c r="Q401" s="184"/>
      <c r="R401" s="184"/>
      <c r="S401" s="184"/>
      <c r="T401" s="184"/>
      <c r="U401" s="185"/>
      <c r="V401" s="185"/>
      <c r="W401" s="185"/>
      <c r="X401" s="185"/>
      <c r="Y401" s="185"/>
      <c r="Z401" s="185"/>
      <c r="AA401" s="185"/>
      <c r="AB401" s="185"/>
      <c r="AC401" s="185"/>
      <c r="AD401" s="185"/>
      <c r="AE401" s="185"/>
      <c r="AF401" s="185"/>
      <c r="AG401" s="185"/>
      <c r="AH401" s="185"/>
      <c r="AI401" s="179"/>
      <c r="AJ401" s="179"/>
      <c r="AK401" s="179"/>
      <c r="AL401" s="179"/>
      <c r="AM401" s="179"/>
      <c r="AN401" s="179"/>
      <c r="AO401" s="179"/>
      <c r="AP401" s="179"/>
      <c r="AQ401" s="179"/>
      <c r="AR401" s="179"/>
      <c r="AS401" s="179"/>
      <c r="AT401" s="179"/>
      <c r="AU401" s="179"/>
      <c r="AV401" s="179"/>
      <c r="AW401" s="179"/>
      <c r="AX401" s="179"/>
    </row>
    <row r="402" spans="1:50" x14ac:dyDescent="0.25">
      <c r="A402" s="179"/>
      <c r="B402" s="179"/>
      <c r="C402" s="180"/>
      <c r="D402" s="180"/>
      <c r="E402" s="181"/>
      <c r="F402" s="180"/>
      <c r="G402" s="180"/>
      <c r="H402" s="182"/>
      <c r="I402" s="183"/>
      <c r="J402" s="184"/>
      <c r="K402" s="184"/>
      <c r="L402" s="184"/>
      <c r="M402" s="179"/>
      <c r="N402" s="179"/>
      <c r="O402" s="184"/>
      <c r="P402" s="184"/>
      <c r="Q402" s="184"/>
      <c r="R402" s="184"/>
      <c r="S402" s="184"/>
      <c r="T402" s="184"/>
      <c r="U402" s="185"/>
      <c r="V402" s="185"/>
      <c r="W402" s="185"/>
      <c r="X402" s="185"/>
      <c r="Y402" s="185"/>
      <c r="Z402" s="185"/>
      <c r="AA402" s="185"/>
      <c r="AB402" s="185"/>
      <c r="AC402" s="185"/>
      <c r="AD402" s="185"/>
      <c r="AE402" s="185"/>
      <c r="AF402" s="185"/>
      <c r="AG402" s="185"/>
      <c r="AH402" s="185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79"/>
      <c r="AT402" s="179"/>
      <c r="AU402" s="179"/>
      <c r="AV402" s="179"/>
      <c r="AW402" s="179"/>
      <c r="AX402" s="179"/>
    </row>
    <row r="403" spans="1:50" x14ac:dyDescent="0.25">
      <c r="A403" s="179"/>
      <c r="B403" s="179"/>
      <c r="C403" s="180"/>
      <c r="D403" s="180"/>
      <c r="E403" s="181"/>
      <c r="F403" s="180"/>
      <c r="G403" s="180"/>
      <c r="H403" s="182"/>
      <c r="I403" s="183"/>
      <c r="J403" s="184"/>
      <c r="K403" s="184"/>
      <c r="L403" s="184"/>
      <c r="M403" s="179"/>
      <c r="N403" s="179"/>
      <c r="O403" s="184"/>
      <c r="P403" s="184"/>
      <c r="Q403" s="184"/>
      <c r="R403" s="184"/>
      <c r="S403" s="184"/>
      <c r="T403" s="184"/>
      <c r="U403" s="185"/>
      <c r="V403" s="185"/>
      <c r="W403" s="185"/>
      <c r="X403" s="185"/>
      <c r="Y403" s="185"/>
      <c r="Z403" s="185"/>
      <c r="AA403" s="185"/>
      <c r="AB403" s="185"/>
      <c r="AC403" s="185"/>
      <c r="AD403" s="185"/>
      <c r="AE403" s="185"/>
      <c r="AF403" s="185"/>
      <c r="AG403" s="185"/>
      <c r="AH403" s="185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79"/>
      <c r="AT403" s="179"/>
      <c r="AU403" s="179"/>
      <c r="AV403" s="179"/>
      <c r="AW403" s="179"/>
      <c r="AX403" s="179"/>
    </row>
    <row r="404" spans="1:50" x14ac:dyDescent="0.25">
      <c r="A404" s="179"/>
      <c r="B404" s="179"/>
      <c r="C404" s="180"/>
      <c r="D404" s="180"/>
      <c r="E404" s="181"/>
      <c r="F404" s="180"/>
      <c r="G404" s="180"/>
      <c r="H404" s="182"/>
      <c r="I404" s="183"/>
      <c r="J404" s="184"/>
      <c r="K404" s="184"/>
      <c r="L404" s="184"/>
      <c r="M404" s="179"/>
      <c r="N404" s="179"/>
      <c r="O404" s="184"/>
      <c r="P404" s="184"/>
      <c r="Q404" s="184"/>
      <c r="R404" s="184"/>
      <c r="S404" s="184"/>
      <c r="T404" s="184"/>
      <c r="U404" s="185"/>
      <c r="V404" s="185"/>
      <c r="W404" s="185"/>
      <c r="X404" s="185"/>
      <c r="Y404" s="185"/>
      <c r="Z404" s="185"/>
      <c r="AA404" s="185"/>
      <c r="AB404" s="185"/>
      <c r="AC404" s="185"/>
      <c r="AD404" s="185"/>
      <c r="AE404" s="185"/>
      <c r="AF404" s="185"/>
      <c r="AG404" s="185"/>
      <c r="AH404" s="185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79"/>
      <c r="AT404" s="179"/>
      <c r="AU404" s="179"/>
      <c r="AV404" s="179"/>
      <c r="AW404" s="179"/>
      <c r="AX404" s="179"/>
    </row>
    <row r="405" spans="1:50" x14ac:dyDescent="0.25">
      <c r="A405" s="179"/>
      <c r="B405" s="179"/>
      <c r="C405" s="180"/>
      <c r="D405" s="180"/>
      <c r="E405" s="181"/>
      <c r="F405" s="180"/>
      <c r="G405" s="180"/>
      <c r="H405" s="182"/>
      <c r="I405" s="183"/>
      <c r="J405" s="184"/>
      <c r="K405" s="184"/>
      <c r="L405" s="184"/>
      <c r="M405" s="179"/>
      <c r="N405" s="179"/>
      <c r="O405" s="184"/>
      <c r="P405" s="184"/>
      <c r="Q405" s="184"/>
      <c r="R405" s="184"/>
      <c r="S405" s="184"/>
      <c r="T405" s="184"/>
      <c r="U405" s="185"/>
      <c r="V405" s="185"/>
      <c r="W405" s="185"/>
      <c r="X405" s="185"/>
      <c r="Y405" s="185"/>
      <c r="Z405" s="185"/>
      <c r="AA405" s="185"/>
      <c r="AB405" s="185"/>
      <c r="AC405" s="185"/>
      <c r="AD405" s="185"/>
      <c r="AE405" s="185"/>
      <c r="AF405" s="185"/>
      <c r="AG405" s="185"/>
      <c r="AH405" s="185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79"/>
      <c r="AT405" s="179"/>
      <c r="AU405" s="179"/>
      <c r="AV405" s="179"/>
      <c r="AW405" s="179"/>
      <c r="AX405" s="179"/>
    </row>
    <row r="406" spans="1:50" x14ac:dyDescent="0.25">
      <c r="A406" s="179"/>
      <c r="B406" s="179"/>
      <c r="C406" s="180"/>
      <c r="D406" s="180"/>
      <c r="E406" s="181"/>
      <c r="F406" s="180"/>
      <c r="G406" s="180"/>
      <c r="H406" s="182"/>
      <c r="I406" s="183"/>
      <c r="J406" s="184"/>
      <c r="K406" s="184"/>
      <c r="L406" s="184"/>
      <c r="M406" s="179"/>
      <c r="N406" s="179"/>
      <c r="O406" s="184"/>
      <c r="P406" s="184"/>
      <c r="Q406" s="184"/>
      <c r="R406" s="184"/>
      <c r="S406" s="184"/>
      <c r="T406" s="184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85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79"/>
      <c r="AT406" s="179"/>
      <c r="AU406" s="179"/>
      <c r="AV406" s="179"/>
      <c r="AW406" s="179"/>
      <c r="AX406" s="179"/>
    </row>
    <row r="407" spans="1:50" x14ac:dyDescent="0.25">
      <c r="A407" s="179"/>
      <c r="B407" s="179"/>
      <c r="C407" s="180"/>
      <c r="D407" s="180"/>
      <c r="E407" s="181"/>
      <c r="F407" s="180"/>
      <c r="G407" s="180"/>
      <c r="H407" s="182"/>
      <c r="I407" s="183"/>
      <c r="J407" s="184"/>
      <c r="K407" s="184"/>
      <c r="L407" s="184"/>
      <c r="M407" s="179"/>
      <c r="N407" s="179"/>
      <c r="O407" s="184"/>
      <c r="P407" s="184"/>
      <c r="Q407" s="184"/>
      <c r="R407" s="184"/>
      <c r="S407" s="184"/>
      <c r="T407" s="184"/>
      <c r="U407" s="185"/>
      <c r="V407" s="185"/>
      <c r="W407" s="185"/>
      <c r="X407" s="185"/>
      <c r="Y407" s="185"/>
      <c r="Z407" s="185"/>
      <c r="AA407" s="185"/>
      <c r="AB407" s="185"/>
      <c r="AC407" s="185"/>
      <c r="AD407" s="185"/>
      <c r="AE407" s="185"/>
      <c r="AF407" s="185"/>
      <c r="AG407" s="185"/>
      <c r="AH407" s="185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179"/>
      <c r="AT407" s="179"/>
      <c r="AU407" s="179"/>
      <c r="AV407" s="179"/>
      <c r="AW407" s="179"/>
      <c r="AX407" s="179"/>
    </row>
    <row r="408" spans="1:50" x14ac:dyDescent="0.25">
      <c r="A408" s="179"/>
      <c r="B408" s="179"/>
      <c r="C408" s="180"/>
      <c r="D408" s="180"/>
      <c r="E408" s="181"/>
      <c r="F408" s="180"/>
      <c r="G408" s="180"/>
      <c r="H408" s="182"/>
      <c r="I408" s="183"/>
      <c r="J408" s="184"/>
      <c r="K408" s="184"/>
      <c r="L408" s="184"/>
      <c r="M408" s="179"/>
      <c r="N408" s="179"/>
      <c r="O408" s="184"/>
      <c r="P408" s="184"/>
      <c r="Q408" s="184"/>
      <c r="R408" s="184"/>
      <c r="S408" s="184"/>
      <c r="T408" s="184"/>
      <c r="U408" s="185"/>
      <c r="V408" s="185"/>
      <c r="W408" s="185"/>
      <c r="X408" s="185"/>
      <c r="Y408" s="185"/>
      <c r="Z408" s="185"/>
      <c r="AA408" s="185"/>
      <c r="AB408" s="185"/>
      <c r="AC408" s="185"/>
      <c r="AD408" s="185"/>
      <c r="AE408" s="185"/>
      <c r="AF408" s="185"/>
      <c r="AG408" s="185"/>
      <c r="AH408" s="185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179"/>
      <c r="AT408" s="179"/>
      <c r="AU408" s="179"/>
      <c r="AV408" s="179"/>
      <c r="AW408" s="179"/>
      <c r="AX408" s="179"/>
    </row>
    <row r="409" spans="1:50" x14ac:dyDescent="0.25">
      <c r="A409" s="179"/>
      <c r="B409" s="179"/>
      <c r="C409" s="180"/>
      <c r="D409" s="180"/>
      <c r="E409" s="181"/>
      <c r="F409" s="180"/>
      <c r="G409" s="180"/>
      <c r="H409" s="182"/>
      <c r="I409" s="183"/>
      <c r="J409" s="184"/>
      <c r="K409" s="184"/>
      <c r="L409" s="184"/>
      <c r="M409" s="179"/>
      <c r="N409" s="179"/>
      <c r="O409" s="184"/>
      <c r="P409" s="184"/>
      <c r="Q409" s="184"/>
      <c r="R409" s="184"/>
      <c r="S409" s="184"/>
      <c r="T409" s="184"/>
      <c r="U409" s="185"/>
      <c r="V409" s="185"/>
      <c r="W409" s="185"/>
      <c r="X409" s="185"/>
      <c r="Y409" s="185"/>
      <c r="Z409" s="185"/>
      <c r="AA409" s="185"/>
      <c r="AB409" s="185"/>
      <c r="AC409" s="185"/>
      <c r="AD409" s="185"/>
      <c r="AE409" s="185"/>
      <c r="AF409" s="185"/>
      <c r="AG409" s="185"/>
      <c r="AH409" s="185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79"/>
      <c r="AT409" s="179"/>
      <c r="AU409" s="179"/>
      <c r="AV409" s="179"/>
      <c r="AW409" s="179"/>
      <c r="AX409" s="179"/>
    </row>
    <row r="410" spans="1:50" x14ac:dyDescent="0.25">
      <c r="A410" s="179"/>
      <c r="B410" s="179"/>
      <c r="C410" s="180"/>
      <c r="D410" s="180"/>
      <c r="E410" s="181"/>
      <c r="F410" s="180"/>
      <c r="G410" s="180"/>
      <c r="H410" s="182"/>
      <c r="I410" s="183"/>
      <c r="J410" s="184"/>
      <c r="K410" s="184"/>
      <c r="L410" s="184"/>
      <c r="M410" s="179"/>
      <c r="N410" s="179"/>
      <c r="O410" s="184"/>
      <c r="P410" s="184"/>
      <c r="Q410" s="184"/>
      <c r="R410" s="184"/>
      <c r="S410" s="184"/>
      <c r="T410" s="184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79"/>
      <c r="AT410" s="179"/>
      <c r="AU410" s="179"/>
      <c r="AV410" s="179"/>
      <c r="AW410" s="179"/>
      <c r="AX410" s="179"/>
    </row>
    <row r="411" spans="1:50" x14ac:dyDescent="0.25">
      <c r="A411" s="179"/>
      <c r="B411" s="179"/>
      <c r="C411" s="180"/>
      <c r="D411" s="180"/>
      <c r="E411" s="181"/>
      <c r="F411" s="180"/>
      <c r="G411" s="180"/>
      <c r="H411" s="182"/>
      <c r="I411" s="183"/>
      <c r="J411" s="184"/>
      <c r="K411" s="184"/>
      <c r="L411" s="184"/>
      <c r="M411" s="179"/>
      <c r="N411" s="179"/>
      <c r="O411" s="184"/>
      <c r="P411" s="184"/>
      <c r="Q411" s="184"/>
      <c r="R411" s="184"/>
      <c r="S411" s="184"/>
      <c r="T411" s="184"/>
      <c r="U411" s="185"/>
      <c r="V411" s="185"/>
      <c r="W411" s="185"/>
      <c r="X411" s="185"/>
      <c r="Y411" s="185"/>
      <c r="Z411" s="185"/>
      <c r="AA411" s="185"/>
      <c r="AB411" s="185"/>
      <c r="AC411" s="185"/>
      <c r="AD411" s="185"/>
      <c r="AE411" s="185"/>
      <c r="AF411" s="185"/>
      <c r="AG411" s="185"/>
      <c r="AH411" s="185"/>
      <c r="AI411" s="179"/>
      <c r="AJ411" s="179"/>
      <c r="AK411" s="179"/>
      <c r="AL411" s="179"/>
      <c r="AM411" s="179"/>
      <c r="AN411" s="179"/>
      <c r="AO411" s="179"/>
      <c r="AP411" s="179"/>
      <c r="AQ411" s="179"/>
      <c r="AR411" s="179"/>
      <c r="AS411" s="179"/>
      <c r="AT411" s="179"/>
      <c r="AU411" s="179"/>
      <c r="AV411" s="179"/>
      <c r="AW411" s="179"/>
      <c r="AX411" s="179"/>
    </row>
    <row r="412" spans="1:50" x14ac:dyDescent="0.25">
      <c r="A412" s="179"/>
      <c r="B412" s="179"/>
      <c r="C412" s="180"/>
      <c r="D412" s="180"/>
      <c r="E412" s="181"/>
      <c r="F412" s="180"/>
      <c r="G412" s="180"/>
      <c r="H412" s="182"/>
      <c r="I412" s="183"/>
      <c r="J412" s="184"/>
      <c r="K412" s="184"/>
      <c r="L412" s="184"/>
      <c r="M412" s="179"/>
      <c r="N412" s="179"/>
      <c r="O412" s="184"/>
      <c r="P412" s="184"/>
      <c r="Q412" s="184"/>
      <c r="R412" s="184"/>
      <c r="S412" s="184"/>
      <c r="T412" s="184"/>
      <c r="U412" s="185"/>
      <c r="V412" s="185"/>
      <c r="W412" s="185"/>
      <c r="X412" s="185"/>
      <c r="Y412" s="185"/>
      <c r="Z412" s="185"/>
      <c r="AA412" s="185"/>
      <c r="AB412" s="185"/>
      <c r="AC412" s="185"/>
      <c r="AD412" s="185"/>
      <c r="AE412" s="185"/>
      <c r="AF412" s="185"/>
      <c r="AG412" s="185"/>
      <c r="AH412" s="185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79"/>
      <c r="AT412" s="179"/>
      <c r="AU412" s="179"/>
      <c r="AV412" s="179"/>
      <c r="AW412" s="179"/>
      <c r="AX412" s="179"/>
    </row>
    <row r="413" spans="1:50" x14ac:dyDescent="0.25">
      <c r="A413" s="179"/>
      <c r="B413" s="179"/>
      <c r="C413" s="180"/>
      <c r="D413" s="180"/>
      <c r="E413" s="181"/>
      <c r="F413" s="180"/>
      <c r="G413" s="180"/>
      <c r="H413" s="182"/>
      <c r="I413" s="183"/>
      <c r="J413" s="184"/>
      <c r="K413" s="184"/>
      <c r="L413" s="184"/>
      <c r="M413" s="179"/>
      <c r="N413" s="179"/>
      <c r="O413" s="184"/>
      <c r="P413" s="184"/>
      <c r="Q413" s="184"/>
      <c r="R413" s="184"/>
      <c r="S413" s="184"/>
      <c r="T413" s="184"/>
      <c r="U413" s="185"/>
      <c r="V413" s="185"/>
      <c r="W413" s="185"/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5"/>
      <c r="AH413" s="185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79"/>
      <c r="AT413" s="179"/>
      <c r="AU413" s="179"/>
      <c r="AV413" s="179"/>
      <c r="AW413" s="179"/>
      <c r="AX413" s="179"/>
    </row>
    <row r="414" spans="1:50" x14ac:dyDescent="0.25">
      <c r="A414" s="179"/>
      <c r="B414" s="179"/>
      <c r="C414" s="180"/>
      <c r="D414" s="180"/>
      <c r="E414" s="181"/>
      <c r="F414" s="180"/>
      <c r="G414" s="180"/>
      <c r="H414" s="182"/>
      <c r="I414" s="183"/>
      <c r="J414" s="184"/>
      <c r="K414" s="184"/>
      <c r="L414" s="184"/>
      <c r="M414" s="179"/>
      <c r="N414" s="179"/>
      <c r="O414" s="184"/>
      <c r="P414" s="184"/>
      <c r="Q414" s="184"/>
      <c r="R414" s="184"/>
      <c r="S414" s="184"/>
      <c r="T414" s="184"/>
      <c r="U414" s="185"/>
      <c r="V414" s="185"/>
      <c r="W414" s="185"/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5"/>
      <c r="AH414" s="185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79"/>
      <c r="AT414" s="179"/>
      <c r="AU414" s="179"/>
      <c r="AV414" s="179"/>
      <c r="AW414" s="179"/>
      <c r="AX414" s="179"/>
    </row>
    <row r="415" spans="1:50" x14ac:dyDescent="0.25">
      <c r="A415" s="179"/>
      <c r="B415" s="179"/>
      <c r="C415" s="180"/>
      <c r="D415" s="180"/>
      <c r="E415" s="181"/>
      <c r="F415" s="180"/>
      <c r="G415" s="180"/>
      <c r="H415" s="182"/>
      <c r="I415" s="183"/>
      <c r="J415" s="184"/>
      <c r="K415" s="184"/>
      <c r="L415" s="184"/>
      <c r="M415" s="179"/>
      <c r="N415" s="179"/>
      <c r="O415" s="184"/>
      <c r="P415" s="184"/>
      <c r="Q415" s="184"/>
      <c r="R415" s="184"/>
      <c r="S415" s="184"/>
      <c r="T415" s="184"/>
      <c r="U415" s="185"/>
      <c r="V415" s="185"/>
      <c r="W415" s="185"/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5"/>
      <c r="AH415" s="185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179"/>
      <c r="AT415" s="179"/>
      <c r="AU415" s="179"/>
      <c r="AV415" s="179"/>
      <c r="AW415" s="179"/>
      <c r="AX415" s="179"/>
    </row>
    <row r="416" spans="1:50" x14ac:dyDescent="0.25">
      <c r="A416" s="179"/>
      <c r="B416" s="179"/>
      <c r="C416" s="180"/>
      <c r="D416" s="180"/>
      <c r="E416" s="181"/>
      <c r="F416" s="180"/>
      <c r="G416" s="180"/>
      <c r="H416" s="182"/>
      <c r="I416" s="183"/>
      <c r="J416" s="184"/>
      <c r="K416" s="184"/>
      <c r="L416" s="184"/>
      <c r="M416" s="179"/>
      <c r="N416" s="179"/>
      <c r="O416" s="184"/>
      <c r="P416" s="184"/>
      <c r="Q416" s="184"/>
      <c r="R416" s="184"/>
      <c r="S416" s="184"/>
      <c r="T416" s="184"/>
      <c r="U416" s="185"/>
      <c r="V416" s="185"/>
      <c r="W416" s="185"/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5"/>
      <c r="AH416" s="185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179"/>
      <c r="AT416" s="179"/>
      <c r="AU416" s="179"/>
      <c r="AV416" s="179"/>
      <c r="AW416" s="179"/>
      <c r="AX416" s="179"/>
    </row>
    <row r="417" spans="1:50" x14ac:dyDescent="0.25">
      <c r="A417" s="179"/>
      <c r="B417" s="179"/>
      <c r="C417" s="180"/>
      <c r="D417" s="180"/>
      <c r="E417" s="181"/>
      <c r="F417" s="180"/>
      <c r="G417" s="180"/>
      <c r="H417" s="182"/>
      <c r="I417" s="183"/>
      <c r="J417" s="184"/>
      <c r="K417" s="184"/>
      <c r="L417" s="184"/>
      <c r="M417" s="179"/>
      <c r="N417" s="179"/>
      <c r="O417" s="184"/>
      <c r="P417" s="184"/>
      <c r="Q417" s="184"/>
      <c r="R417" s="184"/>
      <c r="S417" s="184"/>
      <c r="T417" s="184"/>
      <c r="U417" s="185"/>
      <c r="V417" s="185"/>
      <c r="W417" s="185"/>
      <c r="X417" s="185"/>
      <c r="Y417" s="185"/>
      <c r="Z417" s="185"/>
      <c r="AA417" s="185"/>
      <c r="AB417" s="185"/>
      <c r="AC417" s="185"/>
      <c r="AD417" s="185"/>
      <c r="AE417" s="185"/>
      <c r="AF417" s="185"/>
      <c r="AG417" s="185"/>
      <c r="AH417" s="185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179"/>
      <c r="AT417" s="179"/>
      <c r="AU417" s="179"/>
      <c r="AV417" s="179"/>
      <c r="AW417" s="179"/>
      <c r="AX417" s="179"/>
    </row>
    <row r="418" spans="1:50" x14ac:dyDescent="0.25">
      <c r="A418" s="179"/>
      <c r="B418" s="179"/>
      <c r="C418" s="180"/>
      <c r="D418" s="180"/>
      <c r="E418" s="181"/>
      <c r="F418" s="180"/>
      <c r="G418" s="180"/>
      <c r="H418" s="182"/>
      <c r="I418" s="183"/>
      <c r="J418" s="184"/>
      <c r="K418" s="184"/>
      <c r="L418" s="184"/>
      <c r="M418" s="179"/>
      <c r="N418" s="179"/>
      <c r="O418" s="184"/>
      <c r="P418" s="184"/>
      <c r="Q418" s="184"/>
      <c r="R418" s="184"/>
      <c r="S418" s="184"/>
      <c r="T418" s="184"/>
      <c r="U418" s="185"/>
      <c r="V418" s="185"/>
      <c r="W418" s="185"/>
      <c r="X418" s="185"/>
      <c r="Y418" s="185"/>
      <c r="Z418" s="185"/>
      <c r="AA418" s="185"/>
      <c r="AB418" s="185"/>
      <c r="AC418" s="185"/>
      <c r="AD418" s="185"/>
      <c r="AE418" s="185"/>
      <c r="AF418" s="185"/>
      <c r="AG418" s="185"/>
      <c r="AH418" s="185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179"/>
      <c r="AT418" s="179"/>
      <c r="AU418" s="179"/>
      <c r="AV418" s="179"/>
      <c r="AW418" s="179"/>
      <c r="AX418" s="179"/>
    </row>
    <row r="419" spans="1:50" x14ac:dyDescent="0.25">
      <c r="A419" s="179"/>
      <c r="B419" s="179"/>
      <c r="C419" s="180"/>
      <c r="D419" s="180"/>
      <c r="E419" s="181"/>
      <c r="F419" s="180"/>
      <c r="G419" s="180"/>
      <c r="H419" s="182"/>
      <c r="I419" s="183"/>
      <c r="J419" s="184"/>
      <c r="K419" s="184"/>
      <c r="L419" s="184"/>
      <c r="M419" s="179"/>
      <c r="N419" s="179"/>
      <c r="O419" s="184"/>
      <c r="P419" s="184"/>
      <c r="Q419" s="184"/>
      <c r="R419" s="184"/>
      <c r="S419" s="184"/>
      <c r="T419" s="184"/>
      <c r="U419" s="185"/>
      <c r="V419" s="185"/>
      <c r="W419" s="185"/>
      <c r="X419" s="185"/>
      <c r="Y419" s="185"/>
      <c r="Z419" s="185"/>
      <c r="AA419" s="185"/>
      <c r="AB419" s="185"/>
      <c r="AC419" s="185"/>
      <c r="AD419" s="185"/>
      <c r="AE419" s="185"/>
      <c r="AF419" s="185"/>
      <c r="AG419" s="185"/>
      <c r="AH419" s="185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179"/>
      <c r="AT419" s="179"/>
      <c r="AU419" s="179"/>
      <c r="AV419" s="179"/>
      <c r="AW419" s="179"/>
      <c r="AX419" s="179"/>
    </row>
    <row r="420" spans="1:50" x14ac:dyDescent="0.25">
      <c r="A420" s="179"/>
      <c r="B420" s="179"/>
      <c r="C420" s="180"/>
      <c r="D420" s="180"/>
      <c r="E420" s="181"/>
      <c r="F420" s="180"/>
      <c r="G420" s="180"/>
      <c r="H420" s="182"/>
      <c r="I420" s="183"/>
      <c r="J420" s="184"/>
      <c r="K420" s="184"/>
      <c r="L420" s="184"/>
      <c r="M420" s="179"/>
      <c r="N420" s="179"/>
      <c r="O420" s="184"/>
      <c r="P420" s="184"/>
      <c r="Q420" s="184"/>
      <c r="R420" s="184"/>
      <c r="S420" s="184"/>
      <c r="T420" s="184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79"/>
      <c r="AT420" s="179"/>
      <c r="AU420" s="179"/>
      <c r="AV420" s="179"/>
      <c r="AW420" s="179"/>
      <c r="AX420" s="179"/>
    </row>
    <row r="421" spans="1:50" x14ac:dyDescent="0.25">
      <c r="A421" s="179"/>
      <c r="B421" s="179"/>
      <c r="C421" s="180"/>
      <c r="D421" s="180"/>
      <c r="E421" s="181"/>
      <c r="F421" s="180"/>
      <c r="G421" s="180"/>
      <c r="H421" s="182"/>
      <c r="I421" s="183"/>
      <c r="J421" s="184"/>
      <c r="K421" s="184"/>
      <c r="L421" s="184"/>
      <c r="M421" s="179"/>
      <c r="N421" s="179"/>
      <c r="O421" s="184"/>
      <c r="P421" s="184"/>
      <c r="Q421" s="184"/>
      <c r="R421" s="184"/>
      <c r="S421" s="184"/>
      <c r="T421" s="184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79"/>
      <c r="AT421" s="179"/>
      <c r="AU421" s="179"/>
      <c r="AV421" s="179"/>
      <c r="AW421" s="179"/>
      <c r="AX421" s="179"/>
    </row>
    <row r="422" spans="1:50" x14ac:dyDescent="0.25">
      <c r="A422" s="179"/>
      <c r="B422" s="179"/>
      <c r="C422" s="180"/>
      <c r="D422" s="180"/>
      <c r="E422" s="181"/>
      <c r="F422" s="180"/>
      <c r="G422" s="180"/>
      <c r="H422" s="182"/>
      <c r="I422" s="183"/>
      <c r="J422" s="184"/>
      <c r="K422" s="184"/>
      <c r="L422" s="184"/>
      <c r="M422" s="179"/>
      <c r="N422" s="179"/>
      <c r="O422" s="184"/>
      <c r="P422" s="184"/>
      <c r="Q422" s="184"/>
      <c r="R422" s="184"/>
      <c r="S422" s="184"/>
      <c r="T422" s="184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85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79"/>
      <c r="AT422" s="179"/>
      <c r="AU422" s="179"/>
      <c r="AV422" s="179"/>
      <c r="AW422" s="179"/>
      <c r="AX422" s="179"/>
    </row>
    <row r="423" spans="1:50" x14ac:dyDescent="0.25">
      <c r="A423" s="179"/>
      <c r="B423" s="179"/>
      <c r="C423" s="180"/>
      <c r="D423" s="180"/>
      <c r="E423" s="181"/>
      <c r="F423" s="180"/>
      <c r="G423" s="180"/>
      <c r="H423" s="182"/>
      <c r="I423" s="183"/>
      <c r="J423" s="184"/>
      <c r="K423" s="184"/>
      <c r="L423" s="184"/>
      <c r="M423" s="179"/>
      <c r="N423" s="179"/>
      <c r="O423" s="184"/>
      <c r="P423" s="184"/>
      <c r="Q423" s="184"/>
      <c r="R423" s="184"/>
      <c r="S423" s="184"/>
      <c r="T423" s="184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79"/>
      <c r="AT423" s="179"/>
      <c r="AU423" s="179"/>
      <c r="AV423" s="179"/>
      <c r="AW423" s="179"/>
      <c r="AX423" s="179"/>
    </row>
    <row r="424" spans="1:50" x14ac:dyDescent="0.25">
      <c r="A424" s="179"/>
      <c r="B424" s="179"/>
      <c r="C424" s="180"/>
      <c r="D424" s="180"/>
      <c r="E424" s="181"/>
      <c r="F424" s="180"/>
      <c r="G424" s="180"/>
      <c r="H424" s="182"/>
      <c r="I424" s="183"/>
      <c r="J424" s="184"/>
      <c r="K424" s="184"/>
      <c r="L424" s="184"/>
      <c r="M424" s="179"/>
      <c r="N424" s="179"/>
      <c r="O424" s="184"/>
      <c r="P424" s="184"/>
      <c r="Q424" s="184"/>
      <c r="R424" s="184"/>
      <c r="S424" s="184"/>
      <c r="T424" s="184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85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79"/>
      <c r="AT424" s="179"/>
      <c r="AU424" s="179"/>
      <c r="AV424" s="179"/>
      <c r="AW424" s="179"/>
      <c r="AX424" s="179"/>
    </row>
    <row r="425" spans="1:50" x14ac:dyDescent="0.25">
      <c r="A425" s="179"/>
      <c r="B425" s="179"/>
      <c r="C425" s="180"/>
      <c r="D425" s="180"/>
      <c r="E425" s="181"/>
      <c r="F425" s="180"/>
      <c r="G425" s="180"/>
      <c r="H425" s="182"/>
      <c r="I425" s="183"/>
      <c r="J425" s="184"/>
      <c r="K425" s="184"/>
      <c r="L425" s="184"/>
      <c r="M425" s="179"/>
      <c r="N425" s="179"/>
      <c r="O425" s="184"/>
      <c r="P425" s="184"/>
      <c r="Q425" s="184"/>
      <c r="R425" s="184"/>
      <c r="S425" s="184"/>
      <c r="T425" s="184"/>
      <c r="U425" s="185"/>
      <c r="V425" s="185"/>
      <c r="W425" s="185"/>
      <c r="X425" s="185"/>
      <c r="Y425" s="185"/>
      <c r="Z425" s="185"/>
      <c r="AA425" s="185"/>
      <c r="AB425" s="185"/>
      <c r="AC425" s="185"/>
      <c r="AD425" s="185"/>
      <c r="AE425" s="185"/>
      <c r="AF425" s="185"/>
      <c r="AG425" s="185"/>
      <c r="AH425" s="185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79"/>
      <c r="AT425" s="179"/>
      <c r="AU425" s="179"/>
      <c r="AV425" s="179"/>
      <c r="AW425" s="179"/>
      <c r="AX425" s="179"/>
    </row>
    <row r="426" spans="1:50" x14ac:dyDescent="0.25">
      <c r="A426" s="179"/>
      <c r="B426" s="179"/>
      <c r="C426" s="180"/>
      <c r="D426" s="180"/>
      <c r="E426" s="181"/>
      <c r="F426" s="180"/>
      <c r="G426" s="180"/>
      <c r="H426" s="182"/>
      <c r="I426" s="183"/>
      <c r="J426" s="184"/>
      <c r="K426" s="184"/>
      <c r="L426" s="184"/>
      <c r="M426" s="179"/>
      <c r="N426" s="179"/>
      <c r="O426" s="184"/>
      <c r="P426" s="184"/>
      <c r="Q426" s="184"/>
      <c r="R426" s="184"/>
      <c r="S426" s="184"/>
      <c r="T426" s="184"/>
      <c r="U426" s="185"/>
      <c r="V426" s="185"/>
      <c r="W426" s="185"/>
      <c r="X426" s="185"/>
      <c r="Y426" s="185"/>
      <c r="Z426" s="185"/>
      <c r="AA426" s="185"/>
      <c r="AB426" s="185"/>
      <c r="AC426" s="185"/>
      <c r="AD426" s="185"/>
      <c r="AE426" s="185"/>
      <c r="AF426" s="185"/>
      <c r="AG426" s="185"/>
      <c r="AH426" s="185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79"/>
      <c r="AT426" s="179"/>
      <c r="AU426" s="179"/>
      <c r="AV426" s="179"/>
      <c r="AW426" s="179"/>
      <c r="AX426" s="179"/>
    </row>
    <row r="427" spans="1:50" x14ac:dyDescent="0.25">
      <c r="A427" s="179"/>
      <c r="B427" s="179"/>
      <c r="C427" s="180"/>
      <c r="D427" s="180"/>
      <c r="E427" s="181"/>
      <c r="F427" s="180"/>
      <c r="G427" s="180"/>
      <c r="H427" s="182"/>
      <c r="I427" s="183"/>
      <c r="J427" s="184"/>
      <c r="K427" s="184"/>
      <c r="L427" s="184"/>
      <c r="M427" s="179"/>
      <c r="N427" s="179"/>
      <c r="O427" s="184"/>
      <c r="P427" s="184"/>
      <c r="Q427" s="184"/>
      <c r="R427" s="184"/>
      <c r="S427" s="184"/>
      <c r="T427" s="184"/>
      <c r="U427" s="185"/>
      <c r="V427" s="185"/>
      <c r="W427" s="185"/>
      <c r="X427" s="185"/>
      <c r="Y427" s="185"/>
      <c r="Z427" s="185"/>
      <c r="AA427" s="185"/>
      <c r="AB427" s="185"/>
      <c r="AC427" s="185"/>
      <c r="AD427" s="185"/>
      <c r="AE427" s="185"/>
      <c r="AF427" s="185"/>
      <c r="AG427" s="185"/>
      <c r="AH427" s="185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79"/>
      <c r="AT427" s="179"/>
      <c r="AU427" s="179"/>
      <c r="AV427" s="179"/>
      <c r="AW427" s="179"/>
      <c r="AX427" s="179"/>
    </row>
    <row r="428" spans="1:50" x14ac:dyDescent="0.25">
      <c r="A428" s="179"/>
      <c r="B428" s="179"/>
      <c r="C428" s="180"/>
      <c r="D428" s="180"/>
      <c r="E428" s="181"/>
      <c r="F428" s="180"/>
      <c r="G428" s="180"/>
      <c r="H428" s="182"/>
      <c r="I428" s="183"/>
      <c r="J428" s="184"/>
      <c r="K428" s="184"/>
      <c r="L428" s="184"/>
      <c r="M428" s="179"/>
      <c r="N428" s="179"/>
      <c r="O428" s="184"/>
      <c r="P428" s="184"/>
      <c r="Q428" s="184"/>
      <c r="R428" s="184"/>
      <c r="S428" s="184"/>
      <c r="T428" s="184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85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79"/>
      <c r="AT428" s="179"/>
      <c r="AU428" s="179"/>
      <c r="AV428" s="179"/>
      <c r="AW428" s="179"/>
      <c r="AX428" s="179"/>
    </row>
    <row r="429" spans="1:50" x14ac:dyDescent="0.25">
      <c r="A429" s="179"/>
      <c r="B429" s="179"/>
      <c r="C429" s="180"/>
      <c r="D429" s="180"/>
      <c r="E429" s="181"/>
      <c r="F429" s="180"/>
      <c r="G429" s="180"/>
      <c r="H429" s="182"/>
      <c r="I429" s="183"/>
      <c r="J429" s="184"/>
      <c r="K429" s="184"/>
      <c r="L429" s="184"/>
      <c r="M429" s="179"/>
      <c r="N429" s="179"/>
      <c r="O429" s="184"/>
      <c r="P429" s="184"/>
      <c r="Q429" s="184"/>
      <c r="R429" s="184"/>
      <c r="S429" s="184"/>
      <c r="T429" s="184"/>
      <c r="U429" s="185"/>
      <c r="V429" s="185"/>
      <c r="W429" s="185"/>
      <c r="X429" s="185"/>
      <c r="Y429" s="185"/>
      <c r="Z429" s="185"/>
      <c r="AA429" s="185"/>
      <c r="AB429" s="185"/>
      <c r="AC429" s="185"/>
      <c r="AD429" s="185"/>
      <c r="AE429" s="185"/>
      <c r="AF429" s="185"/>
      <c r="AG429" s="185"/>
      <c r="AH429" s="185"/>
      <c r="AI429" s="179"/>
      <c r="AJ429" s="179"/>
      <c r="AK429" s="179"/>
      <c r="AL429" s="179"/>
      <c r="AM429" s="179"/>
      <c r="AN429" s="179"/>
      <c r="AO429" s="179"/>
      <c r="AP429" s="179"/>
      <c r="AQ429" s="179"/>
      <c r="AR429" s="179"/>
      <c r="AS429" s="179"/>
      <c r="AT429" s="179"/>
      <c r="AU429" s="179"/>
      <c r="AV429" s="179"/>
      <c r="AW429" s="179"/>
      <c r="AX429" s="179"/>
    </row>
    <row r="430" spans="1:50" x14ac:dyDescent="0.25">
      <c r="A430" s="179"/>
      <c r="B430" s="179"/>
      <c r="C430" s="180"/>
      <c r="D430" s="180"/>
      <c r="E430" s="181"/>
      <c r="F430" s="180"/>
      <c r="G430" s="180"/>
      <c r="H430" s="182"/>
      <c r="I430" s="183"/>
      <c r="J430" s="184"/>
      <c r="K430" s="184"/>
      <c r="L430" s="184"/>
      <c r="M430" s="179"/>
      <c r="N430" s="179"/>
      <c r="O430" s="184"/>
      <c r="P430" s="184"/>
      <c r="Q430" s="184"/>
      <c r="R430" s="184"/>
      <c r="S430" s="184"/>
      <c r="T430" s="184"/>
      <c r="U430" s="185"/>
      <c r="V430" s="185"/>
      <c r="W430" s="185"/>
      <c r="X430" s="185"/>
      <c r="Y430" s="185"/>
      <c r="Z430" s="185"/>
      <c r="AA430" s="185"/>
      <c r="AB430" s="185"/>
      <c r="AC430" s="185"/>
      <c r="AD430" s="185"/>
      <c r="AE430" s="185"/>
      <c r="AF430" s="185"/>
      <c r="AG430" s="185"/>
      <c r="AH430" s="185"/>
      <c r="AI430" s="179"/>
      <c r="AJ430" s="179"/>
      <c r="AK430" s="179"/>
      <c r="AL430" s="179"/>
      <c r="AM430" s="179"/>
      <c r="AN430" s="179"/>
      <c r="AO430" s="179"/>
      <c r="AP430" s="179"/>
      <c r="AQ430" s="179"/>
      <c r="AR430" s="179"/>
      <c r="AS430" s="179"/>
      <c r="AT430" s="179"/>
      <c r="AU430" s="179"/>
      <c r="AV430" s="179"/>
      <c r="AW430" s="179"/>
      <c r="AX430" s="179"/>
    </row>
    <row r="431" spans="1:50" x14ac:dyDescent="0.25">
      <c r="A431" s="179"/>
      <c r="B431" s="179"/>
      <c r="C431" s="180"/>
      <c r="D431" s="180"/>
      <c r="E431" s="181"/>
      <c r="F431" s="180"/>
      <c r="G431" s="180"/>
      <c r="H431" s="182"/>
      <c r="I431" s="183"/>
      <c r="J431" s="184"/>
      <c r="K431" s="184"/>
      <c r="L431" s="184"/>
      <c r="M431" s="179"/>
      <c r="N431" s="179"/>
      <c r="O431" s="184"/>
      <c r="P431" s="184"/>
      <c r="Q431" s="184"/>
      <c r="R431" s="184"/>
      <c r="S431" s="184"/>
      <c r="T431" s="184"/>
      <c r="U431" s="185"/>
      <c r="V431" s="185"/>
      <c r="W431" s="185"/>
      <c r="X431" s="185"/>
      <c r="Y431" s="185"/>
      <c r="Z431" s="185"/>
      <c r="AA431" s="185"/>
      <c r="AB431" s="185"/>
      <c r="AC431" s="185"/>
      <c r="AD431" s="185"/>
      <c r="AE431" s="185"/>
      <c r="AF431" s="185"/>
      <c r="AG431" s="185"/>
      <c r="AH431" s="185"/>
      <c r="AI431" s="179"/>
      <c r="AJ431" s="179"/>
      <c r="AK431" s="179"/>
      <c r="AL431" s="179"/>
      <c r="AM431" s="179"/>
      <c r="AN431" s="179"/>
      <c r="AO431" s="179"/>
      <c r="AP431" s="179"/>
      <c r="AQ431" s="179"/>
      <c r="AR431" s="179"/>
      <c r="AS431" s="179"/>
      <c r="AT431" s="179"/>
      <c r="AU431" s="179"/>
      <c r="AV431" s="179"/>
      <c r="AW431" s="179"/>
      <c r="AX431" s="179"/>
    </row>
    <row r="432" spans="1:50" x14ac:dyDescent="0.25">
      <c r="A432" s="179"/>
      <c r="B432" s="179"/>
      <c r="C432" s="180"/>
      <c r="D432" s="180"/>
      <c r="E432" s="181"/>
      <c r="F432" s="180"/>
      <c r="G432" s="180"/>
      <c r="H432" s="182"/>
      <c r="I432" s="183"/>
      <c r="J432" s="184"/>
      <c r="K432" s="184"/>
      <c r="L432" s="184"/>
      <c r="M432" s="179"/>
      <c r="N432" s="179"/>
      <c r="O432" s="184"/>
      <c r="P432" s="184"/>
      <c r="Q432" s="184"/>
      <c r="R432" s="184"/>
      <c r="S432" s="184"/>
      <c r="T432" s="184"/>
      <c r="U432" s="185"/>
      <c r="V432" s="185"/>
      <c r="W432" s="185"/>
      <c r="X432" s="185"/>
      <c r="Y432" s="185"/>
      <c r="Z432" s="185"/>
      <c r="AA432" s="185"/>
      <c r="AB432" s="185"/>
      <c r="AC432" s="185"/>
      <c r="AD432" s="185"/>
      <c r="AE432" s="185"/>
      <c r="AF432" s="185"/>
      <c r="AG432" s="185"/>
      <c r="AH432" s="185"/>
      <c r="AI432" s="179"/>
      <c r="AJ432" s="179"/>
      <c r="AK432" s="179"/>
      <c r="AL432" s="179"/>
      <c r="AM432" s="179"/>
      <c r="AN432" s="179"/>
      <c r="AO432" s="179"/>
      <c r="AP432" s="179"/>
      <c r="AQ432" s="179"/>
      <c r="AR432" s="179"/>
      <c r="AS432" s="179"/>
      <c r="AT432" s="179"/>
      <c r="AU432" s="179"/>
      <c r="AV432" s="179"/>
      <c r="AW432" s="179"/>
      <c r="AX432" s="179"/>
    </row>
    <row r="433" spans="1:50" x14ac:dyDescent="0.25">
      <c r="A433" s="179"/>
      <c r="B433" s="179"/>
      <c r="C433" s="180"/>
      <c r="D433" s="180"/>
      <c r="E433" s="181"/>
      <c r="F433" s="180"/>
      <c r="G433" s="180"/>
      <c r="H433" s="182"/>
      <c r="I433" s="183"/>
      <c r="J433" s="184"/>
      <c r="K433" s="184"/>
      <c r="L433" s="184"/>
      <c r="M433" s="179"/>
      <c r="N433" s="179"/>
      <c r="O433" s="184"/>
      <c r="P433" s="184"/>
      <c r="Q433" s="184"/>
      <c r="R433" s="184"/>
      <c r="S433" s="184"/>
      <c r="T433" s="184"/>
      <c r="U433" s="185"/>
      <c r="V433" s="185"/>
      <c r="W433" s="185"/>
      <c r="X433" s="185"/>
      <c r="Y433" s="185"/>
      <c r="Z433" s="185"/>
      <c r="AA433" s="185"/>
      <c r="AB433" s="185"/>
      <c r="AC433" s="185"/>
      <c r="AD433" s="185"/>
      <c r="AE433" s="185"/>
      <c r="AF433" s="185"/>
      <c r="AG433" s="185"/>
      <c r="AH433" s="185"/>
      <c r="AI433" s="179"/>
      <c r="AJ433" s="179"/>
      <c r="AK433" s="179"/>
      <c r="AL433" s="179"/>
      <c r="AM433" s="179"/>
      <c r="AN433" s="179"/>
      <c r="AO433" s="179"/>
      <c r="AP433" s="179"/>
      <c r="AQ433" s="179"/>
      <c r="AR433" s="179"/>
      <c r="AS433" s="179"/>
      <c r="AT433" s="179"/>
      <c r="AU433" s="179"/>
      <c r="AV433" s="179"/>
      <c r="AW433" s="179"/>
      <c r="AX433" s="179"/>
    </row>
    <row r="434" spans="1:50" x14ac:dyDescent="0.25">
      <c r="A434" s="179"/>
      <c r="B434" s="179"/>
      <c r="C434" s="180"/>
      <c r="D434" s="180"/>
      <c r="E434" s="181"/>
      <c r="F434" s="180"/>
      <c r="G434" s="180"/>
      <c r="H434" s="182"/>
      <c r="I434" s="183"/>
      <c r="J434" s="184"/>
      <c r="K434" s="184"/>
      <c r="L434" s="184"/>
      <c r="M434" s="179"/>
      <c r="N434" s="179"/>
      <c r="O434" s="184"/>
      <c r="P434" s="184"/>
      <c r="Q434" s="184"/>
      <c r="R434" s="184"/>
      <c r="S434" s="184"/>
      <c r="T434" s="184"/>
      <c r="U434" s="185"/>
      <c r="V434" s="185"/>
      <c r="W434" s="185"/>
      <c r="X434" s="185"/>
      <c r="Y434" s="185"/>
      <c r="Z434" s="185"/>
      <c r="AA434" s="185"/>
      <c r="AB434" s="185"/>
      <c r="AC434" s="185"/>
      <c r="AD434" s="185"/>
      <c r="AE434" s="185"/>
      <c r="AF434" s="185"/>
      <c r="AG434" s="185"/>
      <c r="AH434" s="185"/>
      <c r="AI434" s="179"/>
      <c r="AJ434" s="179"/>
      <c r="AK434" s="179"/>
      <c r="AL434" s="179"/>
      <c r="AM434" s="179"/>
      <c r="AN434" s="179"/>
      <c r="AO434" s="179"/>
      <c r="AP434" s="179"/>
      <c r="AQ434" s="179"/>
      <c r="AR434" s="179"/>
      <c r="AS434" s="179"/>
      <c r="AT434" s="179"/>
      <c r="AU434" s="179"/>
      <c r="AV434" s="179"/>
      <c r="AW434" s="179"/>
      <c r="AX434" s="179"/>
    </row>
    <row r="435" spans="1:50" x14ac:dyDescent="0.25">
      <c r="A435" s="179"/>
      <c r="B435" s="179"/>
      <c r="C435" s="180"/>
      <c r="D435" s="180"/>
      <c r="E435" s="181"/>
      <c r="F435" s="180"/>
      <c r="G435" s="180"/>
      <c r="H435" s="182"/>
      <c r="I435" s="183"/>
      <c r="J435" s="184"/>
      <c r="K435" s="184"/>
      <c r="L435" s="184"/>
      <c r="M435" s="179"/>
      <c r="N435" s="179"/>
      <c r="O435" s="184"/>
      <c r="P435" s="184"/>
      <c r="Q435" s="184"/>
      <c r="R435" s="184"/>
      <c r="S435" s="184"/>
      <c r="T435" s="184"/>
      <c r="U435" s="185"/>
      <c r="V435" s="185"/>
      <c r="W435" s="185"/>
      <c r="X435" s="185"/>
      <c r="Y435" s="185"/>
      <c r="Z435" s="185"/>
      <c r="AA435" s="185"/>
      <c r="AB435" s="185"/>
      <c r="AC435" s="185"/>
      <c r="AD435" s="185"/>
      <c r="AE435" s="185"/>
      <c r="AF435" s="185"/>
      <c r="AG435" s="185"/>
      <c r="AH435" s="185"/>
      <c r="AI435" s="179"/>
      <c r="AJ435" s="179"/>
      <c r="AK435" s="179"/>
      <c r="AL435" s="179"/>
      <c r="AM435" s="179"/>
      <c r="AN435" s="179"/>
      <c r="AO435" s="179"/>
      <c r="AP435" s="179"/>
      <c r="AQ435" s="179"/>
      <c r="AR435" s="179"/>
      <c r="AS435" s="179"/>
      <c r="AT435" s="179"/>
      <c r="AU435" s="179"/>
      <c r="AV435" s="179"/>
      <c r="AW435" s="179"/>
      <c r="AX435" s="179"/>
    </row>
    <row r="436" spans="1:50" x14ac:dyDescent="0.25">
      <c r="A436" s="179"/>
      <c r="B436" s="179"/>
      <c r="C436" s="180"/>
      <c r="D436" s="180"/>
      <c r="E436" s="181"/>
      <c r="F436" s="180"/>
      <c r="G436" s="180"/>
      <c r="H436" s="182"/>
      <c r="I436" s="183"/>
      <c r="J436" s="184"/>
      <c r="K436" s="184"/>
      <c r="L436" s="184"/>
      <c r="M436" s="179"/>
      <c r="N436" s="179"/>
      <c r="O436" s="184"/>
      <c r="P436" s="184"/>
      <c r="Q436" s="184"/>
      <c r="R436" s="184"/>
      <c r="S436" s="184"/>
      <c r="T436" s="184"/>
      <c r="U436" s="185"/>
      <c r="V436" s="185"/>
      <c r="W436" s="185"/>
      <c r="X436" s="185"/>
      <c r="Y436" s="185"/>
      <c r="Z436" s="185"/>
      <c r="AA436" s="185"/>
      <c r="AB436" s="185"/>
      <c r="AC436" s="185"/>
      <c r="AD436" s="185"/>
      <c r="AE436" s="185"/>
      <c r="AF436" s="185"/>
      <c r="AG436" s="185"/>
      <c r="AH436" s="185"/>
      <c r="AI436" s="179"/>
      <c r="AJ436" s="179"/>
      <c r="AK436" s="179"/>
      <c r="AL436" s="179"/>
      <c r="AM436" s="179"/>
      <c r="AN436" s="179"/>
      <c r="AO436" s="179"/>
      <c r="AP436" s="179"/>
      <c r="AQ436" s="179"/>
      <c r="AR436" s="179"/>
      <c r="AS436" s="179"/>
      <c r="AT436" s="179"/>
      <c r="AU436" s="179"/>
      <c r="AV436" s="179"/>
      <c r="AW436" s="179"/>
      <c r="AX436" s="179"/>
    </row>
    <row r="437" spans="1:50" x14ac:dyDescent="0.25">
      <c r="A437" s="179"/>
      <c r="B437" s="179"/>
      <c r="C437" s="180"/>
      <c r="D437" s="180"/>
      <c r="E437" s="181"/>
      <c r="F437" s="180"/>
      <c r="G437" s="180"/>
      <c r="H437" s="182"/>
      <c r="I437" s="183"/>
      <c r="J437" s="184"/>
      <c r="K437" s="184"/>
      <c r="L437" s="184"/>
      <c r="M437" s="179"/>
      <c r="N437" s="179"/>
      <c r="O437" s="184"/>
      <c r="P437" s="184"/>
      <c r="Q437" s="184"/>
      <c r="R437" s="184"/>
      <c r="S437" s="184"/>
      <c r="T437" s="184"/>
      <c r="U437" s="185"/>
      <c r="V437" s="185"/>
      <c r="W437" s="185"/>
      <c r="X437" s="185"/>
      <c r="Y437" s="185"/>
      <c r="Z437" s="185"/>
      <c r="AA437" s="185"/>
      <c r="AB437" s="185"/>
      <c r="AC437" s="185"/>
      <c r="AD437" s="185"/>
      <c r="AE437" s="185"/>
      <c r="AF437" s="185"/>
      <c r="AG437" s="185"/>
      <c r="AH437" s="185"/>
      <c r="AI437" s="179"/>
      <c r="AJ437" s="179"/>
      <c r="AK437" s="179"/>
      <c r="AL437" s="179"/>
      <c r="AM437" s="179"/>
      <c r="AN437" s="179"/>
      <c r="AO437" s="179"/>
      <c r="AP437" s="179"/>
      <c r="AQ437" s="179"/>
      <c r="AR437" s="179"/>
      <c r="AS437" s="179"/>
      <c r="AT437" s="179"/>
      <c r="AU437" s="179"/>
      <c r="AV437" s="179"/>
      <c r="AW437" s="179"/>
      <c r="AX437" s="179"/>
    </row>
    <row r="438" spans="1:50" x14ac:dyDescent="0.25">
      <c r="A438" s="179"/>
      <c r="B438" s="179"/>
      <c r="C438" s="180"/>
      <c r="D438" s="180"/>
      <c r="E438" s="181"/>
      <c r="F438" s="180"/>
      <c r="G438" s="180"/>
      <c r="H438" s="182"/>
      <c r="I438" s="183"/>
      <c r="J438" s="184"/>
      <c r="K438" s="184"/>
      <c r="L438" s="184"/>
      <c r="M438" s="179"/>
      <c r="N438" s="179"/>
      <c r="O438" s="184"/>
      <c r="P438" s="184"/>
      <c r="Q438" s="184"/>
      <c r="R438" s="184"/>
      <c r="S438" s="184"/>
      <c r="T438" s="184"/>
      <c r="U438" s="185"/>
      <c r="V438" s="185"/>
      <c r="W438" s="185"/>
      <c r="X438" s="185"/>
      <c r="Y438" s="185"/>
      <c r="Z438" s="185"/>
      <c r="AA438" s="185"/>
      <c r="AB438" s="185"/>
      <c r="AC438" s="185"/>
      <c r="AD438" s="185"/>
      <c r="AE438" s="185"/>
      <c r="AF438" s="185"/>
      <c r="AG438" s="185"/>
      <c r="AH438" s="185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79"/>
      <c r="AT438" s="179"/>
      <c r="AU438" s="179"/>
      <c r="AV438" s="179"/>
      <c r="AW438" s="179"/>
      <c r="AX438" s="179"/>
    </row>
    <row r="439" spans="1:50" x14ac:dyDescent="0.25">
      <c r="A439" s="179"/>
      <c r="B439" s="179"/>
      <c r="C439" s="180"/>
      <c r="D439" s="180"/>
      <c r="E439" s="181"/>
      <c r="F439" s="180"/>
      <c r="G439" s="180"/>
      <c r="H439" s="182"/>
      <c r="I439" s="183"/>
      <c r="J439" s="184"/>
      <c r="K439" s="184"/>
      <c r="L439" s="184"/>
      <c r="M439" s="179"/>
      <c r="N439" s="179"/>
      <c r="O439" s="184"/>
      <c r="P439" s="184"/>
      <c r="Q439" s="184"/>
      <c r="R439" s="184"/>
      <c r="S439" s="184"/>
      <c r="T439" s="184"/>
      <c r="U439" s="185"/>
      <c r="V439" s="185"/>
      <c r="W439" s="185"/>
      <c r="X439" s="185"/>
      <c r="Y439" s="185"/>
      <c r="Z439" s="185"/>
      <c r="AA439" s="185"/>
      <c r="AB439" s="185"/>
      <c r="AC439" s="185"/>
      <c r="AD439" s="185"/>
      <c r="AE439" s="185"/>
      <c r="AF439" s="185"/>
      <c r="AG439" s="185"/>
      <c r="AH439" s="185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79"/>
      <c r="AT439" s="179"/>
      <c r="AU439" s="179"/>
      <c r="AV439" s="179"/>
      <c r="AW439" s="179"/>
      <c r="AX439" s="179"/>
    </row>
    <row r="440" spans="1:50" x14ac:dyDescent="0.25">
      <c r="A440" s="179"/>
      <c r="B440" s="179"/>
      <c r="C440" s="180"/>
      <c r="D440" s="180"/>
      <c r="E440" s="181"/>
      <c r="F440" s="180"/>
      <c r="G440" s="180"/>
      <c r="H440" s="182"/>
      <c r="I440" s="183"/>
      <c r="J440" s="184"/>
      <c r="K440" s="184"/>
      <c r="L440" s="184"/>
      <c r="M440" s="179"/>
      <c r="N440" s="179"/>
      <c r="O440" s="184"/>
      <c r="P440" s="184"/>
      <c r="Q440" s="184"/>
      <c r="R440" s="184"/>
      <c r="S440" s="184"/>
      <c r="T440" s="184"/>
      <c r="U440" s="185"/>
      <c r="V440" s="185"/>
      <c r="W440" s="185"/>
      <c r="X440" s="185"/>
      <c r="Y440" s="185"/>
      <c r="Z440" s="185"/>
      <c r="AA440" s="185"/>
      <c r="AB440" s="185"/>
      <c r="AC440" s="185"/>
      <c r="AD440" s="185"/>
      <c r="AE440" s="185"/>
      <c r="AF440" s="185"/>
      <c r="AG440" s="185"/>
      <c r="AH440" s="185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79"/>
      <c r="AT440" s="179"/>
      <c r="AU440" s="179"/>
      <c r="AV440" s="179"/>
      <c r="AW440" s="179"/>
      <c r="AX440" s="179"/>
    </row>
    <row r="441" spans="1:50" x14ac:dyDescent="0.25">
      <c r="A441" s="179"/>
      <c r="B441" s="179"/>
      <c r="C441" s="180"/>
      <c r="D441" s="180"/>
      <c r="E441" s="181"/>
      <c r="F441" s="180"/>
      <c r="G441" s="180"/>
      <c r="H441" s="182"/>
      <c r="I441" s="183"/>
      <c r="J441" s="184"/>
      <c r="K441" s="184"/>
      <c r="L441" s="184"/>
      <c r="M441" s="179"/>
      <c r="N441" s="179"/>
      <c r="O441" s="184"/>
      <c r="P441" s="184"/>
      <c r="Q441" s="184"/>
      <c r="R441" s="184"/>
      <c r="S441" s="184"/>
      <c r="T441" s="184"/>
      <c r="U441" s="185"/>
      <c r="V441" s="185"/>
      <c r="W441" s="185"/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5"/>
      <c r="AH441" s="185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79"/>
      <c r="AT441" s="179"/>
      <c r="AU441" s="179"/>
      <c r="AV441" s="179"/>
      <c r="AW441" s="179"/>
      <c r="AX441" s="179"/>
    </row>
    <row r="442" spans="1:50" x14ac:dyDescent="0.25">
      <c r="A442" s="179"/>
      <c r="B442" s="179"/>
      <c r="C442" s="180"/>
      <c r="D442" s="180"/>
      <c r="E442" s="181"/>
      <c r="F442" s="180"/>
      <c r="G442" s="180"/>
      <c r="H442" s="182"/>
      <c r="I442" s="183"/>
      <c r="J442" s="184"/>
      <c r="K442" s="184"/>
      <c r="L442" s="184"/>
      <c r="M442" s="179"/>
      <c r="N442" s="179"/>
      <c r="O442" s="184"/>
      <c r="P442" s="184"/>
      <c r="Q442" s="184"/>
      <c r="R442" s="184"/>
      <c r="S442" s="184"/>
      <c r="T442" s="184"/>
      <c r="U442" s="185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79"/>
      <c r="AT442" s="179"/>
      <c r="AU442" s="179"/>
      <c r="AV442" s="179"/>
      <c r="AW442" s="179"/>
      <c r="AX442" s="179"/>
    </row>
    <row r="443" spans="1:50" x14ac:dyDescent="0.25">
      <c r="A443" s="179"/>
      <c r="B443" s="179"/>
      <c r="C443" s="180"/>
      <c r="D443" s="180"/>
      <c r="E443" s="181"/>
      <c r="F443" s="180"/>
      <c r="G443" s="180"/>
      <c r="H443" s="182"/>
      <c r="I443" s="183"/>
      <c r="J443" s="184"/>
      <c r="K443" s="184"/>
      <c r="L443" s="184"/>
      <c r="M443" s="179"/>
      <c r="N443" s="179"/>
      <c r="O443" s="184"/>
      <c r="P443" s="184"/>
      <c r="Q443" s="184"/>
      <c r="R443" s="184"/>
      <c r="S443" s="184"/>
      <c r="T443" s="184"/>
      <c r="U443" s="185"/>
      <c r="V443" s="185"/>
      <c r="W443" s="185"/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5"/>
      <c r="AH443" s="185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79"/>
      <c r="AT443" s="179"/>
      <c r="AU443" s="179"/>
      <c r="AV443" s="179"/>
      <c r="AW443" s="179"/>
      <c r="AX443" s="179"/>
    </row>
    <row r="444" spans="1:50" x14ac:dyDescent="0.25">
      <c r="A444" s="179"/>
      <c r="B444" s="179"/>
      <c r="C444" s="180"/>
      <c r="D444" s="180"/>
      <c r="E444" s="181"/>
      <c r="F444" s="180"/>
      <c r="G444" s="180"/>
      <c r="H444" s="182"/>
      <c r="I444" s="183"/>
      <c r="J444" s="184"/>
      <c r="K444" s="184"/>
      <c r="L444" s="184"/>
      <c r="M444" s="179"/>
      <c r="N444" s="179"/>
      <c r="O444" s="184"/>
      <c r="P444" s="184"/>
      <c r="Q444" s="184"/>
      <c r="R444" s="184"/>
      <c r="S444" s="184"/>
      <c r="T444" s="184"/>
      <c r="U444" s="185"/>
      <c r="V444" s="185"/>
      <c r="W444" s="185"/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5"/>
      <c r="AH444" s="185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79"/>
      <c r="AT444" s="179"/>
      <c r="AU444" s="179"/>
      <c r="AV444" s="179"/>
      <c r="AW444" s="179"/>
      <c r="AX444" s="179"/>
    </row>
    <row r="445" spans="1:50" x14ac:dyDescent="0.25">
      <c r="A445" s="179"/>
      <c r="B445" s="179"/>
      <c r="C445" s="180"/>
      <c r="D445" s="180"/>
      <c r="E445" s="181"/>
      <c r="F445" s="180"/>
      <c r="G445" s="180"/>
      <c r="H445" s="182"/>
      <c r="I445" s="183"/>
      <c r="J445" s="184"/>
      <c r="K445" s="184"/>
      <c r="L445" s="184"/>
      <c r="M445" s="179"/>
      <c r="N445" s="179"/>
      <c r="O445" s="184"/>
      <c r="P445" s="184"/>
      <c r="Q445" s="184"/>
      <c r="R445" s="184"/>
      <c r="S445" s="184"/>
      <c r="T445" s="184"/>
      <c r="U445" s="185"/>
      <c r="V445" s="185"/>
      <c r="W445" s="185"/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5"/>
      <c r="AH445" s="185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</row>
    <row r="446" spans="1:50" x14ac:dyDescent="0.25">
      <c r="A446" s="179"/>
      <c r="B446" s="179"/>
      <c r="C446" s="180"/>
      <c r="D446" s="180"/>
      <c r="E446" s="181"/>
      <c r="F446" s="180"/>
      <c r="G446" s="180"/>
      <c r="H446" s="182"/>
      <c r="I446" s="183"/>
      <c r="J446" s="184"/>
      <c r="K446" s="184"/>
      <c r="L446" s="184"/>
      <c r="M446" s="179"/>
      <c r="N446" s="179"/>
      <c r="O446" s="184"/>
      <c r="P446" s="184"/>
      <c r="Q446" s="184"/>
      <c r="R446" s="184"/>
      <c r="S446" s="184"/>
      <c r="T446" s="184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</row>
    <row r="447" spans="1:50" x14ac:dyDescent="0.25">
      <c r="A447" s="179"/>
      <c r="B447" s="179"/>
      <c r="C447" s="180"/>
      <c r="D447" s="180"/>
      <c r="E447" s="181"/>
      <c r="F447" s="180"/>
      <c r="G447" s="180"/>
      <c r="H447" s="182"/>
      <c r="I447" s="183"/>
      <c r="J447" s="184"/>
      <c r="K447" s="184"/>
      <c r="L447" s="184"/>
      <c r="M447" s="179"/>
      <c r="N447" s="179"/>
      <c r="O447" s="184"/>
      <c r="P447" s="184"/>
      <c r="Q447" s="184"/>
      <c r="R447" s="184"/>
      <c r="S447" s="184"/>
      <c r="T447" s="184"/>
      <c r="U447" s="185"/>
      <c r="V447" s="185"/>
      <c r="W447" s="185"/>
      <c r="X447" s="185"/>
      <c r="Y447" s="185"/>
      <c r="Z447" s="185"/>
      <c r="AA447" s="185"/>
      <c r="AB447" s="185"/>
      <c r="AC447" s="185"/>
      <c r="AD447" s="185"/>
      <c r="AE447" s="185"/>
      <c r="AF447" s="185"/>
      <c r="AG447" s="185"/>
      <c r="AH447" s="185"/>
      <c r="AI447" s="179"/>
      <c r="AJ447" s="179"/>
      <c r="AK447" s="179"/>
      <c r="AL447" s="179"/>
      <c r="AM447" s="179"/>
      <c r="AN447" s="179"/>
      <c r="AO447" s="179"/>
      <c r="AP447" s="179"/>
      <c r="AQ447" s="179"/>
      <c r="AR447" s="179"/>
      <c r="AS447" s="179"/>
      <c r="AT447" s="179"/>
      <c r="AU447" s="179"/>
      <c r="AV447" s="179"/>
      <c r="AW447" s="179"/>
      <c r="AX447" s="179"/>
    </row>
    <row r="448" spans="1:50" x14ac:dyDescent="0.25">
      <c r="A448" s="179"/>
      <c r="B448" s="179"/>
      <c r="C448" s="180"/>
      <c r="D448" s="180"/>
      <c r="E448" s="181"/>
      <c r="F448" s="180"/>
      <c r="G448" s="180"/>
      <c r="H448" s="182"/>
      <c r="I448" s="183"/>
      <c r="J448" s="184"/>
      <c r="K448" s="184"/>
      <c r="L448" s="184"/>
      <c r="M448" s="179"/>
      <c r="N448" s="179"/>
      <c r="O448" s="184"/>
      <c r="P448" s="184"/>
      <c r="Q448" s="184"/>
      <c r="R448" s="184"/>
      <c r="S448" s="184"/>
      <c r="T448" s="184"/>
      <c r="U448" s="185"/>
      <c r="V448" s="185"/>
      <c r="W448" s="185"/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5"/>
      <c r="AH448" s="185"/>
      <c r="AI448" s="179"/>
      <c r="AJ448" s="179"/>
      <c r="AK448" s="179"/>
      <c r="AL448" s="179"/>
      <c r="AM448" s="179"/>
      <c r="AN448" s="179"/>
      <c r="AO448" s="179"/>
      <c r="AP448" s="179"/>
      <c r="AQ448" s="179"/>
      <c r="AR448" s="179"/>
      <c r="AS448" s="179"/>
      <c r="AT448" s="179"/>
      <c r="AU448" s="179"/>
      <c r="AV448" s="179"/>
      <c r="AW448" s="179"/>
      <c r="AX448" s="179"/>
    </row>
    <row r="449" spans="1:50" x14ac:dyDescent="0.25">
      <c r="A449" s="179"/>
      <c r="B449" s="179"/>
      <c r="C449" s="180"/>
      <c r="D449" s="180"/>
      <c r="E449" s="181"/>
      <c r="F449" s="180"/>
      <c r="G449" s="180"/>
      <c r="H449" s="182"/>
      <c r="I449" s="183"/>
      <c r="J449" s="184"/>
      <c r="K449" s="184"/>
      <c r="L449" s="184"/>
      <c r="M449" s="179"/>
      <c r="N449" s="179"/>
      <c r="O449" s="184"/>
      <c r="P449" s="184"/>
      <c r="Q449" s="184"/>
      <c r="R449" s="184"/>
      <c r="S449" s="184"/>
      <c r="T449" s="184"/>
      <c r="U449" s="185"/>
      <c r="V449" s="185"/>
      <c r="W449" s="185"/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5"/>
      <c r="AH449" s="185"/>
      <c r="AI449" s="179"/>
      <c r="AJ449" s="179"/>
      <c r="AK449" s="179"/>
      <c r="AL449" s="179"/>
      <c r="AM449" s="179"/>
      <c r="AN449" s="179"/>
      <c r="AO449" s="179"/>
      <c r="AP449" s="179"/>
      <c r="AQ449" s="179"/>
      <c r="AR449" s="179"/>
      <c r="AS449" s="179"/>
      <c r="AT449" s="179"/>
      <c r="AU449" s="179"/>
      <c r="AV449" s="179"/>
      <c r="AW449" s="179"/>
      <c r="AX449" s="179"/>
    </row>
    <row r="450" spans="1:50" x14ac:dyDescent="0.25">
      <c r="A450" s="179"/>
      <c r="B450" s="179"/>
      <c r="C450" s="180"/>
      <c r="D450" s="180"/>
      <c r="E450" s="181"/>
      <c r="F450" s="180"/>
      <c r="G450" s="180"/>
      <c r="H450" s="182"/>
      <c r="I450" s="183"/>
      <c r="J450" s="184"/>
      <c r="K450" s="184"/>
      <c r="L450" s="184"/>
      <c r="M450" s="179"/>
      <c r="N450" s="179"/>
      <c r="O450" s="184"/>
      <c r="P450" s="184"/>
      <c r="Q450" s="184"/>
      <c r="R450" s="184"/>
      <c r="S450" s="184"/>
      <c r="T450" s="184"/>
      <c r="U450" s="185"/>
      <c r="V450" s="185"/>
      <c r="W450" s="185"/>
      <c r="X450" s="185"/>
      <c r="Y450" s="185"/>
      <c r="Z450" s="185"/>
      <c r="AA450" s="185"/>
      <c r="AB450" s="185"/>
      <c r="AC450" s="185"/>
      <c r="AD450" s="185"/>
      <c r="AE450" s="185"/>
      <c r="AF450" s="185"/>
      <c r="AG450" s="185"/>
      <c r="AH450" s="185"/>
      <c r="AI450" s="179"/>
      <c r="AJ450" s="179"/>
      <c r="AK450" s="179"/>
      <c r="AL450" s="179"/>
      <c r="AM450" s="179"/>
      <c r="AN450" s="179"/>
      <c r="AO450" s="179"/>
      <c r="AP450" s="179"/>
      <c r="AQ450" s="179"/>
      <c r="AR450" s="179"/>
      <c r="AS450" s="179"/>
      <c r="AT450" s="179"/>
      <c r="AU450" s="179"/>
      <c r="AV450" s="179"/>
      <c r="AW450" s="179"/>
      <c r="AX450" s="179"/>
    </row>
    <row r="451" spans="1:50" x14ac:dyDescent="0.25">
      <c r="A451" s="179"/>
      <c r="B451" s="179"/>
      <c r="C451" s="180"/>
      <c r="D451" s="180"/>
      <c r="E451" s="181"/>
      <c r="F451" s="180"/>
      <c r="G451" s="180"/>
      <c r="H451" s="182"/>
      <c r="I451" s="183"/>
      <c r="J451" s="184"/>
      <c r="K451" s="184"/>
      <c r="L451" s="184"/>
      <c r="M451" s="179"/>
      <c r="N451" s="179"/>
      <c r="O451" s="184"/>
      <c r="P451" s="184"/>
      <c r="Q451" s="184"/>
      <c r="R451" s="184"/>
      <c r="S451" s="184"/>
      <c r="T451" s="184"/>
      <c r="U451" s="185"/>
      <c r="V451" s="185"/>
      <c r="W451" s="185"/>
      <c r="X451" s="185"/>
      <c r="Y451" s="185"/>
      <c r="Z451" s="185"/>
      <c r="AA451" s="185"/>
      <c r="AB451" s="185"/>
      <c r="AC451" s="185"/>
      <c r="AD451" s="185"/>
      <c r="AE451" s="185"/>
      <c r="AF451" s="185"/>
      <c r="AG451" s="185"/>
      <c r="AH451" s="185"/>
      <c r="AI451" s="179"/>
      <c r="AJ451" s="179"/>
      <c r="AK451" s="179"/>
      <c r="AL451" s="179"/>
      <c r="AM451" s="179"/>
      <c r="AN451" s="179"/>
      <c r="AO451" s="179"/>
      <c r="AP451" s="179"/>
      <c r="AQ451" s="179"/>
      <c r="AR451" s="179"/>
      <c r="AS451" s="179"/>
      <c r="AT451" s="179"/>
      <c r="AU451" s="179"/>
      <c r="AV451" s="179"/>
      <c r="AW451" s="179"/>
      <c r="AX451" s="179"/>
    </row>
    <row r="452" spans="1:50" x14ac:dyDescent="0.25">
      <c r="A452" s="179"/>
      <c r="B452" s="179"/>
      <c r="C452" s="180"/>
      <c r="D452" s="180"/>
      <c r="E452" s="181"/>
      <c r="F452" s="180"/>
      <c r="G452" s="180"/>
      <c r="H452" s="182"/>
      <c r="I452" s="183"/>
      <c r="J452" s="184"/>
      <c r="K452" s="184"/>
      <c r="L452" s="184"/>
      <c r="M452" s="179"/>
      <c r="N452" s="179"/>
      <c r="O452" s="184"/>
      <c r="P452" s="184"/>
      <c r="Q452" s="184"/>
      <c r="R452" s="184"/>
      <c r="S452" s="184"/>
      <c r="T452" s="184"/>
      <c r="U452" s="185"/>
      <c r="V452" s="185"/>
      <c r="W452" s="185"/>
      <c r="X452" s="185"/>
      <c r="Y452" s="185"/>
      <c r="Z452" s="185"/>
      <c r="AA452" s="185"/>
      <c r="AB452" s="185"/>
      <c r="AC452" s="185"/>
      <c r="AD452" s="185"/>
      <c r="AE452" s="185"/>
      <c r="AF452" s="185"/>
      <c r="AG452" s="185"/>
      <c r="AH452" s="185"/>
      <c r="AI452" s="179"/>
      <c r="AJ452" s="179"/>
      <c r="AK452" s="179"/>
      <c r="AL452" s="179"/>
      <c r="AM452" s="179"/>
      <c r="AN452" s="179"/>
      <c r="AO452" s="179"/>
      <c r="AP452" s="179"/>
      <c r="AQ452" s="179"/>
      <c r="AR452" s="179"/>
      <c r="AS452" s="179"/>
      <c r="AT452" s="179"/>
      <c r="AU452" s="179"/>
      <c r="AV452" s="179"/>
      <c r="AW452" s="179"/>
      <c r="AX452" s="179"/>
    </row>
    <row r="453" spans="1:50" x14ac:dyDescent="0.25">
      <c r="A453" s="179"/>
      <c r="B453" s="179"/>
      <c r="C453" s="180"/>
      <c r="D453" s="180"/>
      <c r="E453" s="181"/>
      <c r="F453" s="180"/>
      <c r="G453" s="180"/>
      <c r="H453" s="182"/>
      <c r="I453" s="183"/>
      <c r="J453" s="184"/>
      <c r="K453" s="184"/>
      <c r="L453" s="184"/>
      <c r="M453" s="179"/>
      <c r="N453" s="179"/>
      <c r="O453" s="184"/>
      <c r="P453" s="184"/>
      <c r="Q453" s="184"/>
      <c r="R453" s="184"/>
      <c r="S453" s="184"/>
      <c r="T453" s="184"/>
      <c r="U453" s="185"/>
      <c r="V453" s="185"/>
      <c r="W453" s="185"/>
      <c r="X453" s="185"/>
      <c r="Y453" s="185"/>
      <c r="Z453" s="185"/>
      <c r="AA453" s="185"/>
      <c r="AB453" s="185"/>
      <c r="AC453" s="185"/>
      <c r="AD453" s="185"/>
      <c r="AE453" s="185"/>
      <c r="AF453" s="185"/>
      <c r="AG453" s="185"/>
      <c r="AH453" s="185"/>
      <c r="AI453" s="179"/>
      <c r="AJ453" s="179"/>
      <c r="AK453" s="179"/>
      <c r="AL453" s="179"/>
      <c r="AM453" s="179"/>
      <c r="AN453" s="179"/>
      <c r="AO453" s="179"/>
      <c r="AP453" s="179"/>
      <c r="AQ453" s="179"/>
      <c r="AR453" s="179"/>
      <c r="AS453" s="179"/>
      <c r="AT453" s="179"/>
      <c r="AU453" s="179"/>
      <c r="AV453" s="179"/>
      <c r="AW453" s="179"/>
      <c r="AX453" s="179"/>
    </row>
    <row r="454" spans="1:50" x14ac:dyDescent="0.25">
      <c r="A454" s="179"/>
      <c r="B454" s="179"/>
      <c r="C454" s="180"/>
      <c r="D454" s="180"/>
      <c r="E454" s="181"/>
      <c r="F454" s="180"/>
      <c r="G454" s="180"/>
      <c r="H454" s="182"/>
      <c r="I454" s="183"/>
      <c r="J454" s="184"/>
      <c r="K454" s="184"/>
      <c r="L454" s="184"/>
      <c r="M454" s="179"/>
      <c r="N454" s="179"/>
      <c r="O454" s="184"/>
      <c r="P454" s="184"/>
      <c r="Q454" s="184"/>
      <c r="R454" s="184"/>
      <c r="S454" s="184"/>
      <c r="T454" s="184"/>
      <c r="U454" s="185"/>
      <c r="V454" s="185"/>
      <c r="W454" s="185"/>
      <c r="X454" s="185"/>
      <c r="Y454" s="185"/>
      <c r="Z454" s="185"/>
      <c r="AA454" s="185"/>
      <c r="AB454" s="185"/>
      <c r="AC454" s="185"/>
      <c r="AD454" s="185"/>
      <c r="AE454" s="185"/>
      <c r="AF454" s="185"/>
      <c r="AG454" s="185"/>
      <c r="AH454" s="185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179"/>
      <c r="AT454" s="179"/>
      <c r="AU454" s="179"/>
      <c r="AV454" s="179"/>
      <c r="AW454" s="179"/>
      <c r="AX454" s="179"/>
    </row>
    <row r="455" spans="1:50" x14ac:dyDescent="0.25">
      <c r="A455" s="179"/>
      <c r="B455" s="179"/>
      <c r="C455" s="180"/>
      <c r="D455" s="180"/>
      <c r="E455" s="181"/>
      <c r="F455" s="180"/>
      <c r="G455" s="180"/>
      <c r="H455" s="182"/>
      <c r="I455" s="183"/>
      <c r="J455" s="184"/>
      <c r="K455" s="184"/>
      <c r="L455" s="184"/>
      <c r="M455" s="179"/>
      <c r="N455" s="179"/>
      <c r="O455" s="184"/>
      <c r="P455" s="184"/>
      <c r="Q455" s="184"/>
      <c r="R455" s="184"/>
      <c r="S455" s="184"/>
      <c r="T455" s="184"/>
      <c r="U455" s="185"/>
      <c r="V455" s="185"/>
      <c r="W455" s="185"/>
      <c r="X455" s="185"/>
      <c r="Y455" s="185"/>
      <c r="Z455" s="185"/>
      <c r="AA455" s="185"/>
      <c r="AB455" s="185"/>
      <c r="AC455" s="185"/>
      <c r="AD455" s="185"/>
      <c r="AE455" s="185"/>
      <c r="AF455" s="185"/>
      <c r="AG455" s="185"/>
      <c r="AH455" s="185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179"/>
      <c r="AT455" s="179"/>
      <c r="AU455" s="179"/>
      <c r="AV455" s="179"/>
      <c r="AW455" s="179"/>
      <c r="AX455" s="179"/>
    </row>
    <row r="456" spans="1:50" x14ac:dyDescent="0.25">
      <c r="A456" s="179"/>
      <c r="B456" s="179"/>
      <c r="C456" s="180"/>
      <c r="D456" s="180"/>
      <c r="E456" s="181"/>
      <c r="F456" s="180"/>
      <c r="G456" s="180"/>
      <c r="H456" s="182"/>
      <c r="I456" s="183"/>
      <c r="J456" s="184"/>
      <c r="K456" s="184"/>
      <c r="L456" s="184"/>
      <c r="M456" s="179"/>
      <c r="N456" s="179"/>
      <c r="O456" s="184"/>
      <c r="P456" s="184"/>
      <c r="Q456" s="184"/>
      <c r="R456" s="184"/>
      <c r="S456" s="184"/>
      <c r="T456" s="184"/>
      <c r="U456" s="185"/>
      <c r="V456" s="185"/>
      <c r="W456" s="185"/>
      <c r="X456" s="185"/>
      <c r="Y456" s="185"/>
      <c r="Z456" s="185"/>
      <c r="AA456" s="185"/>
      <c r="AB456" s="185"/>
      <c r="AC456" s="185"/>
      <c r="AD456" s="185"/>
      <c r="AE456" s="185"/>
      <c r="AF456" s="185"/>
      <c r="AG456" s="185"/>
      <c r="AH456" s="185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79"/>
      <c r="AT456" s="179"/>
      <c r="AU456" s="179"/>
      <c r="AV456" s="179"/>
      <c r="AW456" s="179"/>
      <c r="AX456" s="179"/>
    </row>
    <row r="457" spans="1:50" x14ac:dyDescent="0.25">
      <c r="A457" s="179"/>
      <c r="B457" s="179"/>
      <c r="C457" s="180"/>
      <c r="D457" s="180"/>
      <c r="E457" s="181"/>
      <c r="F457" s="180"/>
      <c r="G457" s="180"/>
      <c r="H457" s="182"/>
      <c r="I457" s="183"/>
      <c r="J457" s="184"/>
      <c r="K457" s="184"/>
      <c r="L457" s="184"/>
      <c r="M457" s="179"/>
      <c r="N457" s="179"/>
      <c r="O457" s="184"/>
      <c r="P457" s="184"/>
      <c r="Q457" s="184"/>
      <c r="R457" s="184"/>
      <c r="S457" s="184"/>
      <c r="T457" s="184"/>
      <c r="U457" s="185"/>
      <c r="V457" s="185"/>
      <c r="W457" s="185"/>
      <c r="X457" s="185"/>
      <c r="Y457" s="185"/>
      <c r="Z457" s="185"/>
      <c r="AA457" s="185"/>
      <c r="AB457" s="185"/>
      <c r="AC457" s="185"/>
      <c r="AD457" s="185"/>
      <c r="AE457" s="185"/>
      <c r="AF457" s="185"/>
      <c r="AG457" s="185"/>
      <c r="AH457" s="185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79"/>
      <c r="AT457" s="179"/>
      <c r="AU457" s="179"/>
      <c r="AV457" s="179"/>
      <c r="AW457" s="179"/>
      <c r="AX457" s="179"/>
    </row>
    <row r="458" spans="1:50" x14ac:dyDescent="0.25">
      <c r="A458" s="179"/>
      <c r="B458" s="179"/>
      <c r="C458" s="180"/>
      <c r="D458" s="180"/>
      <c r="E458" s="181"/>
      <c r="F458" s="180"/>
      <c r="G458" s="180"/>
      <c r="H458" s="182"/>
      <c r="I458" s="183"/>
      <c r="J458" s="184"/>
      <c r="K458" s="184"/>
      <c r="L458" s="184"/>
      <c r="M458" s="179"/>
      <c r="N458" s="179"/>
      <c r="O458" s="184"/>
      <c r="P458" s="184"/>
      <c r="Q458" s="184"/>
      <c r="R458" s="184"/>
      <c r="S458" s="184"/>
      <c r="T458" s="184"/>
      <c r="U458" s="185"/>
      <c r="V458" s="185"/>
      <c r="W458" s="185"/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5"/>
      <c r="AH458" s="185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79"/>
      <c r="AT458" s="179"/>
      <c r="AU458" s="179"/>
      <c r="AV458" s="179"/>
      <c r="AW458" s="179"/>
      <c r="AX458" s="179"/>
    </row>
    <row r="459" spans="1:50" x14ac:dyDescent="0.25">
      <c r="A459" s="179"/>
      <c r="B459" s="179"/>
      <c r="C459" s="180"/>
      <c r="D459" s="180"/>
      <c r="E459" s="181"/>
      <c r="F459" s="180"/>
      <c r="G459" s="180"/>
      <c r="H459" s="182"/>
      <c r="I459" s="183"/>
      <c r="J459" s="184"/>
      <c r="K459" s="184"/>
      <c r="L459" s="184"/>
      <c r="M459" s="179"/>
      <c r="N459" s="179"/>
      <c r="O459" s="184"/>
      <c r="P459" s="184"/>
      <c r="Q459" s="184"/>
      <c r="R459" s="184"/>
      <c r="S459" s="184"/>
      <c r="T459" s="184"/>
      <c r="U459" s="185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85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79"/>
      <c r="AT459" s="179"/>
      <c r="AU459" s="179"/>
      <c r="AV459" s="179"/>
      <c r="AW459" s="179"/>
      <c r="AX459" s="179"/>
    </row>
    <row r="460" spans="1:50" x14ac:dyDescent="0.25">
      <c r="A460" s="179"/>
      <c r="B460" s="179"/>
      <c r="C460" s="180"/>
      <c r="D460" s="180"/>
      <c r="E460" s="181"/>
      <c r="F460" s="180"/>
      <c r="G460" s="180"/>
      <c r="H460" s="182"/>
      <c r="I460" s="183"/>
      <c r="J460" s="184"/>
      <c r="K460" s="184"/>
      <c r="L460" s="184"/>
      <c r="M460" s="179"/>
      <c r="N460" s="179"/>
      <c r="O460" s="184"/>
      <c r="P460" s="184"/>
      <c r="Q460" s="184"/>
      <c r="R460" s="184"/>
      <c r="S460" s="184"/>
      <c r="T460" s="184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79"/>
      <c r="AT460" s="179"/>
      <c r="AU460" s="179"/>
      <c r="AV460" s="179"/>
      <c r="AW460" s="179"/>
      <c r="AX460" s="179"/>
    </row>
    <row r="461" spans="1:50" x14ac:dyDescent="0.25">
      <c r="A461" s="179"/>
      <c r="B461" s="179"/>
      <c r="C461" s="180"/>
      <c r="D461" s="180"/>
      <c r="E461" s="181"/>
      <c r="F461" s="180"/>
      <c r="G461" s="180"/>
      <c r="H461" s="182"/>
      <c r="I461" s="183"/>
      <c r="J461" s="184"/>
      <c r="K461" s="184"/>
      <c r="L461" s="184"/>
      <c r="M461" s="179"/>
      <c r="N461" s="179"/>
      <c r="O461" s="184"/>
      <c r="P461" s="184"/>
      <c r="Q461" s="184"/>
      <c r="R461" s="184"/>
      <c r="S461" s="184"/>
      <c r="T461" s="184"/>
      <c r="U461" s="185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85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79"/>
      <c r="AT461" s="179"/>
      <c r="AU461" s="179"/>
      <c r="AV461" s="179"/>
      <c r="AW461" s="179"/>
      <c r="AX461" s="179"/>
    </row>
    <row r="462" spans="1:50" x14ac:dyDescent="0.25">
      <c r="A462" s="179"/>
      <c r="B462" s="179"/>
      <c r="C462" s="180"/>
      <c r="D462" s="180"/>
      <c r="E462" s="181"/>
      <c r="F462" s="180"/>
      <c r="G462" s="180"/>
      <c r="H462" s="182"/>
      <c r="I462" s="183"/>
      <c r="J462" s="184"/>
      <c r="K462" s="184"/>
      <c r="L462" s="184"/>
      <c r="M462" s="179"/>
      <c r="N462" s="179"/>
      <c r="O462" s="184"/>
      <c r="P462" s="184"/>
      <c r="Q462" s="184"/>
      <c r="R462" s="184"/>
      <c r="S462" s="184"/>
      <c r="T462" s="184"/>
      <c r="U462" s="185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79"/>
      <c r="AT462" s="179"/>
      <c r="AU462" s="179"/>
      <c r="AV462" s="179"/>
      <c r="AW462" s="179"/>
      <c r="AX462" s="179"/>
    </row>
    <row r="463" spans="1:50" x14ac:dyDescent="0.25">
      <c r="A463" s="179"/>
      <c r="B463" s="179"/>
      <c r="C463" s="180"/>
      <c r="D463" s="180"/>
      <c r="E463" s="181"/>
      <c r="F463" s="180"/>
      <c r="G463" s="180"/>
      <c r="H463" s="182"/>
      <c r="I463" s="183"/>
      <c r="J463" s="184"/>
      <c r="K463" s="184"/>
      <c r="L463" s="184"/>
      <c r="M463" s="179"/>
      <c r="N463" s="179"/>
      <c r="O463" s="184"/>
      <c r="P463" s="184"/>
      <c r="Q463" s="184"/>
      <c r="R463" s="184"/>
      <c r="S463" s="184"/>
      <c r="T463" s="184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79"/>
      <c r="AT463" s="179"/>
      <c r="AU463" s="179"/>
      <c r="AV463" s="179"/>
      <c r="AW463" s="179"/>
      <c r="AX463" s="179"/>
    </row>
    <row r="464" spans="1:50" x14ac:dyDescent="0.25">
      <c r="A464" s="179"/>
      <c r="B464" s="179"/>
      <c r="C464" s="180"/>
      <c r="D464" s="180"/>
      <c r="E464" s="181"/>
      <c r="F464" s="180"/>
      <c r="G464" s="180"/>
      <c r="H464" s="182"/>
      <c r="I464" s="183"/>
      <c r="J464" s="184"/>
      <c r="K464" s="184"/>
      <c r="L464" s="184"/>
      <c r="M464" s="179"/>
      <c r="N464" s="179"/>
      <c r="O464" s="184"/>
      <c r="P464" s="184"/>
      <c r="Q464" s="184"/>
      <c r="R464" s="184"/>
      <c r="S464" s="184"/>
      <c r="T464" s="184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79"/>
      <c r="AT464" s="179"/>
      <c r="AU464" s="179"/>
      <c r="AV464" s="179"/>
      <c r="AW464" s="179"/>
      <c r="AX464" s="179"/>
    </row>
    <row r="465" spans="1:50" x14ac:dyDescent="0.25">
      <c r="A465" s="179"/>
      <c r="B465" s="179"/>
      <c r="C465" s="180"/>
      <c r="D465" s="180"/>
      <c r="E465" s="181"/>
      <c r="F465" s="180"/>
      <c r="G465" s="180"/>
      <c r="H465" s="182"/>
      <c r="I465" s="183"/>
      <c r="J465" s="184"/>
      <c r="K465" s="184"/>
      <c r="L465" s="184"/>
      <c r="M465" s="179"/>
      <c r="N465" s="179"/>
      <c r="O465" s="184"/>
      <c r="P465" s="184"/>
      <c r="Q465" s="184"/>
      <c r="R465" s="184"/>
      <c r="S465" s="184"/>
      <c r="T465" s="184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79"/>
      <c r="AT465" s="179"/>
      <c r="AU465" s="179"/>
      <c r="AV465" s="179"/>
      <c r="AW465" s="179"/>
      <c r="AX465" s="179"/>
    </row>
    <row r="466" spans="1:50" x14ac:dyDescent="0.25">
      <c r="A466" s="179"/>
      <c r="B466" s="179"/>
      <c r="C466" s="180"/>
      <c r="D466" s="180"/>
      <c r="E466" s="181"/>
      <c r="F466" s="180"/>
      <c r="G466" s="180"/>
      <c r="H466" s="182"/>
      <c r="I466" s="183"/>
      <c r="J466" s="184"/>
      <c r="K466" s="184"/>
      <c r="L466" s="184"/>
      <c r="M466" s="179"/>
      <c r="N466" s="179"/>
      <c r="O466" s="184"/>
      <c r="P466" s="184"/>
      <c r="Q466" s="184"/>
      <c r="R466" s="184"/>
      <c r="S466" s="184"/>
      <c r="T466" s="184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79"/>
      <c r="AT466" s="179"/>
      <c r="AU466" s="179"/>
      <c r="AV466" s="179"/>
      <c r="AW466" s="179"/>
      <c r="AX466" s="179"/>
    </row>
    <row r="467" spans="1:50" x14ac:dyDescent="0.25">
      <c r="A467" s="179"/>
      <c r="B467" s="179"/>
      <c r="C467" s="180"/>
      <c r="D467" s="180"/>
      <c r="E467" s="181"/>
      <c r="F467" s="180"/>
      <c r="G467" s="180"/>
      <c r="H467" s="182"/>
      <c r="I467" s="183"/>
      <c r="J467" s="184"/>
      <c r="K467" s="184"/>
      <c r="L467" s="184"/>
      <c r="M467" s="179"/>
      <c r="N467" s="179"/>
      <c r="O467" s="184"/>
      <c r="P467" s="184"/>
      <c r="Q467" s="184"/>
      <c r="R467" s="184"/>
      <c r="S467" s="184"/>
      <c r="T467" s="184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79"/>
      <c r="AT467" s="179"/>
      <c r="AU467" s="179"/>
      <c r="AV467" s="179"/>
      <c r="AW467" s="179"/>
      <c r="AX467" s="179"/>
    </row>
    <row r="468" spans="1:50" x14ac:dyDescent="0.25">
      <c r="A468" s="179"/>
      <c r="B468" s="179"/>
      <c r="C468" s="180"/>
      <c r="D468" s="180"/>
      <c r="E468" s="181"/>
      <c r="F468" s="180"/>
      <c r="G468" s="180"/>
      <c r="H468" s="182"/>
      <c r="I468" s="183"/>
      <c r="J468" s="184"/>
      <c r="K468" s="184"/>
      <c r="L468" s="184"/>
      <c r="M468" s="179"/>
      <c r="N468" s="179"/>
      <c r="O468" s="184"/>
      <c r="P468" s="184"/>
      <c r="Q468" s="184"/>
      <c r="R468" s="184"/>
      <c r="S468" s="184"/>
      <c r="T468" s="184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79"/>
      <c r="AT468" s="179"/>
      <c r="AU468" s="179"/>
      <c r="AV468" s="179"/>
      <c r="AW468" s="179"/>
      <c r="AX468" s="179"/>
    </row>
    <row r="469" spans="1:50" x14ac:dyDescent="0.25">
      <c r="A469" s="179"/>
      <c r="B469" s="179"/>
      <c r="C469" s="180"/>
      <c r="D469" s="180"/>
      <c r="E469" s="181"/>
      <c r="F469" s="180"/>
      <c r="G469" s="180"/>
      <c r="H469" s="182"/>
      <c r="I469" s="183"/>
      <c r="J469" s="184"/>
      <c r="K469" s="184"/>
      <c r="L469" s="184"/>
      <c r="M469" s="179"/>
      <c r="N469" s="179"/>
      <c r="O469" s="184"/>
      <c r="P469" s="184"/>
      <c r="Q469" s="184"/>
      <c r="R469" s="184"/>
      <c r="S469" s="184"/>
      <c r="T469" s="184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79"/>
      <c r="AT469" s="179"/>
      <c r="AU469" s="179"/>
      <c r="AV469" s="179"/>
      <c r="AW469" s="179"/>
      <c r="AX469" s="179"/>
    </row>
    <row r="470" spans="1:50" x14ac:dyDescent="0.25">
      <c r="A470" s="179"/>
      <c r="B470" s="179"/>
      <c r="C470" s="180"/>
      <c r="D470" s="180"/>
      <c r="E470" s="181"/>
      <c r="F470" s="180"/>
      <c r="G470" s="180"/>
      <c r="H470" s="182"/>
      <c r="I470" s="183"/>
      <c r="J470" s="184"/>
      <c r="K470" s="184"/>
      <c r="L470" s="184"/>
      <c r="M470" s="179"/>
      <c r="N470" s="179"/>
      <c r="O470" s="184"/>
      <c r="P470" s="184"/>
      <c r="Q470" s="184"/>
      <c r="R470" s="184"/>
      <c r="S470" s="184"/>
      <c r="T470" s="184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9"/>
    </row>
    <row r="471" spans="1:50" x14ac:dyDescent="0.25">
      <c r="A471" s="179"/>
      <c r="B471" s="179"/>
      <c r="C471" s="180"/>
      <c r="D471" s="180"/>
      <c r="E471" s="181"/>
      <c r="F471" s="180"/>
      <c r="G471" s="180"/>
      <c r="H471" s="182"/>
      <c r="I471" s="183"/>
      <c r="J471" s="184"/>
      <c r="K471" s="184"/>
      <c r="L471" s="184"/>
      <c r="M471" s="179"/>
      <c r="N471" s="179"/>
      <c r="O471" s="184"/>
      <c r="P471" s="184"/>
      <c r="Q471" s="184"/>
      <c r="R471" s="184"/>
      <c r="S471" s="184"/>
      <c r="T471" s="184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9"/>
    </row>
    <row r="472" spans="1:50" x14ac:dyDescent="0.25">
      <c r="A472" s="179"/>
      <c r="B472" s="179"/>
      <c r="C472" s="180"/>
      <c r="D472" s="180"/>
      <c r="E472" s="181"/>
      <c r="F472" s="180"/>
      <c r="G472" s="180"/>
      <c r="H472" s="182"/>
      <c r="I472" s="183"/>
      <c r="J472" s="184"/>
      <c r="K472" s="184"/>
      <c r="L472" s="184"/>
      <c r="M472" s="179"/>
      <c r="N472" s="179"/>
      <c r="O472" s="184"/>
      <c r="P472" s="184"/>
      <c r="Q472" s="184"/>
      <c r="R472" s="184"/>
      <c r="S472" s="184"/>
      <c r="T472" s="184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179"/>
      <c r="AT472" s="179"/>
      <c r="AU472" s="179"/>
      <c r="AV472" s="179"/>
      <c r="AW472" s="179"/>
      <c r="AX472" s="179"/>
    </row>
    <row r="473" spans="1:50" x14ac:dyDescent="0.25">
      <c r="A473" s="179"/>
      <c r="B473" s="179"/>
      <c r="C473" s="180"/>
      <c r="D473" s="180"/>
      <c r="E473" s="181"/>
      <c r="F473" s="180"/>
      <c r="G473" s="180"/>
      <c r="H473" s="182"/>
      <c r="I473" s="183"/>
      <c r="J473" s="184"/>
      <c r="K473" s="184"/>
      <c r="L473" s="184"/>
      <c r="M473" s="179"/>
      <c r="N473" s="179"/>
      <c r="O473" s="184"/>
      <c r="P473" s="184"/>
      <c r="Q473" s="184"/>
      <c r="R473" s="184"/>
      <c r="S473" s="184"/>
      <c r="T473" s="184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179"/>
      <c r="AT473" s="179"/>
      <c r="AU473" s="179"/>
      <c r="AV473" s="179"/>
      <c r="AW473" s="179"/>
      <c r="AX473" s="179"/>
    </row>
    <row r="474" spans="1:50" x14ac:dyDescent="0.25">
      <c r="A474" s="179"/>
      <c r="B474" s="179"/>
      <c r="C474" s="180"/>
      <c r="D474" s="180"/>
      <c r="E474" s="181"/>
      <c r="F474" s="180"/>
      <c r="G474" s="180"/>
      <c r="H474" s="182"/>
      <c r="I474" s="183"/>
      <c r="J474" s="184"/>
      <c r="K474" s="184"/>
      <c r="L474" s="184"/>
      <c r="M474" s="179"/>
      <c r="N474" s="179"/>
      <c r="O474" s="184"/>
      <c r="P474" s="184"/>
      <c r="Q474" s="184"/>
      <c r="R474" s="184"/>
      <c r="S474" s="184"/>
      <c r="T474" s="184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79"/>
      <c r="AT474" s="179"/>
      <c r="AU474" s="179"/>
      <c r="AV474" s="179"/>
      <c r="AW474" s="179"/>
      <c r="AX474" s="179"/>
    </row>
    <row r="475" spans="1:50" x14ac:dyDescent="0.25">
      <c r="A475" s="179"/>
      <c r="B475" s="179"/>
      <c r="C475" s="180"/>
      <c r="D475" s="180"/>
      <c r="E475" s="181"/>
      <c r="F475" s="180"/>
      <c r="G475" s="180"/>
      <c r="H475" s="182"/>
      <c r="I475" s="183"/>
      <c r="J475" s="184"/>
      <c r="K475" s="184"/>
      <c r="L475" s="184"/>
      <c r="M475" s="179"/>
      <c r="N475" s="179"/>
      <c r="O475" s="184"/>
      <c r="P475" s="184"/>
      <c r="Q475" s="184"/>
      <c r="R475" s="184"/>
      <c r="S475" s="184"/>
      <c r="T475" s="184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79"/>
      <c r="AT475" s="179"/>
      <c r="AU475" s="179"/>
      <c r="AV475" s="179"/>
      <c r="AW475" s="179"/>
      <c r="AX475" s="179"/>
    </row>
    <row r="476" spans="1:50" x14ac:dyDescent="0.25">
      <c r="A476" s="179"/>
      <c r="B476" s="179"/>
      <c r="C476" s="180"/>
      <c r="D476" s="180"/>
      <c r="E476" s="181"/>
      <c r="F476" s="180"/>
      <c r="G476" s="180"/>
      <c r="H476" s="182"/>
      <c r="I476" s="183"/>
      <c r="J476" s="184"/>
      <c r="K476" s="184"/>
      <c r="L476" s="184"/>
      <c r="M476" s="179"/>
      <c r="N476" s="179"/>
      <c r="O476" s="184"/>
      <c r="P476" s="184"/>
      <c r="Q476" s="184"/>
      <c r="R476" s="184"/>
      <c r="S476" s="184"/>
      <c r="T476" s="184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79"/>
      <c r="AT476" s="179"/>
      <c r="AU476" s="179"/>
      <c r="AV476" s="179"/>
      <c r="AW476" s="179"/>
      <c r="AX476" s="179"/>
    </row>
    <row r="477" spans="1:50" x14ac:dyDescent="0.25">
      <c r="A477" s="179"/>
      <c r="B477" s="179"/>
      <c r="C477" s="180"/>
      <c r="D477" s="180"/>
      <c r="E477" s="181"/>
      <c r="F477" s="180"/>
      <c r="G477" s="180"/>
      <c r="H477" s="182"/>
      <c r="I477" s="183"/>
      <c r="J477" s="184"/>
      <c r="K477" s="184"/>
      <c r="L477" s="184"/>
      <c r="M477" s="179"/>
      <c r="N477" s="179"/>
      <c r="O477" s="184"/>
      <c r="P477" s="184"/>
      <c r="Q477" s="184"/>
      <c r="R477" s="184"/>
      <c r="S477" s="184"/>
      <c r="T477" s="184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79"/>
      <c r="AT477" s="179"/>
      <c r="AU477" s="179"/>
      <c r="AV477" s="179"/>
      <c r="AW477" s="179"/>
      <c r="AX477" s="179"/>
    </row>
    <row r="478" spans="1:50" x14ac:dyDescent="0.25">
      <c r="A478" s="179"/>
      <c r="B478" s="179"/>
      <c r="C478" s="180"/>
      <c r="D478" s="180"/>
      <c r="E478" s="181"/>
      <c r="F478" s="180"/>
      <c r="G478" s="180"/>
      <c r="H478" s="182"/>
      <c r="I478" s="183"/>
      <c r="J478" s="184"/>
      <c r="K478" s="184"/>
      <c r="L478" s="184"/>
      <c r="M478" s="179"/>
      <c r="N478" s="179"/>
      <c r="O478" s="184"/>
      <c r="P478" s="184"/>
      <c r="Q478" s="184"/>
      <c r="R478" s="184"/>
      <c r="S478" s="184"/>
      <c r="T478" s="184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79"/>
      <c r="AT478" s="179"/>
      <c r="AU478" s="179"/>
      <c r="AV478" s="179"/>
      <c r="AW478" s="179"/>
      <c r="AX478" s="179"/>
    </row>
    <row r="479" spans="1:50" x14ac:dyDescent="0.25">
      <c r="A479" s="179"/>
      <c r="B479" s="179"/>
      <c r="C479" s="180"/>
      <c r="D479" s="180"/>
      <c r="E479" s="181"/>
      <c r="F479" s="180"/>
      <c r="G479" s="180"/>
      <c r="H479" s="182"/>
      <c r="I479" s="183"/>
      <c r="J479" s="184"/>
      <c r="K479" s="184"/>
      <c r="L479" s="184"/>
      <c r="M479" s="179"/>
      <c r="N479" s="179"/>
      <c r="O479" s="184"/>
      <c r="P479" s="184"/>
      <c r="Q479" s="184"/>
      <c r="R479" s="184"/>
      <c r="S479" s="184"/>
      <c r="T479" s="184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79"/>
      <c r="AT479" s="179"/>
      <c r="AU479" s="179"/>
      <c r="AV479" s="179"/>
      <c r="AW479" s="179"/>
      <c r="AX479" s="179"/>
    </row>
    <row r="480" spans="1:50" x14ac:dyDescent="0.25">
      <c r="A480" s="179"/>
      <c r="B480" s="179"/>
      <c r="C480" s="180"/>
      <c r="D480" s="180"/>
      <c r="E480" s="181"/>
      <c r="F480" s="180"/>
      <c r="G480" s="180"/>
      <c r="H480" s="182"/>
      <c r="I480" s="183"/>
      <c r="J480" s="184"/>
      <c r="K480" s="184"/>
      <c r="L480" s="184"/>
      <c r="M480" s="179"/>
      <c r="N480" s="179"/>
      <c r="O480" s="184"/>
      <c r="P480" s="184"/>
      <c r="Q480" s="184"/>
      <c r="R480" s="184"/>
      <c r="S480" s="184"/>
      <c r="T480" s="184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79"/>
      <c r="AT480" s="179"/>
      <c r="AU480" s="179"/>
      <c r="AV480" s="179"/>
      <c r="AW480" s="179"/>
      <c r="AX480" s="179"/>
    </row>
    <row r="481" spans="1:50" x14ac:dyDescent="0.25">
      <c r="A481" s="179"/>
      <c r="B481" s="179"/>
      <c r="C481" s="180"/>
      <c r="D481" s="180"/>
      <c r="E481" s="181"/>
      <c r="F481" s="180"/>
      <c r="G481" s="180"/>
      <c r="H481" s="182"/>
      <c r="I481" s="183"/>
      <c r="J481" s="184"/>
      <c r="K481" s="184"/>
      <c r="L481" s="184"/>
      <c r="M481" s="179"/>
      <c r="N481" s="179"/>
      <c r="O481" s="184"/>
      <c r="P481" s="184"/>
      <c r="Q481" s="184"/>
      <c r="R481" s="184"/>
      <c r="S481" s="184"/>
      <c r="T481" s="184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79"/>
      <c r="AT481" s="179"/>
      <c r="AU481" s="179"/>
      <c r="AV481" s="179"/>
      <c r="AW481" s="179"/>
      <c r="AX481" s="179"/>
    </row>
    <row r="482" spans="1:50" x14ac:dyDescent="0.25">
      <c r="A482" s="179"/>
      <c r="B482" s="179"/>
      <c r="C482" s="180"/>
      <c r="D482" s="180"/>
      <c r="E482" s="181"/>
      <c r="F482" s="180"/>
      <c r="G482" s="180"/>
      <c r="H482" s="182"/>
      <c r="I482" s="183"/>
      <c r="J482" s="184"/>
      <c r="K482" s="184"/>
      <c r="L482" s="184"/>
      <c r="M482" s="179"/>
      <c r="N482" s="179"/>
      <c r="O482" s="184"/>
      <c r="P482" s="184"/>
      <c r="Q482" s="184"/>
      <c r="R482" s="184"/>
      <c r="S482" s="184"/>
      <c r="T482" s="184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79"/>
      <c r="AT482" s="179"/>
      <c r="AU482" s="179"/>
      <c r="AV482" s="179"/>
      <c r="AW482" s="179"/>
      <c r="AX482" s="179"/>
    </row>
    <row r="483" spans="1:50" x14ac:dyDescent="0.25">
      <c r="A483" s="179"/>
      <c r="B483" s="179"/>
      <c r="C483" s="180"/>
      <c r="D483" s="180"/>
      <c r="E483" s="181"/>
      <c r="F483" s="180"/>
      <c r="G483" s="180"/>
      <c r="H483" s="182"/>
      <c r="I483" s="183"/>
      <c r="J483" s="184"/>
      <c r="K483" s="184"/>
      <c r="L483" s="184"/>
      <c r="M483" s="179"/>
      <c r="N483" s="179"/>
      <c r="O483" s="184"/>
      <c r="P483" s="184"/>
      <c r="Q483" s="184"/>
      <c r="R483" s="184"/>
      <c r="S483" s="184"/>
      <c r="T483" s="184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79"/>
      <c r="AJ483" s="179"/>
      <c r="AK483" s="179"/>
      <c r="AL483" s="179"/>
      <c r="AM483" s="179"/>
      <c r="AN483" s="179"/>
      <c r="AO483" s="179"/>
      <c r="AP483" s="179"/>
      <c r="AQ483" s="179"/>
      <c r="AR483" s="179"/>
      <c r="AS483" s="179"/>
      <c r="AT483" s="179"/>
      <c r="AU483" s="179"/>
      <c r="AV483" s="179"/>
      <c r="AW483" s="179"/>
      <c r="AX483" s="179"/>
    </row>
    <row r="484" spans="1:50" x14ac:dyDescent="0.25">
      <c r="A484" s="179"/>
      <c r="B484" s="179"/>
      <c r="C484" s="180"/>
      <c r="D484" s="180"/>
      <c r="E484" s="181"/>
      <c r="F484" s="180"/>
      <c r="G484" s="180"/>
      <c r="H484" s="182"/>
      <c r="I484" s="183"/>
      <c r="J484" s="184"/>
      <c r="K484" s="184"/>
      <c r="L484" s="184"/>
      <c r="M484" s="179"/>
      <c r="N484" s="179"/>
      <c r="O484" s="184"/>
      <c r="P484" s="184"/>
      <c r="Q484" s="184"/>
      <c r="R484" s="184"/>
      <c r="S484" s="184"/>
      <c r="T484" s="184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79"/>
      <c r="AJ484" s="179"/>
      <c r="AK484" s="179"/>
      <c r="AL484" s="179"/>
      <c r="AM484" s="179"/>
      <c r="AN484" s="179"/>
      <c r="AO484" s="179"/>
      <c r="AP484" s="179"/>
      <c r="AQ484" s="179"/>
      <c r="AR484" s="179"/>
      <c r="AS484" s="179"/>
      <c r="AT484" s="179"/>
      <c r="AU484" s="179"/>
      <c r="AV484" s="179"/>
      <c r="AW484" s="179"/>
      <c r="AX484" s="179"/>
    </row>
    <row r="485" spans="1:50" x14ac:dyDescent="0.25">
      <c r="A485" s="179"/>
      <c r="B485" s="179"/>
      <c r="C485" s="180"/>
      <c r="D485" s="180"/>
      <c r="E485" s="181"/>
      <c r="F485" s="180"/>
      <c r="G485" s="180"/>
      <c r="H485" s="182"/>
      <c r="I485" s="183"/>
      <c r="J485" s="184"/>
      <c r="K485" s="184"/>
      <c r="L485" s="184"/>
      <c r="M485" s="179"/>
      <c r="N485" s="179"/>
      <c r="O485" s="184"/>
      <c r="P485" s="184"/>
      <c r="Q485" s="184"/>
      <c r="R485" s="184"/>
      <c r="S485" s="184"/>
      <c r="T485" s="184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79"/>
      <c r="AJ485" s="179"/>
      <c r="AK485" s="179"/>
      <c r="AL485" s="179"/>
      <c r="AM485" s="179"/>
      <c r="AN485" s="179"/>
      <c r="AO485" s="179"/>
      <c r="AP485" s="179"/>
      <c r="AQ485" s="179"/>
      <c r="AR485" s="179"/>
      <c r="AS485" s="179"/>
      <c r="AT485" s="179"/>
      <c r="AU485" s="179"/>
      <c r="AV485" s="179"/>
      <c r="AW485" s="179"/>
      <c r="AX485" s="179"/>
    </row>
    <row r="486" spans="1:50" x14ac:dyDescent="0.25">
      <c r="A486" s="179"/>
      <c r="B486" s="179"/>
      <c r="C486" s="180"/>
      <c r="D486" s="180"/>
      <c r="E486" s="181"/>
      <c r="F486" s="180"/>
      <c r="G486" s="180"/>
      <c r="H486" s="182"/>
      <c r="I486" s="183"/>
      <c r="J486" s="184"/>
      <c r="K486" s="184"/>
      <c r="L486" s="184"/>
      <c r="M486" s="179"/>
      <c r="N486" s="179"/>
      <c r="O486" s="184"/>
      <c r="P486" s="184"/>
      <c r="Q486" s="184"/>
      <c r="R486" s="184"/>
      <c r="S486" s="184"/>
      <c r="T486" s="184"/>
      <c r="U486" s="185"/>
      <c r="V486" s="185"/>
      <c r="W486" s="185"/>
      <c r="X486" s="185"/>
      <c r="Y486" s="185"/>
      <c r="Z486" s="185"/>
      <c r="AA486" s="185"/>
      <c r="AB486" s="185"/>
      <c r="AC486" s="185"/>
      <c r="AD486" s="185"/>
      <c r="AE486" s="185"/>
      <c r="AF486" s="185"/>
      <c r="AG486" s="185"/>
      <c r="AH486" s="185"/>
      <c r="AI486" s="179"/>
      <c r="AJ486" s="179"/>
      <c r="AK486" s="179"/>
      <c r="AL486" s="179"/>
      <c r="AM486" s="179"/>
      <c r="AN486" s="179"/>
      <c r="AO486" s="179"/>
      <c r="AP486" s="179"/>
      <c r="AQ486" s="179"/>
      <c r="AR486" s="179"/>
      <c r="AS486" s="179"/>
      <c r="AT486" s="179"/>
      <c r="AU486" s="179"/>
      <c r="AV486" s="179"/>
      <c r="AW486" s="179"/>
      <c r="AX486" s="179"/>
    </row>
    <row r="487" spans="1:50" x14ac:dyDescent="0.25">
      <c r="A487" s="179"/>
      <c r="B487" s="179"/>
      <c r="C487" s="180"/>
      <c r="D487" s="180"/>
      <c r="E487" s="181"/>
      <c r="F487" s="180"/>
      <c r="G487" s="180"/>
      <c r="H487" s="182"/>
      <c r="I487" s="183"/>
      <c r="J487" s="184"/>
      <c r="K487" s="184"/>
      <c r="L487" s="184"/>
      <c r="M487" s="179"/>
      <c r="N487" s="179"/>
      <c r="O487" s="184"/>
      <c r="P487" s="184"/>
      <c r="Q487" s="184"/>
      <c r="R487" s="184"/>
      <c r="S487" s="184"/>
      <c r="T487" s="184"/>
      <c r="U487" s="185"/>
      <c r="V487" s="185"/>
      <c r="W487" s="185"/>
      <c r="X487" s="185"/>
      <c r="Y487" s="185"/>
      <c r="Z487" s="185"/>
      <c r="AA487" s="185"/>
      <c r="AB487" s="185"/>
      <c r="AC487" s="185"/>
      <c r="AD487" s="185"/>
      <c r="AE487" s="185"/>
      <c r="AF487" s="185"/>
      <c r="AG487" s="185"/>
      <c r="AH487" s="185"/>
      <c r="AI487" s="179"/>
      <c r="AJ487" s="179"/>
      <c r="AK487" s="179"/>
      <c r="AL487" s="179"/>
      <c r="AM487" s="179"/>
      <c r="AN487" s="179"/>
      <c r="AO487" s="179"/>
      <c r="AP487" s="179"/>
      <c r="AQ487" s="179"/>
      <c r="AR487" s="179"/>
      <c r="AS487" s="179"/>
      <c r="AT487" s="179"/>
      <c r="AU487" s="179"/>
      <c r="AV487" s="179"/>
      <c r="AW487" s="179"/>
      <c r="AX487" s="179"/>
    </row>
    <row r="488" spans="1:50" x14ac:dyDescent="0.25">
      <c r="A488" s="179"/>
      <c r="B488" s="179"/>
      <c r="C488" s="180"/>
      <c r="D488" s="180"/>
      <c r="E488" s="181"/>
      <c r="F488" s="180"/>
      <c r="G488" s="180"/>
      <c r="H488" s="182"/>
      <c r="I488" s="183"/>
      <c r="J488" s="184"/>
      <c r="K488" s="184"/>
      <c r="L488" s="184"/>
      <c r="M488" s="179"/>
      <c r="N488" s="179"/>
      <c r="O488" s="184"/>
      <c r="P488" s="184"/>
      <c r="Q488" s="184"/>
      <c r="R488" s="184"/>
      <c r="S488" s="184"/>
      <c r="T488" s="184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79"/>
      <c r="AJ488" s="179"/>
      <c r="AK488" s="179"/>
      <c r="AL488" s="179"/>
      <c r="AM488" s="179"/>
      <c r="AN488" s="179"/>
      <c r="AO488" s="179"/>
      <c r="AP488" s="179"/>
      <c r="AQ488" s="179"/>
      <c r="AR488" s="179"/>
      <c r="AS488" s="179"/>
      <c r="AT488" s="179"/>
      <c r="AU488" s="179"/>
      <c r="AV488" s="179"/>
      <c r="AW488" s="179"/>
      <c r="AX488" s="179"/>
    </row>
    <row r="489" spans="1:50" x14ac:dyDescent="0.25">
      <c r="A489" s="179"/>
      <c r="B489" s="179"/>
      <c r="C489" s="180"/>
      <c r="D489" s="180"/>
      <c r="E489" s="181"/>
      <c r="F489" s="180"/>
      <c r="G489" s="180"/>
      <c r="H489" s="182"/>
      <c r="I489" s="183"/>
      <c r="J489" s="184"/>
      <c r="K489" s="184"/>
      <c r="L489" s="184"/>
      <c r="M489" s="179"/>
      <c r="N489" s="179"/>
      <c r="O489" s="184"/>
      <c r="P489" s="184"/>
      <c r="Q489" s="184"/>
      <c r="R489" s="184"/>
      <c r="S489" s="184"/>
      <c r="T489" s="184"/>
      <c r="U489" s="185"/>
      <c r="V489" s="185"/>
      <c r="W489" s="185"/>
      <c r="X489" s="185"/>
      <c r="Y489" s="185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79"/>
      <c r="AJ489" s="179"/>
      <c r="AK489" s="179"/>
      <c r="AL489" s="179"/>
      <c r="AM489" s="179"/>
      <c r="AN489" s="179"/>
      <c r="AO489" s="179"/>
      <c r="AP489" s="179"/>
      <c r="AQ489" s="179"/>
      <c r="AR489" s="179"/>
      <c r="AS489" s="179"/>
      <c r="AT489" s="179"/>
      <c r="AU489" s="179"/>
      <c r="AV489" s="179"/>
      <c r="AW489" s="179"/>
      <c r="AX489" s="179"/>
    </row>
    <row r="490" spans="1:50" x14ac:dyDescent="0.25">
      <c r="A490" s="179"/>
      <c r="B490" s="179"/>
      <c r="C490" s="180"/>
      <c r="D490" s="180"/>
      <c r="E490" s="181"/>
      <c r="F490" s="180"/>
      <c r="G490" s="180"/>
      <c r="H490" s="182"/>
      <c r="I490" s="183"/>
      <c r="J490" s="184"/>
      <c r="K490" s="184"/>
      <c r="L490" s="184"/>
      <c r="M490" s="179"/>
      <c r="N490" s="179"/>
      <c r="O490" s="184"/>
      <c r="P490" s="184"/>
      <c r="Q490" s="184"/>
      <c r="R490" s="184"/>
      <c r="S490" s="184"/>
      <c r="T490" s="184"/>
      <c r="U490" s="185"/>
      <c r="V490" s="185"/>
      <c r="W490" s="185"/>
      <c r="X490" s="185"/>
      <c r="Y490" s="185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79"/>
      <c r="AJ490" s="179"/>
      <c r="AK490" s="179"/>
      <c r="AL490" s="179"/>
      <c r="AM490" s="179"/>
      <c r="AN490" s="179"/>
      <c r="AO490" s="179"/>
      <c r="AP490" s="179"/>
      <c r="AQ490" s="179"/>
      <c r="AR490" s="179"/>
      <c r="AS490" s="179"/>
      <c r="AT490" s="179"/>
      <c r="AU490" s="179"/>
      <c r="AV490" s="179"/>
      <c r="AW490" s="179"/>
      <c r="AX490" s="179"/>
    </row>
    <row r="491" spans="1:50" x14ac:dyDescent="0.25">
      <c r="A491" s="179"/>
      <c r="B491" s="179"/>
      <c r="C491" s="180"/>
      <c r="D491" s="180"/>
      <c r="E491" s="181"/>
      <c r="F491" s="180"/>
      <c r="G491" s="180"/>
      <c r="H491" s="182"/>
      <c r="I491" s="183"/>
      <c r="J491" s="184"/>
      <c r="K491" s="184"/>
      <c r="L491" s="184"/>
      <c r="M491" s="179"/>
      <c r="N491" s="179"/>
      <c r="O491" s="184"/>
      <c r="P491" s="184"/>
      <c r="Q491" s="184"/>
      <c r="R491" s="184"/>
      <c r="S491" s="184"/>
      <c r="T491" s="184"/>
      <c r="U491" s="185"/>
      <c r="V491" s="185"/>
      <c r="W491" s="185"/>
      <c r="X491" s="185"/>
      <c r="Y491" s="185"/>
      <c r="Z491" s="185"/>
      <c r="AA491" s="185"/>
      <c r="AB491" s="185"/>
      <c r="AC491" s="185"/>
      <c r="AD491" s="185"/>
      <c r="AE491" s="185"/>
      <c r="AF491" s="185"/>
      <c r="AG491" s="185"/>
      <c r="AH491" s="185"/>
      <c r="AI491" s="179"/>
      <c r="AJ491" s="179"/>
      <c r="AK491" s="179"/>
      <c r="AL491" s="179"/>
      <c r="AM491" s="179"/>
      <c r="AN491" s="179"/>
      <c r="AO491" s="179"/>
      <c r="AP491" s="179"/>
      <c r="AQ491" s="179"/>
      <c r="AR491" s="179"/>
      <c r="AS491" s="179"/>
      <c r="AT491" s="179"/>
      <c r="AU491" s="179"/>
      <c r="AV491" s="179"/>
      <c r="AW491" s="179"/>
      <c r="AX491" s="179"/>
    </row>
    <row r="492" spans="1:50" x14ac:dyDescent="0.25">
      <c r="A492" s="179"/>
      <c r="B492" s="179"/>
      <c r="C492" s="180"/>
      <c r="D492" s="180"/>
      <c r="E492" s="181"/>
      <c r="F492" s="180"/>
      <c r="G492" s="180"/>
      <c r="H492" s="182"/>
      <c r="I492" s="183"/>
      <c r="J492" s="184"/>
      <c r="K492" s="184"/>
      <c r="L492" s="184"/>
      <c r="M492" s="179"/>
      <c r="N492" s="179"/>
      <c r="O492" s="184"/>
      <c r="P492" s="184"/>
      <c r="Q492" s="184"/>
      <c r="R492" s="184"/>
      <c r="S492" s="184"/>
      <c r="T492" s="184"/>
      <c r="U492" s="185"/>
      <c r="V492" s="185"/>
      <c r="W492" s="185"/>
      <c r="X492" s="185"/>
      <c r="Y492" s="185"/>
      <c r="Z492" s="185"/>
      <c r="AA492" s="185"/>
      <c r="AB492" s="185"/>
      <c r="AC492" s="185"/>
      <c r="AD492" s="185"/>
      <c r="AE492" s="185"/>
      <c r="AF492" s="185"/>
      <c r="AG492" s="185"/>
      <c r="AH492" s="185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79"/>
      <c r="AT492" s="179"/>
      <c r="AU492" s="179"/>
      <c r="AV492" s="179"/>
      <c r="AW492" s="179"/>
      <c r="AX492" s="179"/>
    </row>
    <row r="493" spans="1:50" x14ac:dyDescent="0.25">
      <c r="A493" s="179"/>
      <c r="B493" s="179"/>
      <c r="C493" s="180"/>
      <c r="D493" s="180"/>
      <c r="E493" s="181"/>
      <c r="F493" s="180"/>
      <c r="G493" s="180"/>
      <c r="H493" s="182"/>
      <c r="I493" s="183"/>
      <c r="J493" s="184"/>
      <c r="K493" s="184"/>
      <c r="L493" s="184"/>
      <c r="M493" s="179"/>
      <c r="N493" s="179"/>
      <c r="O493" s="184"/>
      <c r="P493" s="184"/>
      <c r="Q493" s="184"/>
      <c r="R493" s="184"/>
      <c r="S493" s="184"/>
      <c r="T493" s="184"/>
      <c r="U493" s="185"/>
      <c r="V493" s="185"/>
      <c r="W493" s="185"/>
      <c r="X493" s="185"/>
      <c r="Y493" s="185"/>
      <c r="Z493" s="185"/>
      <c r="AA493" s="185"/>
      <c r="AB493" s="185"/>
      <c r="AC493" s="185"/>
      <c r="AD493" s="185"/>
      <c r="AE493" s="185"/>
      <c r="AF493" s="185"/>
      <c r="AG493" s="185"/>
      <c r="AH493" s="185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79"/>
      <c r="AT493" s="179"/>
      <c r="AU493" s="179"/>
      <c r="AV493" s="179"/>
      <c r="AW493" s="179"/>
      <c r="AX493" s="179"/>
    </row>
    <row r="494" spans="1:50" x14ac:dyDescent="0.25">
      <c r="A494" s="179"/>
      <c r="B494" s="179"/>
      <c r="C494" s="180"/>
      <c r="D494" s="180"/>
      <c r="E494" s="181"/>
      <c r="F494" s="180"/>
      <c r="G494" s="180"/>
      <c r="H494" s="182"/>
      <c r="I494" s="183"/>
      <c r="J494" s="184"/>
      <c r="K494" s="184"/>
      <c r="L494" s="184"/>
      <c r="M494" s="179"/>
      <c r="N494" s="179"/>
      <c r="O494" s="184"/>
      <c r="P494" s="184"/>
      <c r="Q494" s="184"/>
      <c r="R494" s="184"/>
      <c r="S494" s="184"/>
      <c r="T494" s="184"/>
      <c r="U494" s="185"/>
      <c r="V494" s="185"/>
      <c r="W494" s="185"/>
      <c r="X494" s="185"/>
      <c r="Y494" s="185"/>
      <c r="Z494" s="185"/>
      <c r="AA494" s="185"/>
      <c r="AB494" s="185"/>
      <c r="AC494" s="185"/>
      <c r="AD494" s="185"/>
      <c r="AE494" s="185"/>
      <c r="AF494" s="185"/>
      <c r="AG494" s="185"/>
      <c r="AH494" s="185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79"/>
      <c r="AT494" s="179"/>
      <c r="AU494" s="179"/>
      <c r="AV494" s="179"/>
      <c r="AW494" s="179"/>
      <c r="AX494" s="179"/>
    </row>
    <row r="495" spans="1:50" x14ac:dyDescent="0.25">
      <c r="A495" s="179"/>
      <c r="B495" s="179"/>
      <c r="C495" s="180"/>
      <c r="D495" s="180"/>
      <c r="E495" s="181"/>
      <c r="F495" s="180"/>
      <c r="G495" s="180"/>
      <c r="H495" s="182"/>
      <c r="I495" s="183"/>
      <c r="J495" s="184"/>
      <c r="K495" s="184"/>
      <c r="L495" s="184"/>
      <c r="M495" s="179"/>
      <c r="N495" s="179"/>
      <c r="O495" s="184"/>
      <c r="P495" s="184"/>
      <c r="Q495" s="184"/>
      <c r="R495" s="184"/>
      <c r="S495" s="184"/>
      <c r="T495" s="184"/>
      <c r="U495" s="185"/>
      <c r="V495" s="185"/>
      <c r="W495" s="185"/>
      <c r="X495" s="185"/>
      <c r="Y495" s="185"/>
      <c r="Z495" s="185"/>
      <c r="AA495" s="185"/>
      <c r="AB495" s="185"/>
      <c r="AC495" s="185"/>
      <c r="AD495" s="185"/>
      <c r="AE495" s="185"/>
      <c r="AF495" s="185"/>
      <c r="AG495" s="185"/>
      <c r="AH495" s="185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79"/>
      <c r="AT495" s="179"/>
      <c r="AU495" s="179"/>
      <c r="AV495" s="179"/>
      <c r="AW495" s="179"/>
      <c r="AX495" s="179"/>
    </row>
    <row r="496" spans="1:50" x14ac:dyDescent="0.25">
      <c r="A496" s="179"/>
      <c r="B496" s="179"/>
      <c r="C496" s="180"/>
      <c r="D496" s="180"/>
      <c r="E496" s="181"/>
      <c r="F496" s="180"/>
      <c r="G496" s="180"/>
      <c r="H496" s="182"/>
      <c r="I496" s="183"/>
      <c r="J496" s="184"/>
      <c r="K496" s="184"/>
      <c r="L496" s="184"/>
      <c r="M496" s="179"/>
      <c r="N496" s="179"/>
      <c r="O496" s="184"/>
      <c r="P496" s="184"/>
      <c r="Q496" s="184"/>
      <c r="R496" s="184"/>
      <c r="S496" s="184"/>
      <c r="T496" s="184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79"/>
      <c r="AT496" s="179"/>
      <c r="AU496" s="179"/>
      <c r="AV496" s="179"/>
      <c r="AW496" s="179"/>
      <c r="AX496" s="179"/>
    </row>
    <row r="497" spans="1:50" x14ac:dyDescent="0.25">
      <c r="A497" s="179"/>
      <c r="B497" s="179"/>
      <c r="C497" s="180"/>
      <c r="D497" s="180"/>
      <c r="E497" s="181"/>
      <c r="F497" s="180"/>
      <c r="G497" s="180"/>
      <c r="H497" s="182"/>
      <c r="I497" s="183"/>
      <c r="J497" s="184"/>
      <c r="K497" s="184"/>
      <c r="L497" s="184"/>
      <c r="M497" s="179"/>
      <c r="N497" s="179"/>
      <c r="O497" s="184"/>
      <c r="P497" s="184"/>
      <c r="Q497" s="184"/>
      <c r="R497" s="184"/>
      <c r="S497" s="184"/>
      <c r="T497" s="184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85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79"/>
      <c r="AT497" s="179"/>
      <c r="AU497" s="179"/>
      <c r="AV497" s="179"/>
      <c r="AW497" s="179"/>
      <c r="AX497" s="179"/>
    </row>
    <row r="498" spans="1:50" x14ac:dyDescent="0.25">
      <c r="A498" s="179"/>
      <c r="B498" s="179"/>
      <c r="C498" s="180"/>
      <c r="D498" s="180"/>
      <c r="E498" s="181"/>
      <c r="F498" s="180"/>
      <c r="G498" s="180"/>
      <c r="H498" s="182"/>
      <c r="I498" s="183"/>
      <c r="J498" s="184"/>
      <c r="K498" s="184"/>
      <c r="L498" s="184"/>
      <c r="M498" s="179"/>
      <c r="N498" s="179"/>
      <c r="O498" s="184"/>
      <c r="P498" s="184"/>
      <c r="Q498" s="184"/>
      <c r="R498" s="184"/>
      <c r="S498" s="184"/>
      <c r="T498" s="184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85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79"/>
      <c r="AT498" s="179"/>
      <c r="AU498" s="179"/>
      <c r="AV498" s="179"/>
      <c r="AW498" s="179"/>
      <c r="AX498" s="179"/>
    </row>
    <row r="499" spans="1:50" x14ac:dyDescent="0.25">
      <c r="A499" s="179"/>
      <c r="B499" s="179"/>
      <c r="C499" s="180"/>
      <c r="D499" s="180"/>
      <c r="E499" s="181"/>
      <c r="F499" s="180"/>
      <c r="G499" s="180"/>
      <c r="H499" s="182"/>
      <c r="I499" s="183"/>
      <c r="J499" s="184"/>
      <c r="K499" s="184"/>
      <c r="L499" s="184"/>
      <c r="M499" s="179"/>
      <c r="N499" s="179"/>
      <c r="O499" s="184"/>
      <c r="P499" s="184"/>
      <c r="Q499" s="184"/>
      <c r="R499" s="184"/>
      <c r="S499" s="184"/>
      <c r="T499" s="184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85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79"/>
      <c r="AT499" s="179"/>
      <c r="AU499" s="179"/>
      <c r="AV499" s="179"/>
      <c r="AW499" s="179"/>
      <c r="AX499" s="179"/>
    </row>
    <row r="500" spans="1:50" x14ac:dyDescent="0.25">
      <c r="A500" s="179"/>
      <c r="B500" s="179"/>
      <c r="C500" s="180"/>
      <c r="D500" s="180"/>
      <c r="E500" s="181"/>
      <c r="F500" s="180"/>
      <c r="G500" s="180"/>
      <c r="H500" s="182"/>
      <c r="I500" s="183"/>
      <c r="J500" s="184"/>
      <c r="K500" s="184"/>
      <c r="L500" s="184"/>
      <c r="M500" s="179"/>
      <c r="N500" s="179"/>
      <c r="O500" s="184"/>
      <c r="P500" s="184"/>
      <c r="Q500" s="184"/>
      <c r="R500" s="184"/>
      <c r="S500" s="184"/>
      <c r="T500" s="184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79"/>
      <c r="AT500" s="179"/>
      <c r="AU500" s="179"/>
      <c r="AV500" s="179"/>
      <c r="AW500" s="179"/>
      <c r="AX500" s="179"/>
    </row>
    <row r="501" spans="1:50" x14ac:dyDescent="0.25">
      <c r="A501" s="179"/>
      <c r="B501" s="179"/>
      <c r="C501" s="180"/>
      <c r="D501" s="180"/>
      <c r="E501" s="181"/>
      <c r="F501" s="180"/>
      <c r="G501" s="180"/>
      <c r="H501" s="182"/>
      <c r="I501" s="183"/>
      <c r="J501" s="184"/>
      <c r="K501" s="184"/>
      <c r="L501" s="184"/>
      <c r="M501" s="179"/>
      <c r="N501" s="179"/>
      <c r="O501" s="184"/>
      <c r="P501" s="184"/>
      <c r="Q501" s="184"/>
      <c r="R501" s="184"/>
      <c r="S501" s="184"/>
      <c r="T501" s="184"/>
      <c r="U501" s="185"/>
      <c r="V501" s="185"/>
      <c r="W501" s="185"/>
      <c r="X501" s="185"/>
      <c r="Y501" s="185"/>
      <c r="Z501" s="185"/>
      <c r="AA501" s="185"/>
      <c r="AB501" s="185"/>
      <c r="AC501" s="185"/>
      <c r="AD501" s="185"/>
      <c r="AE501" s="185"/>
      <c r="AF501" s="185"/>
      <c r="AG501" s="185"/>
      <c r="AH501" s="185"/>
      <c r="AI501" s="179"/>
      <c r="AJ501" s="179"/>
      <c r="AK501" s="179"/>
      <c r="AL501" s="179"/>
      <c r="AM501" s="179"/>
      <c r="AN501" s="179"/>
      <c r="AO501" s="179"/>
      <c r="AP501" s="179"/>
      <c r="AQ501" s="179"/>
      <c r="AR501" s="179"/>
      <c r="AS501" s="179"/>
      <c r="AT501" s="179"/>
      <c r="AU501" s="179"/>
      <c r="AV501" s="179"/>
      <c r="AW501" s="179"/>
      <c r="AX501" s="179"/>
    </row>
    <row r="502" spans="1:50" x14ac:dyDescent="0.25">
      <c r="A502" s="179"/>
      <c r="B502" s="179"/>
      <c r="C502" s="180"/>
      <c r="D502" s="180"/>
      <c r="E502" s="181"/>
      <c r="F502" s="180"/>
      <c r="G502" s="180"/>
      <c r="H502" s="182"/>
      <c r="I502" s="183"/>
      <c r="J502" s="184"/>
      <c r="K502" s="184"/>
      <c r="L502" s="184"/>
      <c r="M502" s="179"/>
      <c r="N502" s="179"/>
      <c r="O502" s="184"/>
      <c r="P502" s="184"/>
      <c r="Q502" s="184"/>
      <c r="R502" s="184"/>
      <c r="S502" s="184"/>
      <c r="T502" s="184"/>
      <c r="U502" s="185"/>
      <c r="V502" s="185"/>
      <c r="W502" s="185"/>
      <c r="X502" s="185"/>
      <c r="Y502" s="185"/>
      <c r="Z502" s="185"/>
      <c r="AA502" s="185"/>
      <c r="AB502" s="185"/>
      <c r="AC502" s="185"/>
      <c r="AD502" s="185"/>
      <c r="AE502" s="185"/>
      <c r="AF502" s="185"/>
      <c r="AG502" s="185"/>
      <c r="AH502" s="185"/>
      <c r="AI502" s="179"/>
      <c r="AJ502" s="179"/>
      <c r="AK502" s="179"/>
      <c r="AL502" s="179"/>
      <c r="AM502" s="179"/>
      <c r="AN502" s="179"/>
      <c r="AO502" s="179"/>
      <c r="AP502" s="179"/>
      <c r="AQ502" s="179"/>
      <c r="AR502" s="179"/>
      <c r="AS502" s="179"/>
      <c r="AT502" s="179"/>
      <c r="AU502" s="179"/>
      <c r="AV502" s="179"/>
      <c r="AW502" s="179"/>
      <c r="AX502" s="179"/>
    </row>
    <row r="503" spans="1:50" x14ac:dyDescent="0.25">
      <c r="A503" s="179"/>
      <c r="B503" s="179"/>
      <c r="C503" s="180"/>
      <c r="D503" s="180"/>
      <c r="E503" s="181"/>
      <c r="F503" s="180"/>
      <c r="G503" s="180"/>
      <c r="H503" s="182"/>
      <c r="I503" s="183"/>
      <c r="J503" s="184"/>
      <c r="K503" s="184"/>
      <c r="L503" s="184"/>
      <c r="M503" s="179"/>
      <c r="N503" s="179"/>
      <c r="O503" s="184"/>
      <c r="P503" s="184"/>
      <c r="Q503" s="184"/>
      <c r="R503" s="184"/>
      <c r="S503" s="184"/>
      <c r="T503" s="184"/>
      <c r="U503" s="185"/>
      <c r="V503" s="185"/>
      <c r="W503" s="185"/>
      <c r="X503" s="185"/>
      <c r="Y503" s="185"/>
      <c r="Z503" s="185"/>
      <c r="AA503" s="185"/>
      <c r="AB503" s="185"/>
      <c r="AC503" s="185"/>
      <c r="AD503" s="185"/>
      <c r="AE503" s="185"/>
      <c r="AF503" s="185"/>
      <c r="AG503" s="185"/>
      <c r="AH503" s="185"/>
      <c r="AI503" s="179"/>
      <c r="AJ503" s="179"/>
      <c r="AK503" s="179"/>
      <c r="AL503" s="179"/>
      <c r="AM503" s="179"/>
      <c r="AN503" s="179"/>
      <c r="AO503" s="179"/>
      <c r="AP503" s="179"/>
      <c r="AQ503" s="179"/>
      <c r="AR503" s="179"/>
      <c r="AS503" s="179"/>
      <c r="AT503" s="179"/>
      <c r="AU503" s="179"/>
      <c r="AV503" s="179"/>
      <c r="AW503" s="179"/>
      <c r="AX503" s="179"/>
    </row>
    <row r="504" spans="1:50" x14ac:dyDescent="0.25">
      <c r="A504" s="179"/>
      <c r="B504" s="179"/>
      <c r="C504" s="180"/>
      <c r="D504" s="180"/>
      <c r="E504" s="181"/>
      <c r="F504" s="180"/>
      <c r="G504" s="180"/>
      <c r="H504" s="182"/>
      <c r="I504" s="183"/>
      <c r="J504" s="184"/>
      <c r="K504" s="184"/>
      <c r="L504" s="184"/>
      <c r="M504" s="179"/>
      <c r="N504" s="179"/>
      <c r="O504" s="184"/>
      <c r="P504" s="184"/>
      <c r="Q504" s="184"/>
      <c r="R504" s="184"/>
      <c r="S504" s="184"/>
      <c r="T504" s="184"/>
      <c r="U504" s="185"/>
      <c r="V504" s="185"/>
      <c r="W504" s="185"/>
      <c r="X504" s="185"/>
      <c r="Y504" s="185"/>
      <c r="Z504" s="185"/>
      <c r="AA504" s="185"/>
      <c r="AB504" s="185"/>
      <c r="AC504" s="185"/>
      <c r="AD504" s="185"/>
      <c r="AE504" s="185"/>
      <c r="AF504" s="185"/>
      <c r="AG504" s="185"/>
      <c r="AH504" s="185"/>
      <c r="AI504" s="179"/>
      <c r="AJ504" s="179"/>
      <c r="AK504" s="179"/>
      <c r="AL504" s="179"/>
      <c r="AM504" s="179"/>
      <c r="AN504" s="179"/>
      <c r="AO504" s="179"/>
      <c r="AP504" s="179"/>
      <c r="AQ504" s="179"/>
      <c r="AR504" s="179"/>
      <c r="AS504" s="179"/>
      <c r="AT504" s="179"/>
      <c r="AU504" s="179"/>
      <c r="AV504" s="179"/>
      <c r="AW504" s="179"/>
      <c r="AX504" s="179"/>
    </row>
    <row r="505" spans="1:50" x14ac:dyDescent="0.25">
      <c r="A505" s="179"/>
      <c r="B505" s="179"/>
      <c r="C505" s="180"/>
      <c r="D505" s="180"/>
      <c r="E505" s="181"/>
      <c r="F505" s="180"/>
      <c r="G505" s="180"/>
      <c r="H505" s="182"/>
      <c r="I505" s="183"/>
      <c r="J505" s="184"/>
      <c r="K505" s="184"/>
      <c r="L505" s="184"/>
      <c r="M505" s="179"/>
      <c r="N505" s="179"/>
      <c r="O505" s="184"/>
      <c r="P505" s="184"/>
      <c r="Q505" s="184"/>
      <c r="R505" s="184"/>
      <c r="S505" s="184"/>
      <c r="T505" s="184"/>
      <c r="U505" s="185"/>
      <c r="V505" s="185"/>
      <c r="W505" s="185"/>
      <c r="X505" s="185"/>
      <c r="Y505" s="185"/>
      <c r="Z505" s="185"/>
      <c r="AA505" s="185"/>
      <c r="AB505" s="185"/>
      <c r="AC505" s="185"/>
      <c r="AD505" s="185"/>
      <c r="AE505" s="185"/>
      <c r="AF505" s="185"/>
      <c r="AG505" s="185"/>
      <c r="AH505" s="185"/>
      <c r="AI505" s="179"/>
      <c r="AJ505" s="179"/>
      <c r="AK505" s="179"/>
      <c r="AL505" s="179"/>
      <c r="AM505" s="179"/>
      <c r="AN505" s="179"/>
      <c r="AO505" s="179"/>
      <c r="AP505" s="179"/>
      <c r="AQ505" s="179"/>
      <c r="AR505" s="179"/>
      <c r="AS505" s="179"/>
      <c r="AT505" s="179"/>
      <c r="AU505" s="179"/>
      <c r="AV505" s="179"/>
      <c r="AW505" s="179"/>
      <c r="AX505" s="179"/>
    </row>
    <row r="506" spans="1:50" x14ac:dyDescent="0.25">
      <c r="A506" s="179"/>
      <c r="B506" s="179"/>
      <c r="C506" s="180"/>
      <c r="D506" s="180"/>
      <c r="E506" s="181"/>
      <c r="F506" s="180"/>
      <c r="G506" s="180"/>
      <c r="H506" s="182"/>
      <c r="I506" s="183"/>
      <c r="J506" s="184"/>
      <c r="K506" s="184"/>
      <c r="L506" s="184"/>
      <c r="M506" s="179"/>
      <c r="N506" s="179"/>
      <c r="O506" s="184"/>
      <c r="P506" s="184"/>
      <c r="Q506" s="184"/>
      <c r="R506" s="184"/>
      <c r="S506" s="184"/>
      <c r="T506" s="184"/>
      <c r="U506" s="185"/>
      <c r="V506" s="185"/>
      <c r="W506" s="185"/>
      <c r="X506" s="185"/>
      <c r="Y506" s="185"/>
      <c r="Z506" s="185"/>
      <c r="AA506" s="185"/>
      <c r="AB506" s="185"/>
      <c r="AC506" s="185"/>
      <c r="AD506" s="185"/>
      <c r="AE506" s="185"/>
      <c r="AF506" s="185"/>
      <c r="AG506" s="185"/>
      <c r="AH506" s="185"/>
      <c r="AI506" s="179"/>
      <c r="AJ506" s="179"/>
      <c r="AK506" s="179"/>
      <c r="AL506" s="179"/>
      <c r="AM506" s="179"/>
      <c r="AN506" s="179"/>
      <c r="AO506" s="179"/>
      <c r="AP506" s="179"/>
      <c r="AQ506" s="179"/>
      <c r="AR506" s="179"/>
      <c r="AS506" s="179"/>
      <c r="AT506" s="179"/>
      <c r="AU506" s="179"/>
      <c r="AV506" s="179"/>
      <c r="AW506" s="179"/>
      <c r="AX506" s="179"/>
    </row>
    <row r="507" spans="1:50" x14ac:dyDescent="0.25">
      <c r="A507" s="179"/>
      <c r="B507" s="179"/>
      <c r="C507" s="180"/>
      <c r="D507" s="180"/>
      <c r="E507" s="181"/>
      <c r="F507" s="180"/>
      <c r="G507" s="180"/>
      <c r="H507" s="182"/>
      <c r="I507" s="183"/>
      <c r="J507" s="184"/>
      <c r="K507" s="184"/>
      <c r="L507" s="184"/>
      <c r="M507" s="179"/>
      <c r="N507" s="179"/>
      <c r="O507" s="184"/>
      <c r="P507" s="184"/>
      <c r="Q507" s="184"/>
      <c r="R507" s="184"/>
      <c r="S507" s="184"/>
      <c r="T507" s="184"/>
      <c r="U507" s="185"/>
      <c r="V507" s="185"/>
      <c r="W507" s="185"/>
      <c r="X507" s="185"/>
      <c r="Y507" s="185"/>
      <c r="Z507" s="185"/>
      <c r="AA507" s="185"/>
      <c r="AB507" s="185"/>
      <c r="AC507" s="185"/>
      <c r="AD507" s="185"/>
      <c r="AE507" s="185"/>
      <c r="AF507" s="185"/>
      <c r="AG507" s="185"/>
      <c r="AH507" s="185"/>
      <c r="AI507" s="179"/>
      <c r="AJ507" s="179"/>
      <c r="AK507" s="179"/>
      <c r="AL507" s="179"/>
      <c r="AM507" s="179"/>
      <c r="AN507" s="179"/>
      <c r="AO507" s="179"/>
      <c r="AP507" s="179"/>
      <c r="AQ507" s="179"/>
      <c r="AR507" s="179"/>
      <c r="AS507" s="179"/>
      <c r="AT507" s="179"/>
      <c r="AU507" s="179"/>
      <c r="AV507" s="179"/>
      <c r="AW507" s="179"/>
      <c r="AX507" s="179"/>
    </row>
    <row r="508" spans="1:50" x14ac:dyDescent="0.25">
      <c r="A508" s="179"/>
      <c r="B508" s="179"/>
      <c r="C508" s="180"/>
      <c r="D508" s="180"/>
      <c r="E508" s="181"/>
      <c r="F508" s="180"/>
      <c r="G508" s="180"/>
      <c r="H508" s="182"/>
      <c r="I508" s="183"/>
      <c r="J508" s="184"/>
      <c r="K508" s="184"/>
      <c r="L508" s="184"/>
      <c r="M508" s="179"/>
      <c r="N508" s="179"/>
      <c r="O508" s="184"/>
      <c r="P508" s="184"/>
      <c r="Q508" s="184"/>
      <c r="R508" s="184"/>
      <c r="S508" s="184"/>
      <c r="T508" s="184"/>
      <c r="U508" s="185"/>
      <c r="V508" s="185"/>
      <c r="W508" s="185"/>
      <c r="X508" s="185"/>
      <c r="Y508" s="185"/>
      <c r="Z508" s="185"/>
      <c r="AA508" s="185"/>
      <c r="AB508" s="185"/>
      <c r="AC508" s="185"/>
      <c r="AD508" s="185"/>
      <c r="AE508" s="185"/>
      <c r="AF508" s="185"/>
      <c r="AG508" s="185"/>
      <c r="AH508" s="185"/>
      <c r="AI508" s="179"/>
      <c r="AJ508" s="179"/>
      <c r="AK508" s="179"/>
      <c r="AL508" s="179"/>
      <c r="AM508" s="179"/>
      <c r="AN508" s="179"/>
      <c r="AO508" s="179"/>
      <c r="AP508" s="179"/>
      <c r="AQ508" s="179"/>
      <c r="AR508" s="179"/>
      <c r="AS508" s="179"/>
      <c r="AT508" s="179"/>
      <c r="AU508" s="179"/>
      <c r="AV508" s="179"/>
      <c r="AW508" s="179"/>
      <c r="AX508" s="179"/>
    </row>
    <row r="509" spans="1:50" x14ac:dyDescent="0.25">
      <c r="A509" s="179"/>
      <c r="B509" s="179"/>
      <c r="C509" s="180"/>
      <c r="D509" s="180"/>
      <c r="E509" s="181"/>
      <c r="F509" s="180"/>
      <c r="G509" s="180"/>
      <c r="H509" s="182"/>
      <c r="I509" s="183"/>
      <c r="J509" s="184"/>
      <c r="K509" s="184"/>
      <c r="L509" s="184"/>
      <c r="M509" s="179"/>
      <c r="N509" s="179"/>
      <c r="O509" s="184"/>
      <c r="P509" s="184"/>
      <c r="Q509" s="184"/>
      <c r="R509" s="184"/>
      <c r="S509" s="184"/>
      <c r="T509" s="184"/>
      <c r="U509" s="185"/>
      <c r="V509" s="185"/>
      <c r="W509" s="185"/>
      <c r="X509" s="185"/>
      <c r="Y509" s="185"/>
      <c r="Z509" s="185"/>
      <c r="AA509" s="185"/>
      <c r="AB509" s="185"/>
      <c r="AC509" s="185"/>
      <c r="AD509" s="185"/>
      <c r="AE509" s="185"/>
      <c r="AF509" s="185"/>
      <c r="AG509" s="185"/>
      <c r="AH509" s="185"/>
      <c r="AI509" s="179"/>
      <c r="AJ509" s="179"/>
      <c r="AK509" s="179"/>
      <c r="AL509" s="179"/>
      <c r="AM509" s="179"/>
      <c r="AN509" s="179"/>
      <c r="AO509" s="179"/>
      <c r="AP509" s="179"/>
      <c r="AQ509" s="179"/>
      <c r="AR509" s="179"/>
      <c r="AS509" s="179"/>
      <c r="AT509" s="179"/>
      <c r="AU509" s="179"/>
      <c r="AV509" s="179"/>
      <c r="AW509" s="179"/>
      <c r="AX509" s="179"/>
    </row>
    <row r="510" spans="1:50" x14ac:dyDescent="0.25">
      <c r="A510" s="179"/>
      <c r="B510" s="179"/>
      <c r="C510" s="180"/>
      <c r="D510" s="180"/>
      <c r="E510" s="181"/>
      <c r="F510" s="180"/>
      <c r="G510" s="180"/>
      <c r="H510" s="182"/>
      <c r="I510" s="183"/>
      <c r="J510" s="184"/>
      <c r="K510" s="184"/>
      <c r="L510" s="184"/>
      <c r="M510" s="179"/>
      <c r="N510" s="179"/>
      <c r="O510" s="184"/>
      <c r="P510" s="184"/>
      <c r="Q510" s="184"/>
      <c r="R510" s="184"/>
      <c r="S510" s="184"/>
      <c r="T510" s="184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</row>
    <row r="511" spans="1:50" x14ac:dyDescent="0.25">
      <c r="A511" s="179"/>
      <c r="B511" s="179"/>
      <c r="C511" s="180"/>
      <c r="D511" s="180"/>
      <c r="E511" s="181"/>
      <c r="F511" s="180"/>
      <c r="G511" s="180"/>
      <c r="H511" s="182"/>
      <c r="I511" s="183"/>
      <c r="J511" s="184"/>
      <c r="K511" s="184"/>
      <c r="L511" s="184"/>
      <c r="M511" s="179"/>
      <c r="N511" s="179"/>
      <c r="O511" s="184"/>
      <c r="P511" s="184"/>
      <c r="Q511" s="184"/>
      <c r="R511" s="184"/>
      <c r="S511" s="184"/>
      <c r="T511" s="184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179"/>
      <c r="AT511" s="179"/>
      <c r="AU511" s="179"/>
      <c r="AV511" s="179"/>
      <c r="AW511" s="179"/>
      <c r="AX511" s="179"/>
    </row>
    <row r="512" spans="1:50" x14ac:dyDescent="0.25">
      <c r="A512" s="179"/>
      <c r="B512" s="179"/>
      <c r="C512" s="180"/>
      <c r="D512" s="180"/>
      <c r="E512" s="181"/>
      <c r="F512" s="180"/>
      <c r="G512" s="180"/>
      <c r="H512" s="182"/>
      <c r="I512" s="183"/>
      <c r="J512" s="184"/>
      <c r="K512" s="184"/>
      <c r="L512" s="184"/>
      <c r="M512" s="179"/>
      <c r="N512" s="179"/>
      <c r="O512" s="184"/>
      <c r="P512" s="184"/>
      <c r="Q512" s="184"/>
      <c r="R512" s="184"/>
      <c r="S512" s="184"/>
      <c r="T512" s="184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179"/>
      <c r="AT512" s="179"/>
      <c r="AU512" s="179"/>
      <c r="AV512" s="179"/>
      <c r="AW512" s="179"/>
      <c r="AX512" s="179"/>
    </row>
    <row r="513" spans="1:50" x14ac:dyDescent="0.25">
      <c r="A513" s="179"/>
      <c r="B513" s="179"/>
      <c r="C513" s="180"/>
      <c r="D513" s="180"/>
      <c r="E513" s="181"/>
      <c r="F513" s="180"/>
      <c r="G513" s="180"/>
      <c r="H513" s="182"/>
      <c r="I513" s="183"/>
      <c r="J513" s="184"/>
      <c r="K513" s="184"/>
      <c r="L513" s="184"/>
      <c r="M513" s="179"/>
      <c r="N513" s="179"/>
      <c r="O513" s="184"/>
      <c r="P513" s="184"/>
      <c r="Q513" s="184"/>
      <c r="R513" s="184"/>
      <c r="S513" s="184"/>
      <c r="T513" s="184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79"/>
      <c r="AT513" s="179"/>
      <c r="AU513" s="179"/>
      <c r="AV513" s="179"/>
      <c r="AW513" s="179"/>
      <c r="AX513" s="179"/>
    </row>
    <row r="514" spans="1:50" x14ac:dyDescent="0.25">
      <c r="A514" s="179"/>
      <c r="B514" s="179"/>
      <c r="C514" s="180"/>
      <c r="D514" s="180"/>
      <c r="E514" s="181"/>
      <c r="F514" s="180"/>
      <c r="G514" s="180"/>
      <c r="H514" s="182"/>
      <c r="I514" s="183"/>
      <c r="J514" s="184"/>
      <c r="K514" s="184"/>
      <c r="L514" s="184"/>
      <c r="M514" s="179"/>
      <c r="N514" s="179"/>
      <c r="O514" s="184"/>
      <c r="P514" s="184"/>
      <c r="Q514" s="184"/>
      <c r="R514" s="184"/>
      <c r="S514" s="184"/>
      <c r="T514" s="184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179"/>
      <c r="AT514" s="179"/>
      <c r="AU514" s="179"/>
      <c r="AV514" s="179"/>
      <c r="AW514" s="179"/>
      <c r="AX514" s="179"/>
    </row>
    <row r="515" spans="1:50" x14ac:dyDescent="0.25">
      <c r="A515" s="179"/>
      <c r="B515" s="179"/>
      <c r="C515" s="180"/>
      <c r="D515" s="180"/>
      <c r="E515" s="181"/>
      <c r="F515" s="180"/>
      <c r="G515" s="180"/>
      <c r="H515" s="182"/>
      <c r="I515" s="183"/>
      <c r="J515" s="184"/>
      <c r="K515" s="184"/>
      <c r="L515" s="184"/>
      <c r="M515" s="179"/>
      <c r="N515" s="179"/>
      <c r="O515" s="184"/>
      <c r="P515" s="184"/>
      <c r="Q515" s="184"/>
      <c r="R515" s="184"/>
      <c r="S515" s="184"/>
      <c r="T515" s="184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179"/>
      <c r="AT515" s="179"/>
      <c r="AU515" s="179"/>
      <c r="AV515" s="179"/>
      <c r="AW515" s="179"/>
      <c r="AX515" s="179"/>
    </row>
    <row r="516" spans="1:50" x14ac:dyDescent="0.25">
      <c r="A516" s="179"/>
      <c r="B516" s="179"/>
      <c r="C516" s="180"/>
      <c r="D516" s="180"/>
      <c r="E516" s="181"/>
      <c r="F516" s="180"/>
      <c r="G516" s="180"/>
      <c r="H516" s="182"/>
      <c r="I516" s="183"/>
      <c r="J516" s="184"/>
      <c r="K516" s="184"/>
      <c r="L516" s="184"/>
      <c r="M516" s="179"/>
      <c r="N516" s="179"/>
      <c r="O516" s="184"/>
      <c r="P516" s="184"/>
      <c r="Q516" s="184"/>
      <c r="R516" s="184"/>
      <c r="S516" s="184"/>
      <c r="T516" s="184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179"/>
      <c r="AT516" s="179"/>
      <c r="AU516" s="179"/>
      <c r="AV516" s="179"/>
      <c r="AW516" s="179"/>
      <c r="AX516" s="179"/>
    </row>
    <row r="517" spans="1:50" x14ac:dyDescent="0.25">
      <c r="A517" s="179"/>
      <c r="B517" s="179"/>
      <c r="C517" s="180"/>
      <c r="D517" s="180"/>
      <c r="E517" s="181"/>
      <c r="F517" s="180"/>
      <c r="G517" s="180"/>
      <c r="H517" s="182"/>
      <c r="I517" s="183"/>
      <c r="J517" s="184"/>
      <c r="K517" s="184"/>
      <c r="L517" s="184"/>
      <c r="M517" s="179"/>
      <c r="N517" s="179"/>
      <c r="O517" s="184"/>
      <c r="P517" s="184"/>
      <c r="Q517" s="184"/>
      <c r="R517" s="184"/>
      <c r="S517" s="184"/>
      <c r="T517" s="184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179"/>
      <c r="AT517" s="179"/>
      <c r="AU517" s="179"/>
      <c r="AV517" s="179"/>
      <c r="AW517" s="179"/>
      <c r="AX517" s="179"/>
    </row>
    <row r="518" spans="1:50" x14ac:dyDescent="0.25">
      <c r="A518" s="179"/>
      <c r="B518" s="179"/>
      <c r="C518" s="180"/>
      <c r="D518" s="180"/>
      <c r="E518" s="181"/>
      <c r="F518" s="180"/>
      <c r="G518" s="180"/>
      <c r="H518" s="182"/>
      <c r="I518" s="183"/>
      <c r="J518" s="184"/>
      <c r="K518" s="184"/>
      <c r="L518" s="184"/>
      <c r="M518" s="179"/>
      <c r="N518" s="179"/>
      <c r="O518" s="184"/>
      <c r="P518" s="184"/>
      <c r="Q518" s="184"/>
      <c r="R518" s="184"/>
      <c r="S518" s="184"/>
      <c r="T518" s="184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179"/>
      <c r="AT518" s="179"/>
      <c r="AU518" s="179"/>
      <c r="AV518" s="179"/>
      <c r="AW518" s="179"/>
      <c r="AX518" s="179"/>
    </row>
    <row r="519" spans="1:50" x14ac:dyDescent="0.25">
      <c r="A519" s="179"/>
      <c r="B519" s="179"/>
      <c r="C519" s="180"/>
      <c r="D519" s="180"/>
      <c r="E519" s="181"/>
      <c r="F519" s="180"/>
      <c r="G519" s="180"/>
      <c r="H519" s="182"/>
      <c r="I519" s="183"/>
      <c r="J519" s="184"/>
      <c r="K519" s="184"/>
      <c r="L519" s="184"/>
      <c r="M519" s="179"/>
      <c r="N519" s="179"/>
      <c r="O519" s="184"/>
      <c r="P519" s="184"/>
      <c r="Q519" s="184"/>
      <c r="R519" s="184"/>
      <c r="S519" s="184"/>
      <c r="T519" s="184"/>
      <c r="U519" s="185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79"/>
      <c r="AJ519" s="179"/>
      <c r="AK519" s="179"/>
      <c r="AL519" s="179"/>
      <c r="AM519" s="179"/>
      <c r="AN519" s="179"/>
      <c r="AO519" s="179"/>
      <c r="AP519" s="179"/>
      <c r="AQ519" s="179"/>
      <c r="AR519" s="179"/>
      <c r="AS519" s="179"/>
      <c r="AT519" s="179"/>
      <c r="AU519" s="179"/>
      <c r="AV519" s="179"/>
      <c r="AW519" s="179"/>
      <c r="AX519" s="179"/>
    </row>
    <row r="520" spans="1:50" x14ac:dyDescent="0.25">
      <c r="A520" s="179"/>
      <c r="B520" s="179"/>
      <c r="C520" s="180"/>
      <c r="D520" s="180"/>
      <c r="E520" s="181"/>
      <c r="F520" s="180"/>
      <c r="G520" s="180"/>
      <c r="H520" s="182"/>
      <c r="I520" s="183"/>
      <c r="J520" s="184"/>
      <c r="K520" s="184"/>
      <c r="L520" s="184"/>
      <c r="M520" s="179"/>
      <c r="N520" s="179"/>
      <c r="O520" s="184"/>
      <c r="P520" s="184"/>
      <c r="Q520" s="184"/>
      <c r="R520" s="184"/>
      <c r="S520" s="184"/>
      <c r="T520" s="184"/>
      <c r="U520" s="185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79"/>
      <c r="AJ520" s="179"/>
      <c r="AK520" s="179"/>
      <c r="AL520" s="179"/>
      <c r="AM520" s="179"/>
      <c r="AN520" s="179"/>
      <c r="AO520" s="179"/>
      <c r="AP520" s="179"/>
      <c r="AQ520" s="179"/>
      <c r="AR520" s="179"/>
      <c r="AS520" s="179"/>
      <c r="AT520" s="179"/>
      <c r="AU520" s="179"/>
      <c r="AV520" s="179"/>
      <c r="AW520" s="179"/>
      <c r="AX520" s="179"/>
    </row>
    <row r="521" spans="1:50" x14ac:dyDescent="0.25">
      <c r="A521" s="179"/>
      <c r="B521" s="179"/>
      <c r="C521" s="180"/>
      <c r="D521" s="180"/>
      <c r="E521" s="181"/>
      <c r="F521" s="180"/>
      <c r="G521" s="180"/>
      <c r="H521" s="182"/>
      <c r="I521" s="183"/>
      <c r="J521" s="184"/>
      <c r="K521" s="184"/>
      <c r="L521" s="184"/>
      <c r="M521" s="179"/>
      <c r="N521" s="179"/>
      <c r="O521" s="184"/>
      <c r="P521" s="184"/>
      <c r="Q521" s="184"/>
      <c r="R521" s="184"/>
      <c r="S521" s="184"/>
      <c r="T521" s="184"/>
      <c r="U521" s="185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79"/>
      <c r="AJ521" s="179"/>
      <c r="AK521" s="179"/>
      <c r="AL521" s="179"/>
      <c r="AM521" s="179"/>
      <c r="AN521" s="179"/>
      <c r="AO521" s="179"/>
      <c r="AP521" s="179"/>
      <c r="AQ521" s="179"/>
      <c r="AR521" s="179"/>
      <c r="AS521" s="179"/>
      <c r="AT521" s="179"/>
      <c r="AU521" s="179"/>
      <c r="AV521" s="179"/>
      <c r="AW521" s="179"/>
      <c r="AX521" s="179"/>
    </row>
    <row r="522" spans="1:50" x14ac:dyDescent="0.25">
      <c r="A522" s="179"/>
      <c r="B522" s="179"/>
      <c r="C522" s="180"/>
      <c r="D522" s="180"/>
      <c r="E522" s="181"/>
      <c r="F522" s="180"/>
      <c r="G522" s="180"/>
      <c r="H522" s="182"/>
      <c r="I522" s="183"/>
      <c r="J522" s="184"/>
      <c r="K522" s="184"/>
      <c r="L522" s="184"/>
      <c r="M522" s="179"/>
      <c r="N522" s="179"/>
      <c r="O522" s="184"/>
      <c r="P522" s="184"/>
      <c r="Q522" s="184"/>
      <c r="R522" s="184"/>
      <c r="S522" s="184"/>
      <c r="T522" s="184"/>
      <c r="U522" s="185"/>
      <c r="V522" s="185"/>
      <c r="W522" s="185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79"/>
      <c r="AJ522" s="179"/>
      <c r="AK522" s="179"/>
      <c r="AL522" s="179"/>
      <c r="AM522" s="179"/>
      <c r="AN522" s="179"/>
      <c r="AO522" s="179"/>
      <c r="AP522" s="179"/>
      <c r="AQ522" s="179"/>
      <c r="AR522" s="179"/>
      <c r="AS522" s="179"/>
      <c r="AT522" s="179"/>
      <c r="AU522" s="179"/>
      <c r="AV522" s="179"/>
      <c r="AW522" s="179"/>
      <c r="AX522" s="179"/>
    </row>
    <row r="523" spans="1:50" x14ac:dyDescent="0.25">
      <c r="A523" s="179"/>
      <c r="B523" s="179"/>
      <c r="C523" s="180"/>
      <c r="D523" s="180"/>
      <c r="E523" s="181"/>
      <c r="F523" s="180"/>
      <c r="G523" s="180"/>
      <c r="H523" s="182"/>
      <c r="I523" s="183"/>
      <c r="J523" s="184"/>
      <c r="K523" s="184"/>
      <c r="L523" s="184"/>
      <c r="M523" s="179"/>
      <c r="N523" s="179"/>
      <c r="O523" s="184"/>
      <c r="P523" s="184"/>
      <c r="Q523" s="184"/>
      <c r="R523" s="184"/>
      <c r="S523" s="184"/>
      <c r="T523" s="184"/>
      <c r="U523" s="185"/>
      <c r="V523" s="185"/>
      <c r="W523" s="185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79"/>
      <c r="AJ523" s="179"/>
      <c r="AK523" s="179"/>
      <c r="AL523" s="179"/>
      <c r="AM523" s="179"/>
      <c r="AN523" s="179"/>
      <c r="AO523" s="179"/>
      <c r="AP523" s="179"/>
      <c r="AQ523" s="179"/>
      <c r="AR523" s="179"/>
      <c r="AS523" s="179"/>
      <c r="AT523" s="179"/>
      <c r="AU523" s="179"/>
      <c r="AV523" s="179"/>
      <c r="AW523" s="179"/>
      <c r="AX523" s="179"/>
    </row>
    <row r="524" spans="1:50" x14ac:dyDescent="0.25">
      <c r="A524" s="179"/>
      <c r="B524" s="179"/>
      <c r="C524" s="180"/>
      <c r="D524" s="180"/>
      <c r="E524" s="181"/>
      <c r="F524" s="180"/>
      <c r="G524" s="180"/>
      <c r="H524" s="182"/>
      <c r="I524" s="183"/>
      <c r="J524" s="184"/>
      <c r="K524" s="184"/>
      <c r="L524" s="184"/>
      <c r="M524" s="179"/>
      <c r="N524" s="179"/>
      <c r="O524" s="184"/>
      <c r="P524" s="184"/>
      <c r="Q524" s="184"/>
      <c r="R524" s="184"/>
      <c r="S524" s="184"/>
      <c r="T524" s="184"/>
      <c r="U524" s="185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79"/>
      <c r="AJ524" s="179"/>
      <c r="AK524" s="179"/>
      <c r="AL524" s="179"/>
      <c r="AM524" s="179"/>
      <c r="AN524" s="179"/>
      <c r="AO524" s="179"/>
      <c r="AP524" s="179"/>
      <c r="AQ524" s="179"/>
      <c r="AR524" s="179"/>
      <c r="AS524" s="179"/>
      <c r="AT524" s="179"/>
      <c r="AU524" s="179"/>
      <c r="AV524" s="179"/>
      <c r="AW524" s="179"/>
      <c r="AX524" s="179"/>
    </row>
    <row r="525" spans="1:50" x14ac:dyDescent="0.25">
      <c r="A525" s="179"/>
      <c r="B525" s="179"/>
      <c r="C525" s="180"/>
      <c r="D525" s="180"/>
      <c r="E525" s="181"/>
      <c r="F525" s="180"/>
      <c r="G525" s="180"/>
      <c r="H525" s="182"/>
      <c r="I525" s="183"/>
      <c r="J525" s="184"/>
      <c r="K525" s="184"/>
      <c r="L525" s="184"/>
      <c r="M525" s="179"/>
      <c r="N525" s="179"/>
      <c r="O525" s="184"/>
      <c r="P525" s="184"/>
      <c r="Q525" s="184"/>
      <c r="R525" s="184"/>
      <c r="S525" s="184"/>
      <c r="T525" s="184"/>
      <c r="U525" s="185"/>
      <c r="V525" s="185"/>
      <c r="W525" s="185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79"/>
      <c r="AJ525" s="179"/>
      <c r="AK525" s="179"/>
      <c r="AL525" s="179"/>
      <c r="AM525" s="179"/>
      <c r="AN525" s="179"/>
      <c r="AO525" s="179"/>
      <c r="AP525" s="179"/>
      <c r="AQ525" s="179"/>
      <c r="AR525" s="179"/>
      <c r="AS525" s="179"/>
      <c r="AT525" s="179"/>
      <c r="AU525" s="179"/>
      <c r="AV525" s="179"/>
      <c r="AW525" s="179"/>
      <c r="AX525" s="179"/>
    </row>
    <row r="526" spans="1:50" x14ac:dyDescent="0.25">
      <c r="A526" s="179"/>
      <c r="B526" s="179"/>
      <c r="C526" s="180"/>
      <c r="D526" s="180"/>
      <c r="E526" s="181"/>
      <c r="F526" s="180"/>
      <c r="G526" s="180"/>
      <c r="H526" s="182"/>
      <c r="I526" s="183"/>
      <c r="J526" s="184"/>
      <c r="K526" s="184"/>
      <c r="L526" s="184"/>
      <c r="M526" s="179"/>
      <c r="N526" s="179"/>
      <c r="O526" s="184"/>
      <c r="P526" s="184"/>
      <c r="Q526" s="184"/>
      <c r="R526" s="184"/>
      <c r="S526" s="184"/>
      <c r="T526" s="184"/>
      <c r="U526" s="185"/>
      <c r="V526" s="185"/>
      <c r="W526" s="185"/>
      <c r="X526" s="185"/>
      <c r="Y526" s="185"/>
      <c r="Z526" s="185"/>
      <c r="AA526" s="185"/>
      <c r="AB526" s="185"/>
      <c r="AC526" s="185"/>
      <c r="AD526" s="185"/>
      <c r="AE526" s="185"/>
      <c r="AF526" s="185"/>
      <c r="AG526" s="185"/>
      <c r="AH526" s="185"/>
      <c r="AI526" s="179"/>
      <c r="AJ526" s="179"/>
      <c r="AK526" s="179"/>
      <c r="AL526" s="179"/>
      <c r="AM526" s="179"/>
      <c r="AN526" s="179"/>
      <c r="AO526" s="179"/>
      <c r="AP526" s="179"/>
      <c r="AQ526" s="179"/>
      <c r="AR526" s="179"/>
      <c r="AS526" s="179"/>
      <c r="AT526" s="179"/>
      <c r="AU526" s="179"/>
      <c r="AV526" s="179"/>
      <c r="AW526" s="179"/>
      <c r="AX526" s="179"/>
    </row>
    <row r="527" spans="1:50" x14ac:dyDescent="0.25">
      <c r="A527" s="179"/>
      <c r="B527" s="179"/>
      <c r="C527" s="180"/>
      <c r="D527" s="180"/>
      <c r="E527" s="181"/>
      <c r="F527" s="180"/>
      <c r="G527" s="180"/>
      <c r="H527" s="182"/>
      <c r="I527" s="183"/>
      <c r="J527" s="184"/>
      <c r="K527" s="184"/>
      <c r="L527" s="184"/>
      <c r="M527" s="179"/>
      <c r="N527" s="179"/>
      <c r="O527" s="184"/>
      <c r="P527" s="184"/>
      <c r="Q527" s="184"/>
      <c r="R527" s="184"/>
      <c r="S527" s="184"/>
      <c r="T527" s="184"/>
      <c r="U527" s="185"/>
      <c r="V527" s="185"/>
      <c r="W527" s="185"/>
      <c r="X527" s="185"/>
      <c r="Y527" s="185"/>
      <c r="Z527" s="185"/>
      <c r="AA527" s="185"/>
      <c r="AB527" s="185"/>
      <c r="AC527" s="185"/>
      <c r="AD527" s="185"/>
      <c r="AE527" s="185"/>
      <c r="AF527" s="185"/>
      <c r="AG527" s="185"/>
      <c r="AH527" s="185"/>
      <c r="AI527" s="179"/>
      <c r="AJ527" s="179"/>
      <c r="AK527" s="179"/>
      <c r="AL527" s="179"/>
      <c r="AM527" s="179"/>
      <c r="AN527" s="179"/>
      <c r="AO527" s="179"/>
      <c r="AP527" s="179"/>
      <c r="AQ527" s="179"/>
      <c r="AR527" s="179"/>
      <c r="AS527" s="179"/>
      <c r="AT527" s="179"/>
      <c r="AU527" s="179"/>
      <c r="AV527" s="179"/>
      <c r="AW527" s="179"/>
      <c r="AX527" s="179"/>
    </row>
    <row r="528" spans="1:50" x14ac:dyDescent="0.25">
      <c r="A528" s="179"/>
      <c r="B528" s="179"/>
      <c r="C528" s="180"/>
      <c r="D528" s="180"/>
      <c r="E528" s="181"/>
      <c r="F528" s="180"/>
      <c r="G528" s="180"/>
      <c r="H528" s="182"/>
      <c r="I528" s="183"/>
      <c r="J528" s="184"/>
      <c r="K528" s="184"/>
      <c r="L528" s="184"/>
      <c r="M528" s="179"/>
      <c r="N528" s="179"/>
      <c r="O528" s="184"/>
      <c r="P528" s="184"/>
      <c r="Q528" s="184"/>
      <c r="R528" s="184"/>
      <c r="S528" s="184"/>
      <c r="T528" s="184"/>
      <c r="U528" s="185"/>
      <c r="V528" s="185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79"/>
      <c r="AT528" s="179"/>
      <c r="AU528" s="179"/>
      <c r="AV528" s="179"/>
      <c r="AW528" s="179"/>
      <c r="AX528" s="179"/>
    </row>
    <row r="529" spans="1:50" x14ac:dyDescent="0.25">
      <c r="A529" s="179"/>
      <c r="B529" s="179"/>
      <c r="C529" s="180"/>
      <c r="D529" s="180"/>
      <c r="E529" s="181"/>
      <c r="F529" s="180"/>
      <c r="G529" s="180"/>
      <c r="H529" s="182"/>
      <c r="I529" s="183"/>
      <c r="J529" s="184"/>
      <c r="K529" s="184"/>
      <c r="L529" s="184"/>
      <c r="M529" s="179"/>
      <c r="N529" s="179"/>
      <c r="O529" s="184"/>
      <c r="P529" s="184"/>
      <c r="Q529" s="184"/>
      <c r="R529" s="184"/>
      <c r="S529" s="184"/>
      <c r="T529" s="184"/>
      <c r="U529" s="185"/>
      <c r="V529" s="185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79"/>
      <c r="AT529" s="179"/>
      <c r="AU529" s="179"/>
      <c r="AV529" s="179"/>
      <c r="AW529" s="179"/>
      <c r="AX529" s="179"/>
    </row>
    <row r="530" spans="1:50" x14ac:dyDescent="0.25">
      <c r="A530" s="179"/>
      <c r="B530" s="179"/>
      <c r="C530" s="180"/>
      <c r="D530" s="180"/>
      <c r="E530" s="181"/>
      <c r="F530" s="180"/>
      <c r="G530" s="180"/>
      <c r="H530" s="182"/>
      <c r="I530" s="183"/>
      <c r="J530" s="184"/>
      <c r="K530" s="184"/>
      <c r="L530" s="184"/>
      <c r="M530" s="179"/>
      <c r="N530" s="179"/>
      <c r="O530" s="184"/>
      <c r="P530" s="184"/>
      <c r="Q530" s="184"/>
      <c r="R530" s="184"/>
      <c r="S530" s="184"/>
      <c r="T530" s="184"/>
      <c r="U530" s="185"/>
      <c r="V530" s="185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85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79"/>
      <c r="AT530" s="179"/>
      <c r="AU530" s="179"/>
      <c r="AV530" s="179"/>
      <c r="AW530" s="179"/>
      <c r="AX530" s="179"/>
    </row>
    <row r="531" spans="1:50" x14ac:dyDescent="0.25">
      <c r="A531" s="179"/>
      <c r="B531" s="179"/>
      <c r="C531" s="180"/>
      <c r="D531" s="180"/>
      <c r="E531" s="181"/>
      <c r="F531" s="180"/>
      <c r="G531" s="180"/>
      <c r="H531" s="182"/>
      <c r="I531" s="183"/>
      <c r="J531" s="184"/>
      <c r="K531" s="184"/>
      <c r="L531" s="184"/>
      <c r="M531" s="179"/>
      <c r="N531" s="179"/>
      <c r="O531" s="184"/>
      <c r="P531" s="184"/>
      <c r="Q531" s="184"/>
      <c r="R531" s="184"/>
      <c r="S531" s="184"/>
      <c r="T531" s="184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79"/>
      <c r="AT531" s="179"/>
      <c r="AU531" s="179"/>
      <c r="AV531" s="179"/>
      <c r="AW531" s="179"/>
      <c r="AX531" s="179"/>
    </row>
    <row r="532" spans="1:50" x14ac:dyDescent="0.25">
      <c r="A532" s="179"/>
      <c r="B532" s="179"/>
      <c r="C532" s="180"/>
      <c r="D532" s="180"/>
      <c r="E532" s="181"/>
      <c r="F532" s="180"/>
      <c r="G532" s="180"/>
      <c r="H532" s="182"/>
      <c r="I532" s="183"/>
      <c r="J532" s="184"/>
      <c r="K532" s="184"/>
      <c r="L532" s="184"/>
      <c r="M532" s="179"/>
      <c r="N532" s="179"/>
      <c r="O532" s="184"/>
      <c r="P532" s="184"/>
      <c r="Q532" s="184"/>
      <c r="R532" s="184"/>
      <c r="S532" s="184"/>
      <c r="T532" s="184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79"/>
      <c r="AT532" s="179"/>
      <c r="AU532" s="179"/>
      <c r="AV532" s="179"/>
      <c r="AW532" s="179"/>
      <c r="AX532" s="179"/>
    </row>
    <row r="533" spans="1:50" x14ac:dyDescent="0.25">
      <c r="A533" s="179"/>
      <c r="B533" s="179"/>
      <c r="C533" s="180"/>
      <c r="D533" s="180"/>
      <c r="E533" s="181"/>
      <c r="F533" s="180"/>
      <c r="G533" s="180"/>
      <c r="H533" s="182"/>
      <c r="I533" s="183"/>
      <c r="J533" s="184"/>
      <c r="K533" s="184"/>
      <c r="L533" s="184"/>
      <c r="M533" s="179"/>
      <c r="N533" s="179"/>
      <c r="O533" s="184"/>
      <c r="P533" s="184"/>
      <c r="Q533" s="184"/>
      <c r="R533" s="184"/>
      <c r="S533" s="184"/>
      <c r="T533" s="184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79"/>
      <c r="AT533" s="179"/>
      <c r="AU533" s="179"/>
      <c r="AV533" s="179"/>
      <c r="AW533" s="179"/>
      <c r="AX533" s="179"/>
    </row>
    <row r="534" spans="1:50" x14ac:dyDescent="0.25">
      <c r="A534" s="179"/>
      <c r="B534" s="179"/>
      <c r="C534" s="180"/>
      <c r="D534" s="180"/>
      <c r="E534" s="181"/>
      <c r="F534" s="180"/>
      <c r="G534" s="180"/>
      <c r="H534" s="182"/>
      <c r="I534" s="183"/>
      <c r="J534" s="184"/>
      <c r="K534" s="184"/>
      <c r="L534" s="184"/>
      <c r="M534" s="179"/>
      <c r="N534" s="179"/>
      <c r="O534" s="184"/>
      <c r="P534" s="184"/>
      <c r="Q534" s="184"/>
      <c r="R534" s="184"/>
      <c r="S534" s="184"/>
      <c r="T534" s="184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79"/>
      <c r="AT534" s="179"/>
      <c r="AU534" s="179"/>
      <c r="AV534" s="179"/>
      <c r="AW534" s="179"/>
      <c r="AX534" s="179"/>
    </row>
    <row r="535" spans="1:50" x14ac:dyDescent="0.25">
      <c r="A535" s="179"/>
      <c r="B535" s="179"/>
      <c r="C535" s="180"/>
      <c r="D535" s="180"/>
      <c r="E535" s="181"/>
      <c r="F535" s="180"/>
      <c r="G535" s="180"/>
      <c r="H535" s="182"/>
      <c r="I535" s="183"/>
      <c r="J535" s="184"/>
      <c r="K535" s="184"/>
      <c r="L535" s="184"/>
      <c r="M535" s="179"/>
      <c r="N535" s="179"/>
      <c r="O535" s="184"/>
      <c r="P535" s="184"/>
      <c r="Q535" s="184"/>
      <c r="R535" s="184"/>
      <c r="S535" s="184"/>
      <c r="T535" s="184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79"/>
      <c r="AT535" s="179"/>
      <c r="AU535" s="179"/>
      <c r="AV535" s="179"/>
      <c r="AW535" s="179"/>
      <c r="AX535" s="179"/>
    </row>
    <row r="536" spans="1:50" x14ac:dyDescent="0.25">
      <c r="A536" s="179"/>
      <c r="B536" s="179"/>
      <c r="C536" s="180"/>
      <c r="D536" s="180"/>
      <c r="E536" s="181"/>
      <c r="F536" s="180"/>
      <c r="G536" s="180"/>
      <c r="H536" s="182"/>
      <c r="I536" s="183"/>
      <c r="J536" s="184"/>
      <c r="K536" s="184"/>
      <c r="L536" s="184"/>
      <c r="M536" s="179"/>
      <c r="N536" s="179"/>
      <c r="O536" s="184"/>
      <c r="P536" s="184"/>
      <c r="Q536" s="184"/>
      <c r="R536" s="184"/>
      <c r="S536" s="184"/>
      <c r="T536" s="184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79"/>
      <c r="AT536" s="179"/>
      <c r="AU536" s="179"/>
      <c r="AV536" s="179"/>
      <c r="AW536" s="179"/>
      <c r="AX536" s="179"/>
    </row>
    <row r="537" spans="1:50" x14ac:dyDescent="0.25">
      <c r="A537" s="179"/>
      <c r="B537" s="179"/>
      <c r="C537" s="180"/>
      <c r="D537" s="180"/>
      <c r="E537" s="181"/>
      <c r="F537" s="180"/>
      <c r="G537" s="180"/>
      <c r="H537" s="182"/>
      <c r="I537" s="183"/>
      <c r="J537" s="184"/>
      <c r="K537" s="184"/>
      <c r="L537" s="184"/>
      <c r="M537" s="179"/>
      <c r="N537" s="179"/>
      <c r="O537" s="184"/>
      <c r="P537" s="184"/>
      <c r="Q537" s="184"/>
      <c r="R537" s="184"/>
      <c r="S537" s="184"/>
      <c r="T537" s="184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79"/>
      <c r="AJ537" s="179"/>
      <c r="AK537" s="179"/>
      <c r="AL537" s="179"/>
      <c r="AM537" s="179"/>
      <c r="AN537" s="179"/>
      <c r="AO537" s="179"/>
      <c r="AP537" s="179"/>
      <c r="AQ537" s="179"/>
      <c r="AR537" s="179"/>
      <c r="AS537" s="179"/>
      <c r="AT537" s="179"/>
      <c r="AU537" s="179"/>
      <c r="AV537" s="179"/>
      <c r="AW537" s="179"/>
      <c r="AX537" s="179"/>
    </row>
    <row r="538" spans="1:50" x14ac:dyDescent="0.25">
      <c r="A538" s="179"/>
      <c r="B538" s="179"/>
      <c r="C538" s="180"/>
      <c r="D538" s="180"/>
      <c r="E538" s="181"/>
      <c r="F538" s="180"/>
      <c r="G538" s="180"/>
      <c r="H538" s="182"/>
      <c r="I538" s="183"/>
      <c r="J538" s="184"/>
      <c r="K538" s="184"/>
      <c r="L538" s="184"/>
      <c r="M538" s="179"/>
      <c r="N538" s="179"/>
      <c r="O538" s="184"/>
      <c r="P538" s="184"/>
      <c r="Q538" s="184"/>
      <c r="R538" s="184"/>
      <c r="S538" s="184"/>
      <c r="T538" s="184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79"/>
      <c r="AJ538" s="179"/>
      <c r="AK538" s="179"/>
      <c r="AL538" s="179"/>
      <c r="AM538" s="179"/>
      <c r="AN538" s="179"/>
      <c r="AO538" s="179"/>
      <c r="AP538" s="179"/>
      <c r="AQ538" s="179"/>
      <c r="AR538" s="179"/>
      <c r="AS538" s="179"/>
      <c r="AT538" s="179"/>
      <c r="AU538" s="179"/>
      <c r="AV538" s="179"/>
      <c r="AW538" s="179"/>
      <c r="AX538" s="179"/>
    </row>
    <row r="539" spans="1:50" x14ac:dyDescent="0.25">
      <c r="A539" s="179"/>
      <c r="B539" s="179"/>
      <c r="C539" s="180"/>
      <c r="D539" s="180"/>
      <c r="E539" s="181"/>
      <c r="F539" s="180"/>
      <c r="G539" s="180"/>
      <c r="H539" s="182"/>
      <c r="I539" s="183"/>
      <c r="J539" s="184"/>
      <c r="K539" s="184"/>
      <c r="L539" s="184"/>
      <c r="M539" s="179"/>
      <c r="N539" s="179"/>
      <c r="O539" s="184"/>
      <c r="P539" s="184"/>
      <c r="Q539" s="184"/>
      <c r="R539" s="184"/>
      <c r="S539" s="184"/>
      <c r="T539" s="184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79"/>
      <c r="AJ539" s="179"/>
      <c r="AK539" s="179"/>
      <c r="AL539" s="179"/>
      <c r="AM539" s="179"/>
      <c r="AN539" s="179"/>
      <c r="AO539" s="179"/>
      <c r="AP539" s="179"/>
      <c r="AQ539" s="179"/>
      <c r="AR539" s="179"/>
      <c r="AS539" s="179"/>
      <c r="AT539" s="179"/>
      <c r="AU539" s="179"/>
      <c r="AV539" s="179"/>
      <c r="AW539" s="179"/>
      <c r="AX539" s="179"/>
    </row>
    <row r="540" spans="1:50" x14ac:dyDescent="0.25">
      <c r="A540" s="179"/>
      <c r="B540" s="179"/>
      <c r="C540" s="180"/>
      <c r="D540" s="180"/>
      <c r="E540" s="181"/>
      <c r="F540" s="180"/>
      <c r="G540" s="180"/>
      <c r="H540" s="182"/>
      <c r="I540" s="183"/>
      <c r="J540" s="184"/>
      <c r="K540" s="184"/>
      <c r="L540" s="184"/>
      <c r="M540" s="179"/>
      <c r="N540" s="179"/>
      <c r="O540" s="184"/>
      <c r="P540" s="184"/>
      <c r="Q540" s="184"/>
      <c r="R540" s="184"/>
      <c r="S540" s="184"/>
      <c r="T540" s="184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79"/>
      <c r="AJ540" s="179"/>
      <c r="AK540" s="179"/>
      <c r="AL540" s="179"/>
      <c r="AM540" s="179"/>
      <c r="AN540" s="179"/>
      <c r="AO540" s="179"/>
      <c r="AP540" s="179"/>
      <c r="AQ540" s="179"/>
      <c r="AR540" s="179"/>
      <c r="AS540" s="179"/>
      <c r="AT540" s="179"/>
      <c r="AU540" s="179"/>
      <c r="AV540" s="179"/>
      <c r="AW540" s="179"/>
      <c r="AX540" s="179"/>
    </row>
    <row r="541" spans="1:50" x14ac:dyDescent="0.25">
      <c r="A541" s="179"/>
      <c r="B541" s="179"/>
      <c r="C541" s="180"/>
      <c r="D541" s="180"/>
      <c r="E541" s="181"/>
      <c r="F541" s="180"/>
      <c r="G541" s="180"/>
      <c r="H541" s="182"/>
      <c r="I541" s="183"/>
      <c r="J541" s="184"/>
      <c r="K541" s="184"/>
      <c r="L541" s="184"/>
      <c r="M541" s="179"/>
      <c r="N541" s="179"/>
      <c r="O541" s="184"/>
      <c r="P541" s="184"/>
      <c r="Q541" s="184"/>
      <c r="R541" s="184"/>
      <c r="S541" s="184"/>
      <c r="T541" s="184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85"/>
      <c r="AI541" s="179"/>
      <c r="AJ541" s="179"/>
      <c r="AK541" s="179"/>
      <c r="AL541" s="179"/>
      <c r="AM541" s="179"/>
      <c r="AN541" s="179"/>
      <c r="AO541" s="179"/>
      <c r="AP541" s="179"/>
      <c r="AQ541" s="179"/>
      <c r="AR541" s="179"/>
      <c r="AS541" s="179"/>
      <c r="AT541" s="179"/>
      <c r="AU541" s="179"/>
      <c r="AV541" s="179"/>
      <c r="AW541" s="179"/>
      <c r="AX541" s="179"/>
    </row>
    <row r="542" spans="1:50" x14ac:dyDescent="0.25">
      <c r="A542" s="179"/>
      <c r="B542" s="179"/>
      <c r="C542" s="180"/>
      <c r="D542" s="180"/>
      <c r="E542" s="181"/>
      <c r="F542" s="180"/>
      <c r="G542" s="180"/>
      <c r="H542" s="182"/>
      <c r="I542" s="183"/>
      <c r="J542" s="184"/>
      <c r="K542" s="184"/>
      <c r="L542" s="184"/>
      <c r="M542" s="179"/>
      <c r="N542" s="179"/>
      <c r="O542" s="184"/>
      <c r="P542" s="184"/>
      <c r="Q542" s="184"/>
      <c r="R542" s="184"/>
      <c r="S542" s="184"/>
      <c r="T542" s="184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79"/>
      <c r="AJ542" s="179"/>
      <c r="AK542" s="179"/>
      <c r="AL542" s="179"/>
      <c r="AM542" s="179"/>
      <c r="AN542" s="179"/>
      <c r="AO542" s="179"/>
      <c r="AP542" s="179"/>
      <c r="AQ542" s="179"/>
      <c r="AR542" s="179"/>
      <c r="AS542" s="179"/>
      <c r="AT542" s="179"/>
      <c r="AU542" s="179"/>
      <c r="AV542" s="179"/>
      <c r="AW542" s="179"/>
      <c r="AX542" s="179"/>
    </row>
    <row r="543" spans="1:50" x14ac:dyDescent="0.25">
      <c r="A543" s="179"/>
      <c r="B543" s="179"/>
      <c r="C543" s="180"/>
      <c r="D543" s="180"/>
      <c r="E543" s="181"/>
      <c r="F543" s="180"/>
      <c r="G543" s="180"/>
      <c r="H543" s="182"/>
      <c r="I543" s="183"/>
      <c r="J543" s="184"/>
      <c r="K543" s="184"/>
      <c r="L543" s="184"/>
      <c r="M543" s="179"/>
      <c r="N543" s="179"/>
      <c r="O543" s="184"/>
      <c r="P543" s="184"/>
      <c r="Q543" s="184"/>
      <c r="R543" s="184"/>
      <c r="S543" s="184"/>
      <c r="T543" s="184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85"/>
      <c r="AI543" s="179"/>
      <c r="AJ543" s="179"/>
      <c r="AK543" s="179"/>
      <c r="AL543" s="179"/>
      <c r="AM543" s="179"/>
      <c r="AN543" s="179"/>
      <c r="AO543" s="179"/>
      <c r="AP543" s="179"/>
      <c r="AQ543" s="179"/>
      <c r="AR543" s="179"/>
      <c r="AS543" s="179"/>
      <c r="AT543" s="179"/>
      <c r="AU543" s="179"/>
      <c r="AV543" s="179"/>
      <c r="AW543" s="179"/>
      <c r="AX543" s="179"/>
    </row>
    <row r="544" spans="1:50" x14ac:dyDescent="0.25">
      <c r="A544" s="179"/>
      <c r="B544" s="179"/>
      <c r="C544" s="180"/>
      <c r="D544" s="180"/>
      <c r="E544" s="181"/>
      <c r="F544" s="180"/>
      <c r="G544" s="180"/>
      <c r="H544" s="182"/>
      <c r="I544" s="183"/>
      <c r="J544" s="184"/>
      <c r="K544" s="184"/>
      <c r="L544" s="184"/>
      <c r="M544" s="179"/>
      <c r="N544" s="179"/>
      <c r="O544" s="184"/>
      <c r="P544" s="184"/>
      <c r="Q544" s="184"/>
      <c r="R544" s="184"/>
      <c r="S544" s="184"/>
      <c r="T544" s="184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85"/>
      <c r="AI544" s="179"/>
      <c r="AJ544" s="179"/>
      <c r="AK544" s="179"/>
      <c r="AL544" s="179"/>
      <c r="AM544" s="179"/>
      <c r="AN544" s="179"/>
      <c r="AO544" s="179"/>
      <c r="AP544" s="179"/>
      <c r="AQ544" s="179"/>
      <c r="AR544" s="179"/>
      <c r="AS544" s="179"/>
      <c r="AT544" s="179"/>
      <c r="AU544" s="179"/>
      <c r="AV544" s="179"/>
      <c r="AW544" s="179"/>
      <c r="AX544" s="179"/>
    </row>
    <row r="545" spans="1:50" x14ac:dyDescent="0.25">
      <c r="A545" s="179"/>
      <c r="B545" s="179"/>
      <c r="C545" s="180"/>
      <c r="D545" s="180"/>
      <c r="E545" s="181"/>
      <c r="F545" s="180"/>
      <c r="G545" s="180"/>
      <c r="H545" s="182"/>
      <c r="I545" s="183"/>
      <c r="J545" s="184"/>
      <c r="K545" s="184"/>
      <c r="L545" s="184"/>
      <c r="M545" s="179"/>
      <c r="N545" s="179"/>
      <c r="O545" s="184"/>
      <c r="P545" s="184"/>
      <c r="Q545" s="184"/>
      <c r="R545" s="184"/>
      <c r="S545" s="184"/>
      <c r="T545" s="184"/>
      <c r="U545" s="185"/>
      <c r="V545" s="185"/>
      <c r="W545" s="185"/>
      <c r="X545" s="185"/>
      <c r="Y545" s="185"/>
      <c r="Z545" s="185"/>
      <c r="AA545" s="185"/>
      <c r="AB545" s="185"/>
      <c r="AC545" s="185"/>
      <c r="AD545" s="185"/>
      <c r="AE545" s="185"/>
      <c r="AF545" s="185"/>
      <c r="AG545" s="185"/>
      <c r="AH545" s="185"/>
      <c r="AI545" s="179"/>
      <c r="AJ545" s="179"/>
      <c r="AK545" s="179"/>
      <c r="AL545" s="179"/>
      <c r="AM545" s="179"/>
      <c r="AN545" s="179"/>
      <c r="AO545" s="179"/>
      <c r="AP545" s="179"/>
      <c r="AQ545" s="179"/>
      <c r="AR545" s="179"/>
      <c r="AS545" s="179"/>
      <c r="AT545" s="179"/>
      <c r="AU545" s="179"/>
      <c r="AV545" s="179"/>
      <c r="AW545" s="179"/>
      <c r="AX545" s="179"/>
    </row>
    <row r="546" spans="1:50" x14ac:dyDescent="0.25">
      <c r="A546" s="179"/>
      <c r="B546" s="179"/>
      <c r="C546" s="180"/>
      <c r="D546" s="180"/>
      <c r="E546" s="181"/>
      <c r="F546" s="180"/>
      <c r="G546" s="180"/>
      <c r="H546" s="182"/>
      <c r="I546" s="183"/>
      <c r="J546" s="184"/>
      <c r="K546" s="184"/>
      <c r="L546" s="184"/>
      <c r="M546" s="179"/>
      <c r="N546" s="179"/>
      <c r="O546" s="184"/>
      <c r="P546" s="184"/>
      <c r="Q546" s="184"/>
      <c r="R546" s="184"/>
      <c r="S546" s="184"/>
      <c r="T546" s="184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</row>
    <row r="547" spans="1:50" x14ac:dyDescent="0.25">
      <c r="A547" s="179"/>
      <c r="B547" s="179"/>
      <c r="C547" s="180"/>
      <c r="D547" s="180"/>
      <c r="E547" s="181"/>
      <c r="F547" s="180"/>
      <c r="G547" s="180"/>
      <c r="H547" s="182"/>
      <c r="I547" s="183"/>
      <c r="J547" s="184"/>
      <c r="K547" s="184"/>
      <c r="L547" s="184"/>
      <c r="M547" s="179"/>
      <c r="N547" s="179"/>
      <c r="O547" s="184"/>
      <c r="P547" s="184"/>
      <c r="Q547" s="184"/>
      <c r="R547" s="184"/>
      <c r="S547" s="184"/>
      <c r="T547" s="184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79"/>
      <c r="AT547" s="179"/>
      <c r="AU547" s="179"/>
      <c r="AV547" s="179"/>
      <c r="AW547" s="179"/>
      <c r="AX547" s="179"/>
    </row>
    <row r="548" spans="1:50" x14ac:dyDescent="0.25">
      <c r="A548" s="179"/>
      <c r="B548" s="179"/>
      <c r="C548" s="180"/>
      <c r="D548" s="180"/>
      <c r="E548" s="181"/>
      <c r="F548" s="180"/>
      <c r="G548" s="180"/>
      <c r="H548" s="182"/>
      <c r="I548" s="183"/>
      <c r="J548" s="184"/>
      <c r="K548" s="184"/>
      <c r="L548" s="184"/>
      <c r="M548" s="179"/>
      <c r="N548" s="179"/>
      <c r="O548" s="184"/>
      <c r="P548" s="184"/>
      <c r="Q548" s="184"/>
      <c r="R548" s="184"/>
      <c r="S548" s="184"/>
      <c r="T548" s="184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79"/>
      <c r="AT548" s="179"/>
      <c r="AU548" s="179"/>
      <c r="AV548" s="179"/>
      <c r="AW548" s="179"/>
      <c r="AX548" s="179"/>
    </row>
    <row r="549" spans="1:50" x14ac:dyDescent="0.25">
      <c r="A549" s="179"/>
      <c r="B549" s="179"/>
      <c r="C549" s="180"/>
      <c r="D549" s="180"/>
      <c r="E549" s="181"/>
      <c r="F549" s="180"/>
      <c r="G549" s="180"/>
      <c r="H549" s="182"/>
      <c r="I549" s="183"/>
      <c r="J549" s="184"/>
      <c r="K549" s="184"/>
      <c r="L549" s="184"/>
      <c r="M549" s="179"/>
      <c r="N549" s="179"/>
      <c r="O549" s="184"/>
      <c r="P549" s="184"/>
      <c r="Q549" s="184"/>
      <c r="R549" s="184"/>
      <c r="S549" s="184"/>
      <c r="T549" s="184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79"/>
      <c r="AT549" s="179"/>
      <c r="AU549" s="179"/>
      <c r="AV549" s="179"/>
      <c r="AW549" s="179"/>
      <c r="AX549" s="179"/>
    </row>
    <row r="550" spans="1:50" x14ac:dyDescent="0.25">
      <c r="A550" s="179"/>
      <c r="B550" s="179"/>
      <c r="C550" s="180"/>
      <c r="D550" s="180"/>
      <c r="E550" s="181"/>
      <c r="F550" s="180"/>
      <c r="G550" s="180"/>
      <c r="H550" s="182"/>
      <c r="I550" s="183"/>
      <c r="J550" s="184"/>
      <c r="K550" s="184"/>
      <c r="L550" s="184"/>
      <c r="M550" s="179"/>
      <c r="N550" s="179"/>
      <c r="O550" s="184"/>
      <c r="P550" s="184"/>
      <c r="Q550" s="184"/>
      <c r="R550" s="184"/>
      <c r="S550" s="184"/>
      <c r="T550" s="184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79"/>
      <c r="AT550" s="179"/>
      <c r="AU550" s="179"/>
      <c r="AV550" s="179"/>
      <c r="AW550" s="179"/>
      <c r="AX550" s="179"/>
    </row>
    <row r="551" spans="1:50" x14ac:dyDescent="0.25">
      <c r="A551" s="179"/>
      <c r="B551" s="179"/>
      <c r="C551" s="180"/>
      <c r="D551" s="180"/>
      <c r="E551" s="181"/>
      <c r="F551" s="180"/>
      <c r="G551" s="180"/>
      <c r="H551" s="182"/>
      <c r="I551" s="183"/>
      <c r="J551" s="184"/>
      <c r="K551" s="184"/>
      <c r="L551" s="184"/>
      <c r="M551" s="179"/>
      <c r="N551" s="179"/>
      <c r="O551" s="184"/>
      <c r="P551" s="184"/>
      <c r="Q551" s="184"/>
      <c r="R551" s="184"/>
      <c r="S551" s="184"/>
      <c r="T551" s="184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79"/>
      <c r="AT551" s="179"/>
      <c r="AU551" s="179"/>
      <c r="AV551" s="179"/>
      <c r="AW551" s="179"/>
      <c r="AX551" s="179"/>
    </row>
    <row r="552" spans="1:50" x14ac:dyDescent="0.25">
      <c r="A552" s="179"/>
      <c r="B552" s="179"/>
      <c r="C552" s="180"/>
      <c r="D552" s="180"/>
      <c r="E552" s="181"/>
      <c r="F552" s="180"/>
      <c r="G552" s="180"/>
      <c r="H552" s="182"/>
      <c r="I552" s="183"/>
      <c r="J552" s="184"/>
      <c r="K552" s="184"/>
      <c r="L552" s="184"/>
      <c r="M552" s="179"/>
      <c r="N552" s="179"/>
      <c r="O552" s="184"/>
      <c r="P552" s="184"/>
      <c r="Q552" s="184"/>
      <c r="R552" s="184"/>
      <c r="S552" s="184"/>
      <c r="T552" s="184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79"/>
      <c r="AT552" s="179"/>
      <c r="AU552" s="179"/>
      <c r="AV552" s="179"/>
      <c r="AW552" s="179"/>
      <c r="AX552" s="179"/>
    </row>
    <row r="553" spans="1:50" x14ac:dyDescent="0.25">
      <c r="A553" s="179"/>
      <c r="B553" s="179"/>
      <c r="C553" s="180"/>
      <c r="D553" s="180"/>
      <c r="E553" s="181"/>
      <c r="F553" s="180"/>
      <c r="G553" s="180"/>
      <c r="H553" s="182"/>
      <c r="I553" s="183"/>
      <c r="J553" s="184"/>
      <c r="K553" s="184"/>
      <c r="L553" s="184"/>
      <c r="M553" s="179"/>
      <c r="N553" s="179"/>
      <c r="O553" s="184"/>
      <c r="P553" s="184"/>
      <c r="Q553" s="184"/>
      <c r="R553" s="184"/>
      <c r="S553" s="184"/>
      <c r="T553" s="184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79"/>
      <c r="AT553" s="179"/>
      <c r="AU553" s="179"/>
      <c r="AV553" s="179"/>
      <c r="AW553" s="179"/>
      <c r="AX553" s="179"/>
    </row>
    <row r="554" spans="1:50" x14ac:dyDescent="0.25">
      <c r="A554" s="179"/>
      <c r="B554" s="179"/>
      <c r="C554" s="180"/>
      <c r="D554" s="180"/>
      <c r="E554" s="181"/>
      <c r="F554" s="180"/>
      <c r="G554" s="180"/>
      <c r="H554" s="182"/>
      <c r="I554" s="183"/>
      <c r="J554" s="184"/>
      <c r="K554" s="184"/>
      <c r="L554" s="184"/>
      <c r="M554" s="179"/>
      <c r="N554" s="179"/>
      <c r="O554" s="184"/>
      <c r="P554" s="184"/>
      <c r="Q554" s="184"/>
      <c r="R554" s="184"/>
      <c r="S554" s="184"/>
      <c r="T554" s="184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79"/>
      <c r="AT554" s="179"/>
      <c r="AU554" s="179"/>
      <c r="AV554" s="179"/>
      <c r="AW554" s="179"/>
      <c r="AX554" s="179"/>
    </row>
    <row r="555" spans="1:50" x14ac:dyDescent="0.25">
      <c r="A555" s="179"/>
      <c r="B555" s="179"/>
      <c r="C555" s="180"/>
      <c r="D555" s="180"/>
      <c r="E555" s="181"/>
      <c r="F555" s="180"/>
      <c r="G555" s="180"/>
      <c r="H555" s="182"/>
      <c r="I555" s="183"/>
      <c r="J555" s="184"/>
      <c r="K555" s="184"/>
      <c r="L555" s="184"/>
      <c r="M555" s="179"/>
      <c r="N555" s="179"/>
      <c r="O555" s="184"/>
      <c r="P555" s="184"/>
      <c r="Q555" s="184"/>
      <c r="R555" s="184"/>
      <c r="S555" s="184"/>
      <c r="T555" s="184"/>
      <c r="U555" s="185"/>
      <c r="V555" s="185"/>
      <c r="W555" s="185"/>
      <c r="X555" s="185"/>
      <c r="Y555" s="185"/>
      <c r="Z555" s="185"/>
      <c r="AA555" s="185"/>
      <c r="AB555" s="185"/>
      <c r="AC555" s="185"/>
      <c r="AD555" s="185"/>
      <c r="AE555" s="185"/>
      <c r="AF555" s="185"/>
      <c r="AG555" s="185"/>
      <c r="AH555" s="185"/>
      <c r="AI555" s="179"/>
      <c r="AJ555" s="179"/>
      <c r="AK555" s="179"/>
      <c r="AL555" s="179"/>
      <c r="AM555" s="179"/>
      <c r="AN555" s="179"/>
      <c r="AO555" s="179"/>
      <c r="AP555" s="179"/>
      <c r="AQ555" s="179"/>
      <c r="AR555" s="179"/>
      <c r="AS555" s="179"/>
      <c r="AT555" s="179"/>
      <c r="AU555" s="179"/>
      <c r="AV555" s="179"/>
      <c r="AW555" s="179"/>
      <c r="AX555" s="179"/>
    </row>
    <row r="556" spans="1:50" x14ac:dyDescent="0.25">
      <c r="A556" s="179"/>
      <c r="B556" s="179"/>
      <c r="C556" s="180"/>
      <c r="D556" s="180"/>
      <c r="E556" s="181"/>
      <c r="F556" s="180"/>
      <c r="G556" s="180"/>
      <c r="H556" s="182"/>
      <c r="I556" s="183"/>
      <c r="J556" s="184"/>
      <c r="K556" s="184"/>
      <c r="L556" s="184"/>
      <c r="M556" s="179"/>
      <c r="N556" s="179"/>
      <c r="O556" s="184"/>
      <c r="P556" s="184"/>
      <c r="Q556" s="184"/>
      <c r="R556" s="184"/>
      <c r="S556" s="184"/>
      <c r="T556" s="184"/>
      <c r="U556" s="185"/>
      <c r="V556" s="185"/>
      <c r="W556" s="185"/>
      <c r="X556" s="185"/>
      <c r="Y556" s="185"/>
      <c r="Z556" s="185"/>
      <c r="AA556" s="185"/>
      <c r="AB556" s="185"/>
      <c r="AC556" s="185"/>
      <c r="AD556" s="185"/>
      <c r="AE556" s="185"/>
      <c r="AF556" s="185"/>
      <c r="AG556" s="185"/>
      <c r="AH556" s="185"/>
      <c r="AI556" s="179"/>
      <c r="AJ556" s="179"/>
      <c r="AK556" s="179"/>
      <c r="AL556" s="179"/>
      <c r="AM556" s="179"/>
      <c r="AN556" s="179"/>
      <c r="AO556" s="179"/>
      <c r="AP556" s="179"/>
      <c r="AQ556" s="179"/>
      <c r="AR556" s="179"/>
      <c r="AS556" s="179"/>
      <c r="AT556" s="179"/>
      <c r="AU556" s="179"/>
      <c r="AV556" s="179"/>
      <c r="AW556" s="179"/>
      <c r="AX556" s="179"/>
    </row>
    <row r="557" spans="1:50" x14ac:dyDescent="0.25">
      <c r="A557" s="179"/>
      <c r="B557" s="179"/>
      <c r="C557" s="180"/>
      <c r="D557" s="180"/>
      <c r="E557" s="181"/>
      <c r="F557" s="180"/>
      <c r="G557" s="180"/>
      <c r="H557" s="182"/>
      <c r="I557" s="183"/>
      <c r="J557" s="184"/>
      <c r="K557" s="184"/>
      <c r="L557" s="184"/>
      <c r="M557" s="179"/>
      <c r="N557" s="179"/>
      <c r="O557" s="184"/>
      <c r="P557" s="184"/>
      <c r="Q557" s="184"/>
      <c r="R557" s="184"/>
      <c r="S557" s="184"/>
      <c r="T557" s="184"/>
      <c r="U557" s="185"/>
      <c r="V557" s="185"/>
      <c r="W557" s="185"/>
      <c r="X557" s="185"/>
      <c r="Y557" s="185"/>
      <c r="Z557" s="185"/>
      <c r="AA557" s="185"/>
      <c r="AB557" s="185"/>
      <c r="AC557" s="185"/>
      <c r="AD557" s="185"/>
      <c r="AE557" s="185"/>
      <c r="AF557" s="185"/>
      <c r="AG557" s="185"/>
      <c r="AH557" s="185"/>
      <c r="AI557" s="179"/>
      <c r="AJ557" s="179"/>
      <c r="AK557" s="179"/>
      <c r="AL557" s="179"/>
      <c r="AM557" s="179"/>
      <c r="AN557" s="179"/>
      <c r="AO557" s="179"/>
      <c r="AP557" s="179"/>
      <c r="AQ557" s="179"/>
      <c r="AR557" s="179"/>
      <c r="AS557" s="179"/>
      <c r="AT557" s="179"/>
      <c r="AU557" s="179"/>
      <c r="AV557" s="179"/>
      <c r="AW557" s="179"/>
      <c r="AX557" s="179"/>
    </row>
    <row r="558" spans="1:50" x14ac:dyDescent="0.25">
      <c r="A558" s="179"/>
      <c r="B558" s="179"/>
      <c r="C558" s="180"/>
      <c r="D558" s="180"/>
      <c r="E558" s="181"/>
      <c r="F558" s="180"/>
      <c r="G558" s="180"/>
      <c r="H558" s="182"/>
      <c r="I558" s="183"/>
      <c r="J558" s="184"/>
      <c r="K558" s="184"/>
      <c r="L558" s="184"/>
      <c r="M558" s="179"/>
      <c r="N558" s="179"/>
      <c r="O558" s="184"/>
      <c r="P558" s="184"/>
      <c r="Q558" s="184"/>
      <c r="R558" s="184"/>
      <c r="S558" s="184"/>
      <c r="T558" s="184"/>
      <c r="U558" s="185"/>
      <c r="V558" s="185"/>
      <c r="W558" s="185"/>
      <c r="X558" s="185"/>
      <c r="Y558" s="185"/>
      <c r="Z558" s="185"/>
      <c r="AA558" s="185"/>
      <c r="AB558" s="185"/>
      <c r="AC558" s="185"/>
      <c r="AD558" s="185"/>
      <c r="AE558" s="185"/>
      <c r="AF558" s="185"/>
      <c r="AG558" s="185"/>
      <c r="AH558" s="185"/>
      <c r="AI558" s="179"/>
      <c r="AJ558" s="179"/>
      <c r="AK558" s="179"/>
      <c r="AL558" s="179"/>
      <c r="AM558" s="179"/>
      <c r="AN558" s="179"/>
      <c r="AO558" s="179"/>
      <c r="AP558" s="179"/>
      <c r="AQ558" s="179"/>
      <c r="AR558" s="179"/>
      <c r="AS558" s="179"/>
      <c r="AT558" s="179"/>
      <c r="AU558" s="179"/>
      <c r="AV558" s="179"/>
      <c r="AW558" s="179"/>
      <c r="AX558" s="179"/>
    </row>
    <row r="559" spans="1:50" x14ac:dyDescent="0.25">
      <c r="A559" s="179"/>
      <c r="B559" s="179"/>
      <c r="C559" s="180"/>
      <c r="D559" s="180"/>
      <c r="E559" s="181"/>
      <c r="F559" s="180"/>
      <c r="G559" s="180"/>
      <c r="H559" s="182"/>
      <c r="I559" s="183"/>
      <c r="J559" s="184"/>
      <c r="K559" s="184"/>
      <c r="L559" s="184"/>
      <c r="M559" s="179"/>
      <c r="N559" s="179"/>
      <c r="O559" s="184"/>
      <c r="P559" s="184"/>
      <c r="Q559" s="184"/>
      <c r="R559" s="184"/>
      <c r="S559" s="184"/>
      <c r="T559" s="184"/>
      <c r="U559" s="185"/>
      <c r="V559" s="185"/>
      <c r="W559" s="185"/>
      <c r="X559" s="185"/>
      <c r="Y559" s="185"/>
      <c r="Z559" s="185"/>
      <c r="AA559" s="185"/>
      <c r="AB559" s="185"/>
      <c r="AC559" s="185"/>
      <c r="AD559" s="185"/>
      <c r="AE559" s="185"/>
      <c r="AF559" s="185"/>
      <c r="AG559" s="185"/>
      <c r="AH559" s="185"/>
      <c r="AI559" s="179"/>
      <c r="AJ559" s="179"/>
      <c r="AK559" s="179"/>
      <c r="AL559" s="179"/>
      <c r="AM559" s="179"/>
      <c r="AN559" s="179"/>
      <c r="AO559" s="179"/>
      <c r="AP559" s="179"/>
      <c r="AQ559" s="179"/>
      <c r="AR559" s="179"/>
      <c r="AS559" s="179"/>
      <c r="AT559" s="179"/>
      <c r="AU559" s="179"/>
      <c r="AV559" s="179"/>
      <c r="AW559" s="179"/>
      <c r="AX559" s="179"/>
    </row>
    <row r="560" spans="1:50" x14ac:dyDescent="0.25">
      <c r="A560" s="179"/>
      <c r="B560" s="179"/>
      <c r="C560" s="180"/>
      <c r="D560" s="180"/>
      <c r="E560" s="181"/>
      <c r="F560" s="180"/>
      <c r="G560" s="180"/>
      <c r="H560" s="182"/>
      <c r="I560" s="183"/>
      <c r="J560" s="184"/>
      <c r="K560" s="184"/>
      <c r="L560" s="184"/>
      <c r="M560" s="179"/>
      <c r="N560" s="179"/>
      <c r="O560" s="184"/>
      <c r="P560" s="184"/>
      <c r="Q560" s="184"/>
      <c r="R560" s="184"/>
      <c r="S560" s="184"/>
      <c r="T560" s="184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179"/>
      <c r="AT560" s="179"/>
      <c r="AU560" s="179"/>
      <c r="AV560" s="179"/>
      <c r="AW560" s="179"/>
      <c r="AX560" s="179"/>
    </row>
    <row r="561" spans="1:50" x14ac:dyDescent="0.25">
      <c r="A561" s="179"/>
      <c r="B561" s="179"/>
      <c r="C561" s="180"/>
      <c r="D561" s="180"/>
      <c r="E561" s="181"/>
      <c r="F561" s="180"/>
      <c r="G561" s="180"/>
      <c r="H561" s="182"/>
      <c r="I561" s="183"/>
      <c r="J561" s="184"/>
      <c r="K561" s="184"/>
      <c r="L561" s="184"/>
      <c r="M561" s="179"/>
      <c r="N561" s="179"/>
      <c r="O561" s="184"/>
      <c r="P561" s="184"/>
      <c r="Q561" s="184"/>
      <c r="R561" s="184"/>
      <c r="S561" s="184"/>
      <c r="T561" s="184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179"/>
      <c r="AT561" s="179"/>
      <c r="AU561" s="179"/>
      <c r="AV561" s="179"/>
      <c r="AW561" s="179"/>
      <c r="AX561" s="179"/>
    </row>
    <row r="562" spans="1:50" x14ac:dyDescent="0.25">
      <c r="A562" s="179"/>
      <c r="B562" s="179"/>
      <c r="C562" s="180"/>
      <c r="D562" s="180"/>
      <c r="E562" s="181"/>
      <c r="F562" s="180"/>
      <c r="G562" s="180"/>
      <c r="H562" s="182"/>
      <c r="I562" s="183"/>
      <c r="J562" s="184"/>
      <c r="K562" s="184"/>
      <c r="L562" s="184"/>
      <c r="M562" s="179"/>
      <c r="N562" s="179"/>
      <c r="O562" s="184"/>
      <c r="P562" s="184"/>
      <c r="Q562" s="184"/>
      <c r="R562" s="184"/>
      <c r="S562" s="184"/>
      <c r="T562" s="184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179"/>
      <c r="AT562" s="179"/>
      <c r="AU562" s="179"/>
      <c r="AV562" s="179"/>
      <c r="AW562" s="179"/>
      <c r="AX562" s="179"/>
    </row>
    <row r="563" spans="1:50" x14ac:dyDescent="0.25">
      <c r="A563" s="179"/>
      <c r="B563" s="179"/>
      <c r="C563" s="180"/>
      <c r="D563" s="180"/>
      <c r="E563" s="181"/>
      <c r="F563" s="180"/>
      <c r="G563" s="180"/>
      <c r="H563" s="182"/>
      <c r="I563" s="183"/>
      <c r="J563" s="184"/>
      <c r="K563" s="184"/>
      <c r="L563" s="184"/>
      <c r="M563" s="179"/>
      <c r="N563" s="179"/>
      <c r="O563" s="184"/>
      <c r="P563" s="184"/>
      <c r="Q563" s="184"/>
      <c r="R563" s="184"/>
      <c r="S563" s="184"/>
      <c r="T563" s="184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179"/>
      <c r="AT563" s="179"/>
      <c r="AU563" s="179"/>
      <c r="AV563" s="179"/>
      <c r="AW563" s="179"/>
      <c r="AX563" s="179"/>
    </row>
    <row r="564" spans="1:50" x14ac:dyDescent="0.25">
      <c r="A564" s="179"/>
      <c r="B564" s="179"/>
      <c r="C564" s="180"/>
      <c r="D564" s="180"/>
      <c r="E564" s="181"/>
      <c r="F564" s="180"/>
      <c r="G564" s="180"/>
      <c r="H564" s="182"/>
      <c r="I564" s="183"/>
      <c r="J564" s="184"/>
      <c r="K564" s="184"/>
      <c r="L564" s="184"/>
      <c r="M564" s="179"/>
      <c r="N564" s="179"/>
      <c r="O564" s="184"/>
      <c r="P564" s="184"/>
      <c r="Q564" s="184"/>
      <c r="R564" s="184"/>
      <c r="S564" s="184"/>
      <c r="T564" s="184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79"/>
      <c r="AT564" s="179"/>
      <c r="AU564" s="179"/>
      <c r="AV564" s="179"/>
      <c r="AW564" s="179"/>
      <c r="AX564" s="179"/>
    </row>
    <row r="565" spans="1:50" x14ac:dyDescent="0.25">
      <c r="A565" s="179"/>
      <c r="B565" s="179"/>
      <c r="C565" s="180"/>
      <c r="D565" s="180"/>
      <c r="E565" s="181"/>
      <c r="F565" s="180"/>
      <c r="G565" s="180"/>
      <c r="H565" s="182"/>
      <c r="I565" s="183"/>
      <c r="J565" s="184"/>
      <c r="K565" s="184"/>
      <c r="L565" s="184"/>
      <c r="M565" s="179"/>
      <c r="N565" s="179"/>
      <c r="O565" s="184"/>
      <c r="P565" s="184"/>
      <c r="Q565" s="184"/>
      <c r="R565" s="184"/>
      <c r="S565" s="184"/>
      <c r="T565" s="184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79"/>
      <c r="AT565" s="179"/>
      <c r="AU565" s="179"/>
      <c r="AV565" s="179"/>
      <c r="AW565" s="179"/>
      <c r="AX565" s="179"/>
    </row>
    <row r="566" spans="1:50" x14ac:dyDescent="0.25">
      <c r="A566" s="179"/>
      <c r="B566" s="179"/>
      <c r="C566" s="180"/>
      <c r="D566" s="180"/>
      <c r="E566" s="181"/>
      <c r="F566" s="180"/>
      <c r="G566" s="180"/>
      <c r="H566" s="182"/>
      <c r="I566" s="183"/>
      <c r="J566" s="184"/>
      <c r="K566" s="184"/>
      <c r="L566" s="184"/>
      <c r="M566" s="179"/>
      <c r="N566" s="179"/>
      <c r="O566" s="184"/>
      <c r="P566" s="184"/>
      <c r="Q566" s="184"/>
      <c r="R566" s="184"/>
      <c r="S566" s="184"/>
      <c r="T566" s="184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79"/>
      <c r="AT566" s="179"/>
      <c r="AU566" s="179"/>
      <c r="AV566" s="179"/>
      <c r="AW566" s="179"/>
      <c r="AX566" s="179"/>
    </row>
    <row r="567" spans="1:50" x14ac:dyDescent="0.25">
      <c r="A567" s="179"/>
      <c r="B567" s="179"/>
      <c r="C567" s="180"/>
      <c r="D567" s="180"/>
      <c r="E567" s="181"/>
      <c r="F567" s="180"/>
      <c r="G567" s="180"/>
      <c r="H567" s="182"/>
      <c r="I567" s="183"/>
      <c r="J567" s="184"/>
      <c r="K567" s="184"/>
      <c r="L567" s="184"/>
      <c r="M567" s="179"/>
      <c r="N567" s="179"/>
      <c r="O567" s="184"/>
      <c r="P567" s="184"/>
      <c r="Q567" s="184"/>
      <c r="R567" s="184"/>
      <c r="S567" s="184"/>
      <c r="T567" s="184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79"/>
      <c r="AT567" s="179"/>
      <c r="AU567" s="179"/>
      <c r="AV567" s="179"/>
      <c r="AW567" s="179"/>
      <c r="AX567" s="179"/>
    </row>
    <row r="568" spans="1:50" x14ac:dyDescent="0.25">
      <c r="A568" s="179"/>
      <c r="B568" s="179"/>
      <c r="C568" s="180"/>
      <c r="D568" s="180"/>
      <c r="E568" s="181"/>
      <c r="F568" s="180"/>
      <c r="G568" s="180"/>
      <c r="H568" s="182"/>
      <c r="I568" s="183"/>
      <c r="J568" s="184"/>
      <c r="K568" s="184"/>
      <c r="L568" s="184"/>
      <c r="M568" s="179"/>
      <c r="N568" s="179"/>
      <c r="O568" s="184"/>
      <c r="P568" s="184"/>
      <c r="Q568" s="184"/>
      <c r="R568" s="184"/>
      <c r="S568" s="184"/>
      <c r="T568" s="184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79"/>
      <c r="AT568" s="179"/>
      <c r="AU568" s="179"/>
      <c r="AV568" s="179"/>
      <c r="AW568" s="179"/>
      <c r="AX568" s="179"/>
    </row>
    <row r="569" spans="1:50" x14ac:dyDescent="0.25">
      <c r="A569" s="179"/>
      <c r="B569" s="179"/>
      <c r="C569" s="180"/>
      <c r="D569" s="180"/>
      <c r="E569" s="181"/>
      <c r="F569" s="180"/>
      <c r="G569" s="180"/>
      <c r="H569" s="182"/>
      <c r="I569" s="183"/>
      <c r="J569" s="184"/>
      <c r="K569" s="184"/>
      <c r="L569" s="184"/>
      <c r="M569" s="179"/>
      <c r="N569" s="179"/>
      <c r="O569" s="184"/>
      <c r="P569" s="184"/>
      <c r="Q569" s="184"/>
      <c r="R569" s="184"/>
      <c r="S569" s="184"/>
      <c r="T569" s="184"/>
      <c r="U569" s="185"/>
      <c r="V569" s="185"/>
      <c r="W569" s="185"/>
      <c r="X569" s="185"/>
      <c r="Y569" s="185"/>
      <c r="Z569" s="185"/>
      <c r="AA569" s="185"/>
      <c r="AB569" s="185"/>
      <c r="AC569" s="185"/>
      <c r="AD569" s="185"/>
      <c r="AE569" s="185"/>
      <c r="AF569" s="185"/>
      <c r="AG569" s="185"/>
      <c r="AH569" s="185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79"/>
      <c r="AT569" s="179"/>
      <c r="AU569" s="179"/>
      <c r="AV569" s="179"/>
      <c r="AW569" s="179"/>
      <c r="AX569" s="179"/>
    </row>
    <row r="570" spans="1:50" x14ac:dyDescent="0.25">
      <c r="A570" s="179"/>
      <c r="B570" s="179"/>
      <c r="C570" s="180"/>
      <c r="D570" s="180"/>
      <c r="E570" s="181"/>
      <c r="F570" s="180"/>
      <c r="G570" s="180"/>
      <c r="H570" s="182"/>
      <c r="I570" s="183"/>
      <c r="J570" s="184"/>
      <c r="K570" s="184"/>
      <c r="L570" s="184"/>
      <c r="M570" s="179"/>
      <c r="N570" s="179"/>
      <c r="O570" s="184"/>
      <c r="P570" s="184"/>
      <c r="Q570" s="184"/>
      <c r="R570" s="184"/>
      <c r="S570" s="184"/>
      <c r="T570" s="184"/>
      <c r="U570" s="185"/>
      <c r="V570" s="185"/>
      <c r="W570" s="185"/>
      <c r="X570" s="185"/>
      <c r="Y570" s="185"/>
      <c r="Z570" s="185"/>
      <c r="AA570" s="185"/>
      <c r="AB570" s="185"/>
      <c r="AC570" s="185"/>
      <c r="AD570" s="185"/>
      <c r="AE570" s="185"/>
      <c r="AF570" s="185"/>
      <c r="AG570" s="185"/>
      <c r="AH570" s="185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79"/>
      <c r="AT570" s="179"/>
      <c r="AU570" s="179"/>
      <c r="AV570" s="179"/>
      <c r="AW570" s="179"/>
      <c r="AX570" s="179"/>
    </row>
    <row r="571" spans="1:50" x14ac:dyDescent="0.25">
      <c r="A571" s="179"/>
      <c r="B571" s="179"/>
      <c r="C571" s="180"/>
      <c r="D571" s="180"/>
      <c r="E571" s="181"/>
      <c r="F571" s="180"/>
      <c r="G571" s="180"/>
      <c r="H571" s="182"/>
      <c r="I571" s="183"/>
      <c r="J571" s="184"/>
      <c r="K571" s="184"/>
      <c r="L571" s="184"/>
      <c r="M571" s="179"/>
      <c r="N571" s="179"/>
      <c r="O571" s="184"/>
      <c r="P571" s="184"/>
      <c r="Q571" s="184"/>
      <c r="R571" s="184"/>
      <c r="S571" s="184"/>
      <c r="T571" s="184"/>
      <c r="U571" s="185"/>
      <c r="V571" s="185"/>
      <c r="W571" s="185"/>
      <c r="X571" s="185"/>
      <c r="Y571" s="185"/>
      <c r="Z571" s="185"/>
      <c r="AA571" s="185"/>
      <c r="AB571" s="185"/>
      <c r="AC571" s="185"/>
      <c r="AD571" s="185"/>
      <c r="AE571" s="185"/>
      <c r="AF571" s="185"/>
      <c r="AG571" s="185"/>
      <c r="AH571" s="185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79"/>
      <c r="AT571" s="179"/>
      <c r="AU571" s="179"/>
      <c r="AV571" s="179"/>
      <c r="AW571" s="179"/>
      <c r="AX571" s="179"/>
    </row>
    <row r="572" spans="1:50" x14ac:dyDescent="0.25">
      <c r="A572" s="179"/>
      <c r="B572" s="179"/>
      <c r="C572" s="180"/>
      <c r="D572" s="180"/>
      <c r="E572" s="181"/>
      <c r="F572" s="180"/>
      <c r="G572" s="180"/>
      <c r="H572" s="182"/>
      <c r="I572" s="183"/>
      <c r="J572" s="184"/>
      <c r="K572" s="184"/>
      <c r="L572" s="184"/>
      <c r="M572" s="179"/>
      <c r="N572" s="179"/>
      <c r="O572" s="184"/>
      <c r="P572" s="184"/>
      <c r="Q572" s="184"/>
      <c r="R572" s="184"/>
      <c r="S572" s="184"/>
      <c r="T572" s="184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79"/>
      <c r="AT572" s="179"/>
      <c r="AU572" s="179"/>
      <c r="AV572" s="179"/>
      <c r="AW572" s="179"/>
      <c r="AX572" s="179"/>
    </row>
    <row r="573" spans="1:50" x14ac:dyDescent="0.25">
      <c r="A573" s="179"/>
      <c r="B573" s="179"/>
      <c r="C573" s="180"/>
      <c r="D573" s="180"/>
      <c r="E573" s="181"/>
      <c r="F573" s="180"/>
      <c r="G573" s="180"/>
      <c r="H573" s="182"/>
      <c r="I573" s="183"/>
      <c r="J573" s="184"/>
      <c r="K573" s="184"/>
      <c r="L573" s="184"/>
      <c r="M573" s="179"/>
      <c r="N573" s="179"/>
      <c r="O573" s="184"/>
      <c r="P573" s="184"/>
      <c r="Q573" s="184"/>
      <c r="R573" s="184"/>
      <c r="S573" s="184"/>
      <c r="T573" s="184"/>
      <c r="U573" s="185"/>
      <c r="V573" s="185"/>
      <c r="W573" s="185"/>
      <c r="X573" s="185"/>
      <c r="Y573" s="185"/>
      <c r="Z573" s="185"/>
      <c r="AA573" s="185"/>
      <c r="AB573" s="185"/>
      <c r="AC573" s="185"/>
      <c r="AD573" s="185"/>
      <c r="AE573" s="185"/>
      <c r="AF573" s="185"/>
      <c r="AG573" s="185"/>
      <c r="AH573" s="185"/>
      <c r="AI573" s="179"/>
      <c r="AJ573" s="179"/>
      <c r="AK573" s="179"/>
      <c r="AL573" s="179"/>
      <c r="AM573" s="179"/>
      <c r="AN573" s="179"/>
      <c r="AO573" s="179"/>
      <c r="AP573" s="179"/>
      <c r="AQ573" s="179"/>
      <c r="AR573" s="179"/>
      <c r="AS573" s="179"/>
      <c r="AT573" s="179"/>
      <c r="AU573" s="179"/>
      <c r="AV573" s="179"/>
      <c r="AW573" s="179"/>
      <c r="AX573" s="179"/>
    </row>
    <row r="574" spans="1:50" x14ac:dyDescent="0.25">
      <c r="A574" s="179"/>
      <c r="B574" s="179"/>
      <c r="C574" s="180"/>
      <c r="D574" s="180"/>
      <c r="E574" s="181"/>
      <c r="F574" s="180"/>
      <c r="G574" s="180"/>
      <c r="H574" s="182"/>
      <c r="I574" s="183"/>
      <c r="J574" s="184"/>
      <c r="K574" s="184"/>
      <c r="L574" s="184"/>
      <c r="M574" s="179"/>
      <c r="N574" s="179"/>
      <c r="O574" s="184"/>
      <c r="P574" s="184"/>
      <c r="Q574" s="184"/>
      <c r="R574" s="184"/>
      <c r="S574" s="184"/>
      <c r="T574" s="184"/>
      <c r="U574" s="185"/>
      <c r="V574" s="185"/>
      <c r="W574" s="185"/>
      <c r="X574" s="185"/>
      <c r="Y574" s="185"/>
      <c r="Z574" s="185"/>
      <c r="AA574" s="185"/>
      <c r="AB574" s="185"/>
      <c r="AC574" s="185"/>
      <c r="AD574" s="185"/>
      <c r="AE574" s="185"/>
      <c r="AF574" s="185"/>
      <c r="AG574" s="185"/>
      <c r="AH574" s="185"/>
      <c r="AI574" s="179"/>
      <c r="AJ574" s="179"/>
      <c r="AK574" s="179"/>
      <c r="AL574" s="179"/>
      <c r="AM574" s="179"/>
      <c r="AN574" s="179"/>
      <c r="AO574" s="179"/>
      <c r="AP574" s="179"/>
      <c r="AQ574" s="179"/>
      <c r="AR574" s="179"/>
      <c r="AS574" s="179"/>
      <c r="AT574" s="179"/>
      <c r="AU574" s="179"/>
      <c r="AV574" s="179"/>
      <c r="AW574" s="179"/>
      <c r="AX574" s="179"/>
    </row>
    <row r="575" spans="1:50" x14ac:dyDescent="0.25">
      <c r="A575" s="179"/>
      <c r="B575" s="179"/>
      <c r="C575" s="180"/>
      <c r="D575" s="180"/>
      <c r="E575" s="181"/>
      <c r="F575" s="180"/>
      <c r="G575" s="180"/>
      <c r="H575" s="182"/>
      <c r="I575" s="183"/>
      <c r="J575" s="184"/>
      <c r="K575" s="184"/>
      <c r="L575" s="184"/>
      <c r="M575" s="179"/>
      <c r="N575" s="179"/>
      <c r="O575" s="184"/>
      <c r="P575" s="184"/>
      <c r="Q575" s="184"/>
      <c r="R575" s="184"/>
      <c r="S575" s="184"/>
      <c r="T575" s="184"/>
      <c r="U575" s="185"/>
      <c r="V575" s="185"/>
      <c r="W575" s="185"/>
      <c r="X575" s="185"/>
      <c r="Y575" s="185"/>
      <c r="Z575" s="185"/>
      <c r="AA575" s="185"/>
      <c r="AB575" s="185"/>
      <c r="AC575" s="185"/>
      <c r="AD575" s="185"/>
      <c r="AE575" s="185"/>
      <c r="AF575" s="185"/>
      <c r="AG575" s="185"/>
      <c r="AH575" s="185"/>
      <c r="AI575" s="179"/>
      <c r="AJ575" s="179"/>
      <c r="AK575" s="179"/>
      <c r="AL575" s="179"/>
      <c r="AM575" s="179"/>
      <c r="AN575" s="179"/>
      <c r="AO575" s="179"/>
      <c r="AP575" s="179"/>
      <c r="AQ575" s="179"/>
      <c r="AR575" s="179"/>
      <c r="AS575" s="179"/>
      <c r="AT575" s="179"/>
      <c r="AU575" s="179"/>
      <c r="AV575" s="179"/>
      <c r="AW575" s="179"/>
      <c r="AX575" s="179"/>
    </row>
    <row r="576" spans="1:50" x14ac:dyDescent="0.25">
      <c r="A576" s="179"/>
      <c r="B576" s="179"/>
      <c r="C576" s="180"/>
      <c r="D576" s="180"/>
      <c r="E576" s="181"/>
      <c r="F576" s="180"/>
      <c r="G576" s="180"/>
      <c r="H576" s="182"/>
      <c r="I576" s="183"/>
      <c r="J576" s="184"/>
      <c r="K576" s="184"/>
      <c r="L576" s="184"/>
      <c r="M576" s="179"/>
      <c r="N576" s="179"/>
      <c r="O576" s="184"/>
      <c r="P576" s="184"/>
      <c r="Q576" s="184"/>
      <c r="R576" s="184"/>
      <c r="S576" s="184"/>
      <c r="T576" s="184"/>
      <c r="U576" s="185"/>
      <c r="V576" s="185"/>
      <c r="W576" s="185"/>
      <c r="X576" s="185"/>
      <c r="Y576" s="185"/>
      <c r="Z576" s="185"/>
      <c r="AA576" s="185"/>
      <c r="AB576" s="185"/>
      <c r="AC576" s="185"/>
      <c r="AD576" s="185"/>
      <c r="AE576" s="185"/>
      <c r="AF576" s="185"/>
      <c r="AG576" s="185"/>
      <c r="AH576" s="185"/>
      <c r="AI576" s="179"/>
      <c r="AJ576" s="179"/>
      <c r="AK576" s="179"/>
      <c r="AL576" s="179"/>
      <c r="AM576" s="179"/>
      <c r="AN576" s="179"/>
      <c r="AO576" s="179"/>
      <c r="AP576" s="179"/>
      <c r="AQ576" s="179"/>
      <c r="AR576" s="179"/>
      <c r="AS576" s="179"/>
      <c r="AT576" s="179"/>
      <c r="AU576" s="179"/>
      <c r="AV576" s="179"/>
      <c r="AW576" s="179"/>
      <c r="AX576" s="179"/>
    </row>
    <row r="577" spans="1:50" x14ac:dyDescent="0.25">
      <c r="A577" s="179"/>
      <c r="B577" s="179"/>
      <c r="C577" s="180"/>
      <c r="D577" s="180"/>
      <c r="E577" s="181"/>
      <c r="F577" s="180"/>
      <c r="G577" s="180"/>
      <c r="H577" s="182"/>
      <c r="I577" s="183"/>
      <c r="J577" s="184"/>
      <c r="K577" s="184"/>
      <c r="L577" s="184"/>
      <c r="M577" s="179"/>
      <c r="N577" s="179"/>
      <c r="O577" s="184"/>
      <c r="P577" s="184"/>
      <c r="Q577" s="184"/>
      <c r="R577" s="184"/>
      <c r="S577" s="184"/>
      <c r="T577" s="184"/>
      <c r="U577" s="185"/>
      <c r="V577" s="185"/>
      <c r="W577" s="185"/>
      <c r="X577" s="185"/>
      <c r="Y577" s="185"/>
      <c r="Z577" s="185"/>
      <c r="AA577" s="185"/>
      <c r="AB577" s="185"/>
      <c r="AC577" s="185"/>
      <c r="AD577" s="185"/>
      <c r="AE577" s="185"/>
      <c r="AF577" s="185"/>
      <c r="AG577" s="185"/>
      <c r="AH577" s="185"/>
      <c r="AI577" s="179"/>
      <c r="AJ577" s="179"/>
      <c r="AK577" s="179"/>
      <c r="AL577" s="179"/>
      <c r="AM577" s="179"/>
      <c r="AN577" s="179"/>
      <c r="AO577" s="179"/>
      <c r="AP577" s="179"/>
      <c r="AQ577" s="179"/>
      <c r="AR577" s="179"/>
      <c r="AS577" s="179"/>
      <c r="AT577" s="179"/>
      <c r="AU577" s="179"/>
      <c r="AV577" s="179"/>
      <c r="AW577" s="179"/>
      <c r="AX577" s="179"/>
    </row>
    <row r="578" spans="1:50" x14ac:dyDescent="0.25">
      <c r="A578" s="179"/>
      <c r="B578" s="179"/>
      <c r="C578" s="180"/>
      <c r="D578" s="180"/>
      <c r="E578" s="181"/>
      <c r="F578" s="180"/>
      <c r="G578" s="180"/>
      <c r="H578" s="182"/>
      <c r="I578" s="183"/>
      <c r="J578" s="184"/>
      <c r="K578" s="184"/>
      <c r="L578" s="184"/>
      <c r="M578" s="179"/>
      <c r="N578" s="179"/>
      <c r="O578" s="184"/>
      <c r="P578" s="184"/>
      <c r="Q578" s="184"/>
      <c r="R578" s="184"/>
      <c r="S578" s="184"/>
      <c r="T578" s="184"/>
      <c r="U578" s="185"/>
      <c r="V578" s="185"/>
      <c r="W578" s="185"/>
      <c r="X578" s="185"/>
      <c r="Y578" s="185"/>
      <c r="Z578" s="185"/>
      <c r="AA578" s="185"/>
      <c r="AB578" s="185"/>
      <c r="AC578" s="185"/>
      <c r="AD578" s="185"/>
      <c r="AE578" s="185"/>
      <c r="AF578" s="185"/>
      <c r="AG578" s="185"/>
      <c r="AH578" s="185"/>
      <c r="AI578" s="179"/>
      <c r="AJ578" s="179"/>
      <c r="AK578" s="179"/>
      <c r="AL578" s="179"/>
      <c r="AM578" s="179"/>
      <c r="AN578" s="179"/>
      <c r="AO578" s="179"/>
      <c r="AP578" s="179"/>
      <c r="AQ578" s="179"/>
      <c r="AR578" s="179"/>
      <c r="AS578" s="179"/>
      <c r="AT578" s="179"/>
      <c r="AU578" s="179"/>
      <c r="AV578" s="179"/>
      <c r="AW578" s="179"/>
      <c r="AX578" s="179"/>
    </row>
    <row r="579" spans="1:50" x14ac:dyDescent="0.25">
      <c r="A579" s="179"/>
      <c r="B579" s="179"/>
      <c r="C579" s="180"/>
      <c r="D579" s="180"/>
      <c r="E579" s="181"/>
      <c r="F579" s="180"/>
      <c r="G579" s="180"/>
      <c r="H579" s="182"/>
      <c r="I579" s="183"/>
      <c r="J579" s="184"/>
      <c r="K579" s="184"/>
      <c r="L579" s="184"/>
      <c r="M579" s="179"/>
      <c r="N579" s="179"/>
      <c r="O579" s="184"/>
      <c r="P579" s="184"/>
      <c r="Q579" s="184"/>
      <c r="R579" s="184"/>
      <c r="S579" s="184"/>
      <c r="T579" s="184"/>
      <c r="U579" s="185"/>
      <c r="V579" s="185"/>
      <c r="W579" s="185"/>
      <c r="X579" s="185"/>
      <c r="Y579" s="185"/>
      <c r="Z579" s="185"/>
      <c r="AA579" s="185"/>
      <c r="AB579" s="185"/>
      <c r="AC579" s="185"/>
      <c r="AD579" s="185"/>
      <c r="AE579" s="185"/>
      <c r="AF579" s="185"/>
      <c r="AG579" s="185"/>
      <c r="AH579" s="185"/>
      <c r="AI579" s="179"/>
      <c r="AJ579" s="179"/>
      <c r="AK579" s="179"/>
      <c r="AL579" s="179"/>
      <c r="AM579" s="179"/>
      <c r="AN579" s="179"/>
      <c r="AO579" s="179"/>
      <c r="AP579" s="179"/>
      <c r="AQ579" s="179"/>
      <c r="AR579" s="179"/>
      <c r="AS579" s="179"/>
      <c r="AT579" s="179"/>
      <c r="AU579" s="179"/>
      <c r="AV579" s="179"/>
      <c r="AW579" s="179"/>
      <c r="AX579" s="179"/>
    </row>
    <row r="580" spans="1:50" x14ac:dyDescent="0.25">
      <c r="A580" s="179"/>
      <c r="B580" s="179"/>
      <c r="C580" s="180"/>
      <c r="D580" s="180"/>
      <c r="E580" s="181"/>
      <c r="F580" s="180"/>
      <c r="G580" s="180"/>
      <c r="H580" s="182"/>
      <c r="I580" s="183"/>
      <c r="J580" s="184"/>
      <c r="K580" s="184"/>
      <c r="L580" s="184"/>
      <c r="M580" s="179"/>
      <c r="N580" s="179"/>
      <c r="O580" s="184"/>
      <c r="P580" s="184"/>
      <c r="Q580" s="184"/>
      <c r="R580" s="184"/>
      <c r="S580" s="184"/>
      <c r="T580" s="184"/>
      <c r="U580" s="185"/>
      <c r="V580" s="185"/>
      <c r="W580" s="185"/>
      <c r="X580" s="185"/>
      <c r="Y580" s="185"/>
      <c r="Z580" s="185"/>
      <c r="AA580" s="185"/>
      <c r="AB580" s="185"/>
      <c r="AC580" s="185"/>
      <c r="AD580" s="185"/>
      <c r="AE580" s="185"/>
      <c r="AF580" s="185"/>
      <c r="AG580" s="185"/>
      <c r="AH580" s="185"/>
      <c r="AI580" s="179"/>
      <c r="AJ580" s="179"/>
      <c r="AK580" s="179"/>
      <c r="AL580" s="179"/>
      <c r="AM580" s="179"/>
      <c r="AN580" s="179"/>
      <c r="AO580" s="179"/>
      <c r="AP580" s="179"/>
      <c r="AQ580" s="179"/>
      <c r="AR580" s="179"/>
      <c r="AS580" s="179"/>
      <c r="AT580" s="179"/>
      <c r="AU580" s="179"/>
      <c r="AV580" s="179"/>
      <c r="AW580" s="179"/>
      <c r="AX580" s="179"/>
    </row>
    <row r="581" spans="1:50" x14ac:dyDescent="0.25">
      <c r="A581" s="179"/>
      <c r="B581" s="179"/>
      <c r="C581" s="180"/>
      <c r="D581" s="180"/>
      <c r="E581" s="181"/>
      <c r="F581" s="180"/>
      <c r="G581" s="180"/>
      <c r="H581" s="182"/>
      <c r="I581" s="183"/>
      <c r="J581" s="184"/>
      <c r="K581" s="184"/>
      <c r="L581" s="184"/>
      <c r="M581" s="179"/>
      <c r="N581" s="179"/>
      <c r="O581" s="184"/>
      <c r="P581" s="184"/>
      <c r="Q581" s="184"/>
      <c r="R581" s="184"/>
      <c r="S581" s="184"/>
      <c r="T581" s="184"/>
      <c r="U581" s="185"/>
      <c r="V581" s="185"/>
      <c r="W581" s="185"/>
      <c r="X581" s="185"/>
      <c r="Y581" s="185"/>
      <c r="Z581" s="185"/>
      <c r="AA581" s="185"/>
      <c r="AB581" s="185"/>
      <c r="AC581" s="185"/>
      <c r="AD581" s="185"/>
      <c r="AE581" s="185"/>
      <c r="AF581" s="185"/>
      <c r="AG581" s="185"/>
      <c r="AH581" s="185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179"/>
      <c r="AT581" s="179"/>
      <c r="AU581" s="179"/>
      <c r="AV581" s="179"/>
      <c r="AW581" s="179"/>
      <c r="AX581" s="179"/>
    </row>
    <row r="582" spans="1:50" x14ac:dyDescent="0.25">
      <c r="A582" s="179"/>
      <c r="B582" s="179"/>
      <c r="C582" s="180"/>
      <c r="D582" s="180"/>
      <c r="E582" s="181"/>
      <c r="F582" s="180"/>
      <c r="G582" s="180"/>
      <c r="H582" s="182"/>
      <c r="I582" s="183"/>
      <c r="J582" s="184"/>
      <c r="K582" s="184"/>
      <c r="L582" s="184"/>
      <c r="M582" s="179"/>
      <c r="N582" s="179"/>
      <c r="O582" s="184"/>
      <c r="P582" s="184"/>
      <c r="Q582" s="184"/>
      <c r="R582" s="184"/>
      <c r="S582" s="184"/>
      <c r="T582" s="184"/>
      <c r="U582" s="185"/>
      <c r="V582" s="185"/>
      <c r="W582" s="185"/>
      <c r="X582" s="185"/>
      <c r="Y582" s="185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79"/>
      <c r="AT582" s="179"/>
      <c r="AU582" s="179"/>
      <c r="AV582" s="179"/>
      <c r="AW582" s="179"/>
      <c r="AX582" s="179"/>
    </row>
    <row r="583" spans="1:50" x14ac:dyDescent="0.25">
      <c r="A583" s="179"/>
      <c r="B583" s="179"/>
      <c r="C583" s="180"/>
      <c r="D583" s="180"/>
      <c r="E583" s="181"/>
      <c r="F583" s="180"/>
      <c r="G583" s="180"/>
      <c r="H583" s="182"/>
      <c r="I583" s="183"/>
      <c r="J583" s="184"/>
      <c r="K583" s="184"/>
      <c r="L583" s="184"/>
      <c r="M583" s="179"/>
      <c r="N583" s="179"/>
      <c r="O583" s="184"/>
      <c r="P583" s="184"/>
      <c r="Q583" s="184"/>
      <c r="R583" s="184"/>
      <c r="S583" s="184"/>
      <c r="T583" s="184"/>
      <c r="U583" s="185"/>
      <c r="V583" s="185"/>
      <c r="W583" s="185"/>
      <c r="X583" s="185"/>
      <c r="Y583" s="185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79"/>
      <c r="AT583" s="179"/>
      <c r="AU583" s="179"/>
      <c r="AV583" s="179"/>
      <c r="AW583" s="179"/>
      <c r="AX583" s="179"/>
    </row>
    <row r="584" spans="1:50" x14ac:dyDescent="0.25">
      <c r="A584" s="179"/>
      <c r="B584" s="179"/>
      <c r="C584" s="180"/>
      <c r="D584" s="180"/>
      <c r="E584" s="181"/>
      <c r="F584" s="180"/>
      <c r="G584" s="180"/>
      <c r="H584" s="182"/>
      <c r="I584" s="183"/>
      <c r="J584" s="184"/>
      <c r="K584" s="184"/>
      <c r="L584" s="184"/>
      <c r="M584" s="179"/>
      <c r="N584" s="179"/>
      <c r="O584" s="184"/>
      <c r="P584" s="184"/>
      <c r="Q584" s="184"/>
      <c r="R584" s="184"/>
      <c r="S584" s="184"/>
      <c r="T584" s="184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79"/>
      <c r="AT584" s="179"/>
      <c r="AU584" s="179"/>
      <c r="AV584" s="179"/>
      <c r="AW584" s="179"/>
      <c r="AX584" s="179"/>
    </row>
    <row r="585" spans="1:50" x14ac:dyDescent="0.25">
      <c r="A585" s="179"/>
      <c r="B585" s="179"/>
      <c r="C585" s="180"/>
      <c r="D585" s="180"/>
      <c r="E585" s="181"/>
      <c r="F585" s="180"/>
      <c r="G585" s="180"/>
      <c r="H585" s="182"/>
      <c r="I585" s="183"/>
      <c r="J585" s="184"/>
      <c r="K585" s="184"/>
      <c r="L585" s="184"/>
      <c r="M585" s="179"/>
      <c r="N585" s="179"/>
      <c r="O585" s="184"/>
      <c r="P585" s="184"/>
      <c r="Q585" s="184"/>
      <c r="R585" s="184"/>
      <c r="S585" s="184"/>
      <c r="T585" s="184"/>
      <c r="U585" s="185"/>
      <c r="V585" s="185"/>
      <c r="W585" s="185"/>
      <c r="X585" s="185"/>
      <c r="Y585" s="185"/>
      <c r="Z585" s="185"/>
      <c r="AA585" s="185"/>
      <c r="AB585" s="185"/>
      <c r="AC585" s="185"/>
      <c r="AD585" s="185"/>
      <c r="AE585" s="185"/>
      <c r="AF585" s="185"/>
      <c r="AG585" s="185"/>
      <c r="AH585" s="185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79"/>
      <c r="AT585" s="179"/>
      <c r="AU585" s="179"/>
      <c r="AV585" s="179"/>
      <c r="AW585" s="179"/>
      <c r="AX585" s="179"/>
    </row>
    <row r="586" spans="1:50" x14ac:dyDescent="0.25">
      <c r="A586" s="179"/>
      <c r="B586" s="179"/>
      <c r="C586" s="180"/>
      <c r="D586" s="180"/>
      <c r="E586" s="181"/>
      <c r="F586" s="180"/>
      <c r="G586" s="180"/>
      <c r="H586" s="182"/>
      <c r="I586" s="183"/>
      <c r="J586" s="184"/>
      <c r="K586" s="184"/>
      <c r="L586" s="184"/>
      <c r="M586" s="179"/>
      <c r="N586" s="179"/>
      <c r="O586" s="184"/>
      <c r="P586" s="184"/>
      <c r="Q586" s="184"/>
      <c r="R586" s="184"/>
      <c r="S586" s="184"/>
      <c r="T586" s="184"/>
      <c r="U586" s="185"/>
      <c r="V586" s="185"/>
      <c r="W586" s="185"/>
      <c r="X586" s="185"/>
      <c r="Y586" s="185"/>
      <c r="Z586" s="185"/>
      <c r="AA586" s="185"/>
      <c r="AB586" s="185"/>
      <c r="AC586" s="185"/>
      <c r="AD586" s="185"/>
      <c r="AE586" s="185"/>
      <c r="AF586" s="185"/>
      <c r="AG586" s="185"/>
      <c r="AH586" s="185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79"/>
      <c r="AT586" s="179"/>
      <c r="AU586" s="179"/>
      <c r="AV586" s="179"/>
      <c r="AW586" s="179"/>
      <c r="AX586" s="179"/>
    </row>
    <row r="587" spans="1:50" x14ac:dyDescent="0.25">
      <c r="A587" s="179"/>
      <c r="B587" s="179"/>
      <c r="C587" s="180"/>
      <c r="D587" s="180"/>
      <c r="E587" s="181"/>
      <c r="F587" s="180"/>
      <c r="G587" s="180"/>
      <c r="H587" s="182"/>
      <c r="I587" s="183"/>
      <c r="J587" s="184"/>
      <c r="K587" s="184"/>
      <c r="L587" s="184"/>
      <c r="M587" s="179"/>
      <c r="N587" s="179"/>
      <c r="O587" s="184"/>
      <c r="P587" s="184"/>
      <c r="Q587" s="184"/>
      <c r="R587" s="184"/>
      <c r="S587" s="184"/>
      <c r="T587" s="184"/>
      <c r="U587" s="185"/>
      <c r="V587" s="185"/>
      <c r="W587" s="185"/>
      <c r="X587" s="185"/>
      <c r="Y587" s="185"/>
      <c r="Z587" s="185"/>
      <c r="AA587" s="185"/>
      <c r="AB587" s="185"/>
      <c r="AC587" s="185"/>
      <c r="AD587" s="185"/>
      <c r="AE587" s="185"/>
      <c r="AF587" s="185"/>
      <c r="AG587" s="185"/>
      <c r="AH587" s="185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79"/>
      <c r="AT587" s="179"/>
      <c r="AU587" s="179"/>
      <c r="AV587" s="179"/>
      <c r="AW587" s="179"/>
      <c r="AX587" s="179"/>
    </row>
    <row r="588" spans="1:50" x14ac:dyDescent="0.25">
      <c r="A588" s="179"/>
      <c r="B588" s="179"/>
      <c r="C588" s="180"/>
      <c r="D588" s="180"/>
      <c r="E588" s="181"/>
      <c r="F588" s="180"/>
      <c r="G588" s="180"/>
      <c r="H588" s="182"/>
      <c r="I588" s="183"/>
      <c r="J588" s="184"/>
      <c r="K588" s="184"/>
      <c r="L588" s="184"/>
      <c r="M588" s="179"/>
      <c r="N588" s="179"/>
      <c r="O588" s="184"/>
      <c r="P588" s="184"/>
      <c r="Q588" s="184"/>
      <c r="R588" s="184"/>
      <c r="S588" s="184"/>
      <c r="T588" s="184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79"/>
      <c r="AT588" s="179"/>
      <c r="AU588" s="179"/>
      <c r="AV588" s="179"/>
      <c r="AW588" s="179"/>
      <c r="AX588" s="179"/>
    </row>
    <row r="589" spans="1:50" x14ac:dyDescent="0.25">
      <c r="A589" s="179"/>
      <c r="B589" s="179"/>
      <c r="C589" s="180"/>
      <c r="D589" s="180"/>
      <c r="E589" s="181"/>
      <c r="F589" s="180"/>
      <c r="G589" s="180"/>
      <c r="H589" s="182"/>
      <c r="I589" s="183"/>
      <c r="J589" s="184"/>
      <c r="K589" s="184"/>
      <c r="L589" s="184"/>
      <c r="M589" s="179"/>
      <c r="N589" s="179"/>
      <c r="O589" s="184"/>
      <c r="P589" s="184"/>
      <c r="Q589" s="184"/>
      <c r="R589" s="184"/>
      <c r="S589" s="184"/>
      <c r="T589" s="184"/>
      <c r="U589" s="185"/>
      <c r="V589" s="185"/>
      <c r="W589" s="185"/>
      <c r="X589" s="185"/>
      <c r="Y589" s="185"/>
      <c r="Z589" s="185"/>
      <c r="AA589" s="185"/>
      <c r="AB589" s="185"/>
      <c r="AC589" s="185"/>
      <c r="AD589" s="185"/>
      <c r="AE589" s="185"/>
      <c r="AF589" s="185"/>
      <c r="AG589" s="185"/>
      <c r="AH589" s="185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79"/>
      <c r="AT589" s="179"/>
      <c r="AU589" s="179"/>
      <c r="AV589" s="179"/>
      <c r="AW589" s="179"/>
      <c r="AX589" s="179"/>
    </row>
    <row r="590" spans="1:50" x14ac:dyDescent="0.25">
      <c r="A590" s="179"/>
      <c r="B590" s="179"/>
      <c r="C590" s="180"/>
      <c r="D590" s="180"/>
      <c r="E590" s="181"/>
      <c r="F590" s="180"/>
      <c r="G590" s="180"/>
      <c r="H590" s="182"/>
      <c r="I590" s="183"/>
      <c r="J590" s="184"/>
      <c r="K590" s="184"/>
      <c r="L590" s="184"/>
      <c r="M590" s="179"/>
      <c r="N590" s="179"/>
      <c r="O590" s="184"/>
      <c r="P590" s="184"/>
      <c r="Q590" s="184"/>
      <c r="R590" s="184"/>
      <c r="S590" s="184"/>
      <c r="T590" s="184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79"/>
      <c r="AT590" s="179"/>
      <c r="AU590" s="179"/>
      <c r="AV590" s="179"/>
      <c r="AW590" s="179"/>
      <c r="AX590" s="179"/>
    </row>
    <row r="591" spans="1:50" x14ac:dyDescent="0.25">
      <c r="A591" s="179"/>
      <c r="B591" s="179"/>
      <c r="C591" s="180"/>
      <c r="D591" s="180"/>
      <c r="E591" s="181"/>
      <c r="F591" s="180"/>
      <c r="G591" s="180"/>
      <c r="H591" s="182"/>
      <c r="I591" s="183"/>
      <c r="J591" s="184"/>
      <c r="K591" s="184"/>
      <c r="L591" s="184"/>
      <c r="M591" s="179"/>
      <c r="N591" s="179"/>
      <c r="O591" s="184"/>
      <c r="P591" s="184"/>
      <c r="Q591" s="184"/>
      <c r="R591" s="184"/>
      <c r="S591" s="184"/>
      <c r="T591" s="184"/>
      <c r="U591" s="185"/>
      <c r="V591" s="185"/>
      <c r="W591" s="185"/>
      <c r="X591" s="185"/>
      <c r="Y591" s="185"/>
      <c r="Z591" s="185"/>
      <c r="AA591" s="185"/>
      <c r="AB591" s="185"/>
      <c r="AC591" s="185"/>
      <c r="AD591" s="185"/>
      <c r="AE591" s="185"/>
      <c r="AF591" s="185"/>
      <c r="AG591" s="185"/>
      <c r="AH591" s="185"/>
      <c r="AI591" s="179"/>
      <c r="AJ591" s="179"/>
      <c r="AK591" s="179"/>
      <c r="AL591" s="179"/>
      <c r="AM591" s="179"/>
      <c r="AN591" s="179"/>
      <c r="AO591" s="179"/>
      <c r="AP591" s="179"/>
      <c r="AQ591" s="179"/>
      <c r="AR591" s="179"/>
      <c r="AS591" s="179"/>
      <c r="AT591" s="179"/>
      <c r="AU591" s="179"/>
      <c r="AV591" s="179"/>
      <c r="AW591" s="179"/>
      <c r="AX591" s="179"/>
    </row>
    <row r="592" spans="1:50" x14ac:dyDescent="0.25">
      <c r="A592" s="179"/>
      <c r="B592" s="179"/>
      <c r="C592" s="180"/>
      <c r="D592" s="180"/>
      <c r="E592" s="181"/>
      <c r="F592" s="180"/>
      <c r="G592" s="180"/>
      <c r="H592" s="182"/>
      <c r="I592" s="183"/>
      <c r="J592" s="184"/>
      <c r="K592" s="184"/>
      <c r="L592" s="184"/>
      <c r="M592" s="179"/>
      <c r="N592" s="179"/>
      <c r="O592" s="184"/>
      <c r="P592" s="184"/>
      <c r="Q592" s="184"/>
      <c r="R592" s="184"/>
      <c r="S592" s="184"/>
      <c r="T592" s="184"/>
      <c r="U592" s="185"/>
      <c r="V592" s="185"/>
      <c r="W592" s="185"/>
      <c r="X592" s="185"/>
      <c r="Y592" s="185"/>
      <c r="Z592" s="185"/>
      <c r="AA592" s="185"/>
      <c r="AB592" s="185"/>
      <c r="AC592" s="185"/>
      <c r="AD592" s="185"/>
      <c r="AE592" s="185"/>
      <c r="AF592" s="185"/>
      <c r="AG592" s="185"/>
      <c r="AH592" s="185"/>
      <c r="AI592" s="179"/>
      <c r="AJ592" s="179"/>
      <c r="AK592" s="179"/>
      <c r="AL592" s="179"/>
      <c r="AM592" s="179"/>
      <c r="AN592" s="179"/>
      <c r="AO592" s="179"/>
      <c r="AP592" s="179"/>
      <c r="AQ592" s="179"/>
      <c r="AR592" s="179"/>
      <c r="AS592" s="179"/>
      <c r="AT592" s="179"/>
      <c r="AU592" s="179"/>
      <c r="AV592" s="179"/>
      <c r="AW592" s="179"/>
      <c r="AX592" s="179"/>
    </row>
    <row r="593" spans="1:50" x14ac:dyDescent="0.25">
      <c r="A593" s="179"/>
      <c r="B593" s="179"/>
      <c r="C593" s="180"/>
      <c r="D593" s="180"/>
      <c r="E593" s="181"/>
      <c r="F593" s="180"/>
      <c r="G593" s="180"/>
      <c r="H593" s="182"/>
      <c r="I593" s="183"/>
      <c r="J593" s="184"/>
      <c r="K593" s="184"/>
      <c r="L593" s="184"/>
      <c r="M593" s="179"/>
      <c r="N593" s="179"/>
      <c r="O593" s="184"/>
      <c r="P593" s="184"/>
      <c r="Q593" s="184"/>
      <c r="R593" s="184"/>
      <c r="S593" s="184"/>
      <c r="T593" s="184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  <c r="AG593" s="185"/>
      <c r="AH593" s="185"/>
      <c r="AI593" s="179"/>
      <c r="AJ593" s="179"/>
      <c r="AK593" s="179"/>
      <c r="AL593" s="179"/>
      <c r="AM593" s="179"/>
      <c r="AN593" s="179"/>
      <c r="AO593" s="179"/>
      <c r="AP593" s="179"/>
      <c r="AQ593" s="179"/>
      <c r="AR593" s="179"/>
      <c r="AS593" s="179"/>
      <c r="AT593" s="179"/>
      <c r="AU593" s="179"/>
      <c r="AV593" s="179"/>
      <c r="AW593" s="179"/>
      <c r="AX593" s="179"/>
    </row>
    <row r="594" spans="1:50" x14ac:dyDescent="0.25">
      <c r="A594" s="179"/>
      <c r="B594" s="179"/>
      <c r="C594" s="180"/>
      <c r="D594" s="180"/>
      <c r="E594" s="181"/>
      <c r="F594" s="180"/>
      <c r="G594" s="180"/>
      <c r="H594" s="182"/>
      <c r="I594" s="183"/>
      <c r="J594" s="184"/>
      <c r="K594" s="184"/>
      <c r="L594" s="184"/>
      <c r="M594" s="179"/>
      <c r="N594" s="179"/>
      <c r="O594" s="184"/>
      <c r="P594" s="184"/>
      <c r="Q594" s="184"/>
      <c r="R594" s="184"/>
      <c r="S594" s="184"/>
      <c r="T594" s="184"/>
      <c r="U594" s="185"/>
      <c r="V594" s="185"/>
      <c r="W594" s="185"/>
      <c r="X594" s="185"/>
      <c r="Y594" s="185"/>
      <c r="Z594" s="185"/>
      <c r="AA594" s="185"/>
      <c r="AB594" s="185"/>
      <c r="AC594" s="185"/>
      <c r="AD594" s="185"/>
      <c r="AE594" s="185"/>
      <c r="AF594" s="185"/>
      <c r="AG594" s="185"/>
      <c r="AH594" s="185"/>
      <c r="AI594" s="179"/>
      <c r="AJ594" s="179"/>
      <c r="AK594" s="179"/>
      <c r="AL594" s="179"/>
      <c r="AM594" s="179"/>
      <c r="AN594" s="179"/>
      <c r="AO594" s="179"/>
      <c r="AP594" s="179"/>
      <c r="AQ594" s="179"/>
      <c r="AR594" s="179"/>
      <c r="AS594" s="179"/>
      <c r="AT594" s="179"/>
      <c r="AU594" s="179"/>
      <c r="AV594" s="179"/>
      <c r="AW594" s="179"/>
      <c r="AX594" s="179"/>
    </row>
    <row r="595" spans="1:50" x14ac:dyDescent="0.25">
      <c r="A595" s="179"/>
      <c r="B595" s="179"/>
      <c r="C595" s="180"/>
      <c r="D595" s="180"/>
      <c r="E595" s="181"/>
      <c r="F595" s="180"/>
      <c r="G595" s="180"/>
      <c r="H595" s="182"/>
      <c r="I595" s="183"/>
      <c r="J595" s="184"/>
      <c r="K595" s="184"/>
      <c r="L595" s="184"/>
      <c r="M595" s="179"/>
      <c r="N595" s="179"/>
      <c r="O595" s="184"/>
      <c r="P595" s="184"/>
      <c r="Q595" s="184"/>
      <c r="R595" s="184"/>
      <c r="S595" s="184"/>
      <c r="T595" s="184"/>
      <c r="U595" s="185"/>
      <c r="V595" s="185"/>
      <c r="W595" s="185"/>
      <c r="X595" s="185"/>
      <c r="Y595" s="185"/>
      <c r="Z595" s="185"/>
      <c r="AA595" s="185"/>
      <c r="AB595" s="185"/>
      <c r="AC595" s="185"/>
      <c r="AD595" s="185"/>
      <c r="AE595" s="185"/>
      <c r="AF595" s="185"/>
      <c r="AG595" s="185"/>
      <c r="AH595" s="185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79"/>
      <c r="AT595" s="179"/>
      <c r="AU595" s="179"/>
      <c r="AV595" s="179"/>
      <c r="AW595" s="179"/>
      <c r="AX595" s="179"/>
    </row>
    <row r="596" spans="1:50" x14ac:dyDescent="0.25">
      <c r="A596" s="179"/>
      <c r="B596" s="179"/>
      <c r="C596" s="180"/>
      <c r="D596" s="180"/>
      <c r="E596" s="181"/>
      <c r="F596" s="180"/>
      <c r="G596" s="180"/>
      <c r="H596" s="182"/>
      <c r="I596" s="183"/>
      <c r="J596" s="184"/>
      <c r="K596" s="184"/>
      <c r="L596" s="184"/>
      <c r="M596" s="179"/>
      <c r="N596" s="179"/>
      <c r="O596" s="184"/>
      <c r="P596" s="184"/>
      <c r="Q596" s="184"/>
      <c r="R596" s="184"/>
      <c r="S596" s="184"/>
      <c r="T596" s="184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79"/>
      <c r="AT596" s="179"/>
      <c r="AU596" s="179"/>
      <c r="AV596" s="179"/>
      <c r="AW596" s="179"/>
      <c r="AX596" s="179"/>
    </row>
    <row r="597" spans="1:50" x14ac:dyDescent="0.25">
      <c r="A597" s="179"/>
      <c r="B597" s="179"/>
      <c r="C597" s="180"/>
      <c r="D597" s="180"/>
      <c r="E597" s="181"/>
      <c r="F597" s="180"/>
      <c r="G597" s="180"/>
      <c r="H597" s="182"/>
      <c r="I597" s="183"/>
      <c r="J597" s="184"/>
      <c r="K597" s="184"/>
      <c r="L597" s="184"/>
      <c r="M597" s="179"/>
      <c r="N597" s="179"/>
      <c r="O597" s="184"/>
      <c r="P597" s="184"/>
      <c r="Q597" s="184"/>
      <c r="R597" s="184"/>
      <c r="S597" s="184"/>
      <c r="T597" s="184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79"/>
      <c r="AT597" s="179"/>
      <c r="AU597" s="179"/>
      <c r="AV597" s="179"/>
      <c r="AW597" s="179"/>
      <c r="AX597" s="179"/>
    </row>
    <row r="598" spans="1:50" x14ac:dyDescent="0.25">
      <c r="A598" s="179"/>
      <c r="B598" s="179"/>
      <c r="C598" s="180"/>
      <c r="D598" s="180"/>
      <c r="E598" s="181"/>
      <c r="F598" s="180"/>
      <c r="G598" s="180"/>
      <c r="H598" s="182"/>
      <c r="I598" s="183"/>
      <c r="J598" s="184"/>
      <c r="K598" s="184"/>
      <c r="L598" s="184"/>
      <c r="M598" s="179"/>
      <c r="N598" s="179"/>
      <c r="O598" s="184"/>
      <c r="P598" s="184"/>
      <c r="Q598" s="184"/>
      <c r="R598" s="184"/>
      <c r="S598" s="184"/>
      <c r="T598" s="184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179"/>
      <c r="AT598" s="179"/>
      <c r="AU598" s="179"/>
      <c r="AV598" s="179"/>
      <c r="AW598" s="179"/>
      <c r="AX598" s="179"/>
    </row>
    <row r="599" spans="1:50" x14ac:dyDescent="0.25">
      <c r="A599" s="179"/>
      <c r="B599" s="179"/>
      <c r="C599" s="180"/>
      <c r="D599" s="180"/>
      <c r="E599" s="181"/>
      <c r="F599" s="180"/>
      <c r="G599" s="180"/>
      <c r="H599" s="182"/>
      <c r="I599" s="183"/>
      <c r="J599" s="184"/>
      <c r="K599" s="184"/>
      <c r="L599" s="184"/>
      <c r="M599" s="179"/>
      <c r="N599" s="179"/>
      <c r="O599" s="184"/>
      <c r="P599" s="184"/>
      <c r="Q599" s="184"/>
      <c r="R599" s="184"/>
      <c r="S599" s="184"/>
      <c r="T599" s="184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179"/>
      <c r="AT599" s="179"/>
      <c r="AU599" s="179"/>
      <c r="AV599" s="179"/>
      <c r="AW599" s="179"/>
      <c r="AX599" s="179"/>
    </row>
    <row r="600" spans="1:50" x14ac:dyDescent="0.25">
      <c r="A600" s="179"/>
      <c r="B600" s="179"/>
      <c r="C600" s="180"/>
      <c r="D600" s="180"/>
      <c r="E600" s="181"/>
      <c r="F600" s="180"/>
      <c r="G600" s="180"/>
      <c r="H600" s="182"/>
      <c r="I600" s="183"/>
      <c r="J600" s="184"/>
      <c r="K600" s="184"/>
      <c r="L600" s="184"/>
      <c r="M600" s="179"/>
      <c r="N600" s="179"/>
      <c r="O600" s="184"/>
      <c r="P600" s="184"/>
      <c r="Q600" s="184"/>
      <c r="R600" s="184"/>
      <c r="S600" s="184"/>
      <c r="T600" s="184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79"/>
      <c r="AT600" s="179"/>
      <c r="AU600" s="179"/>
      <c r="AV600" s="179"/>
      <c r="AW600" s="179"/>
      <c r="AX600" s="179"/>
    </row>
    <row r="601" spans="1:50" x14ac:dyDescent="0.25">
      <c r="A601" s="179"/>
      <c r="B601" s="179"/>
      <c r="C601" s="180"/>
      <c r="D601" s="180"/>
      <c r="E601" s="181"/>
      <c r="F601" s="180"/>
      <c r="G601" s="180"/>
      <c r="H601" s="182"/>
      <c r="I601" s="183"/>
      <c r="J601" s="184"/>
      <c r="K601" s="184"/>
      <c r="L601" s="184"/>
      <c r="M601" s="179"/>
      <c r="N601" s="179"/>
      <c r="O601" s="184"/>
      <c r="P601" s="184"/>
      <c r="Q601" s="184"/>
      <c r="R601" s="184"/>
      <c r="S601" s="184"/>
      <c r="T601" s="184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79"/>
      <c r="AT601" s="179"/>
      <c r="AU601" s="179"/>
      <c r="AV601" s="179"/>
      <c r="AW601" s="179"/>
      <c r="AX601" s="179"/>
    </row>
    <row r="602" spans="1:50" x14ac:dyDescent="0.25">
      <c r="A602" s="179"/>
      <c r="B602" s="179"/>
      <c r="C602" s="180"/>
      <c r="D602" s="180"/>
      <c r="E602" s="181"/>
      <c r="F602" s="180"/>
      <c r="G602" s="180"/>
      <c r="H602" s="182"/>
      <c r="I602" s="183"/>
      <c r="J602" s="184"/>
      <c r="K602" s="184"/>
      <c r="L602" s="184"/>
      <c r="M602" s="179"/>
      <c r="N602" s="179"/>
      <c r="O602" s="184"/>
      <c r="P602" s="184"/>
      <c r="Q602" s="184"/>
      <c r="R602" s="184"/>
      <c r="S602" s="184"/>
      <c r="T602" s="184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79"/>
      <c r="AT602" s="179"/>
      <c r="AU602" s="179"/>
      <c r="AV602" s="179"/>
      <c r="AW602" s="179"/>
      <c r="AX602" s="179"/>
    </row>
    <row r="603" spans="1:50" x14ac:dyDescent="0.25">
      <c r="A603" s="179"/>
      <c r="B603" s="179"/>
      <c r="C603" s="180"/>
      <c r="D603" s="180"/>
      <c r="E603" s="181"/>
      <c r="F603" s="180"/>
      <c r="G603" s="180"/>
      <c r="H603" s="182"/>
      <c r="I603" s="183"/>
      <c r="J603" s="184"/>
      <c r="K603" s="184"/>
      <c r="L603" s="184"/>
      <c r="M603" s="179"/>
      <c r="N603" s="179"/>
      <c r="O603" s="184"/>
      <c r="P603" s="184"/>
      <c r="Q603" s="184"/>
      <c r="R603" s="184"/>
      <c r="S603" s="184"/>
      <c r="T603" s="184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79"/>
      <c r="AT603" s="179"/>
      <c r="AU603" s="179"/>
      <c r="AV603" s="179"/>
      <c r="AW603" s="179"/>
      <c r="AX603" s="179"/>
    </row>
    <row r="604" spans="1:50" x14ac:dyDescent="0.25">
      <c r="A604" s="179"/>
      <c r="B604" s="179"/>
      <c r="C604" s="180"/>
      <c r="D604" s="180"/>
      <c r="E604" s="181"/>
      <c r="F604" s="180"/>
      <c r="G604" s="180"/>
      <c r="H604" s="182"/>
      <c r="I604" s="183"/>
      <c r="J604" s="184"/>
      <c r="K604" s="184"/>
      <c r="L604" s="184"/>
      <c r="M604" s="179"/>
      <c r="N604" s="179"/>
      <c r="O604" s="184"/>
      <c r="P604" s="184"/>
      <c r="Q604" s="184"/>
      <c r="R604" s="184"/>
      <c r="S604" s="184"/>
      <c r="T604" s="184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79"/>
      <c r="AT604" s="179"/>
      <c r="AU604" s="179"/>
      <c r="AV604" s="179"/>
      <c r="AW604" s="179"/>
      <c r="AX604" s="179"/>
    </row>
    <row r="605" spans="1:50" x14ac:dyDescent="0.25">
      <c r="A605" s="179"/>
      <c r="B605" s="179"/>
      <c r="C605" s="180"/>
      <c r="D605" s="180"/>
      <c r="E605" s="181"/>
      <c r="F605" s="180"/>
      <c r="G605" s="180"/>
      <c r="H605" s="182"/>
      <c r="I605" s="183"/>
      <c r="J605" s="184"/>
      <c r="K605" s="184"/>
      <c r="L605" s="184"/>
      <c r="M605" s="179"/>
      <c r="N605" s="179"/>
      <c r="O605" s="184"/>
      <c r="P605" s="184"/>
      <c r="Q605" s="184"/>
      <c r="R605" s="184"/>
      <c r="S605" s="184"/>
      <c r="T605" s="184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79"/>
      <c r="AT605" s="179"/>
      <c r="AU605" s="179"/>
      <c r="AV605" s="179"/>
      <c r="AW605" s="179"/>
      <c r="AX605" s="179"/>
    </row>
    <row r="606" spans="1:50" x14ac:dyDescent="0.25">
      <c r="A606" s="179"/>
      <c r="B606" s="179"/>
      <c r="C606" s="180"/>
      <c r="D606" s="180"/>
      <c r="E606" s="181"/>
      <c r="F606" s="180"/>
      <c r="G606" s="180"/>
      <c r="H606" s="182"/>
      <c r="I606" s="183"/>
      <c r="J606" s="184"/>
      <c r="K606" s="184"/>
      <c r="L606" s="184"/>
      <c r="M606" s="179"/>
      <c r="N606" s="179"/>
      <c r="O606" s="184"/>
      <c r="P606" s="184"/>
      <c r="Q606" s="184"/>
      <c r="R606" s="184"/>
      <c r="S606" s="184"/>
      <c r="T606" s="184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79"/>
      <c r="AT606" s="179"/>
      <c r="AU606" s="179"/>
      <c r="AV606" s="179"/>
      <c r="AW606" s="179"/>
      <c r="AX606" s="179"/>
    </row>
    <row r="607" spans="1:50" x14ac:dyDescent="0.25">
      <c r="A607" s="179"/>
      <c r="B607" s="179"/>
      <c r="C607" s="180"/>
      <c r="D607" s="180"/>
      <c r="E607" s="181"/>
      <c r="F607" s="180"/>
      <c r="G607" s="180"/>
      <c r="H607" s="182"/>
      <c r="I607" s="183"/>
      <c r="J607" s="184"/>
      <c r="K607" s="184"/>
      <c r="L607" s="184"/>
      <c r="M607" s="179"/>
      <c r="N607" s="179"/>
      <c r="O607" s="184"/>
      <c r="P607" s="184"/>
      <c r="Q607" s="184"/>
      <c r="R607" s="184"/>
      <c r="S607" s="184"/>
      <c r="T607" s="184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79"/>
      <c r="AT607" s="179"/>
      <c r="AU607" s="179"/>
      <c r="AV607" s="179"/>
      <c r="AW607" s="179"/>
      <c r="AX607" s="179"/>
    </row>
    <row r="608" spans="1:50" x14ac:dyDescent="0.25">
      <c r="A608" s="179"/>
      <c r="B608" s="179"/>
      <c r="C608" s="180"/>
      <c r="D608" s="180"/>
      <c r="E608" s="181"/>
      <c r="F608" s="180"/>
      <c r="G608" s="180"/>
      <c r="H608" s="182"/>
      <c r="I608" s="183"/>
      <c r="J608" s="184"/>
      <c r="K608" s="184"/>
      <c r="L608" s="184"/>
      <c r="M608" s="179"/>
      <c r="N608" s="179"/>
      <c r="O608" s="184"/>
      <c r="P608" s="184"/>
      <c r="Q608" s="184"/>
      <c r="R608" s="184"/>
      <c r="S608" s="184"/>
      <c r="T608" s="184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79"/>
      <c r="AT608" s="179"/>
      <c r="AU608" s="179"/>
      <c r="AV608" s="179"/>
      <c r="AW608" s="179"/>
      <c r="AX608" s="179"/>
    </row>
    <row r="609" spans="1:50" x14ac:dyDescent="0.25">
      <c r="A609" s="179"/>
      <c r="B609" s="179"/>
      <c r="C609" s="180"/>
      <c r="D609" s="180"/>
      <c r="E609" s="181"/>
      <c r="F609" s="180"/>
      <c r="G609" s="180"/>
      <c r="H609" s="182"/>
      <c r="I609" s="183"/>
      <c r="J609" s="184"/>
      <c r="K609" s="184"/>
      <c r="L609" s="184"/>
      <c r="M609" s="179"/>
      <c r="N609" s="179"/>
      <c r="O609" s="184"/>
      <c r="P609" s="184"/>
      <c r="Q609" s="184"/>
      <c r="R609" s="184"/>
      <c r="S609" s="184"/>
      <c r="T609" s="184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79"/>
      <c r="AJ609" s="179"/>
      <c r="AK609" s="179"/>
      <c r="AL609" s="179"/>
      <c r="AM609" s="179"/>
      <c r="AN609" s="179"/>
      <c r="AO609" s="179"/>
      <c r="AP609" s="179"/>
      <c r="AQ609" s="179"/>
      <c r="AR609" s="179"/>
      <c r="AS609" s="179"/>
      <c r="AT609" s="179"/>
      <c r="AU609" s="179"/>
      <c r="AV609" s="179"/>
      <c r="AW609" s="179"/>
      <c r="AX609" s="179"/>
    </row>
    <row r="610" spans="1:50" x14ac:dyDescent="0.25">
      <c r="A610" s="179"/>
      <c r="B610" s="179"/>
      <c r="C610" s="180"/>
      <c r="D610" s="180"/>
      <c r="E610" s="181"/>
      <c r="F610" s="180"/>
      <c r="G610" s="180"/>
      <c r="H610" s="182"/>
      <c r="I610" s="183"/>
      <c r="J610" s="184"/>
      <c r="K610" s="184"/>
      <c r="L610" s="184"/>
      <c r="M610" s="179"/>
      <c r="N610" s="179"/>
      <c r="O610" s="184"/>
      <c r="P610" s="184"/>
      <c r="Q610" s="184"/>
      <c r="R610" s="184"/>
      <c r="S610" s="184"/>
      <c r="T610" s="184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79"/>
      <c r="AJ610" s="179"/>
      <c r="AK610" s="179"/>
      <c r="AL610" s="179"/>
      <c r="AM610" s="179"/>
      <c r="AN610" s="179"/>
      <c r="AO610" s="179"/>
      <c r="AP610" s="179"/>
      <c r="AQ610" s="179"/>
      <c r="AR610" s="179"/>
      <c r="AS610" s="179"/>
      <c r="AT610" s="179"/>
      <c r="AU610" s="179"/>
      <c r="AV610" s="179"/>
      <c r="AW610" s="179"/>
      <c r="AX610" s="179"/>
    </row>
    <row r="611" spans="1:50" x14ac:dyDescent="0.25">
      <c r="A611" s="179"/>
      <c r="B611" s="179"/>
      <c r="C611" s="180"/>
      <c r="D611" s="180"/>
      <c r="E611" s="181"/>
      <c r="F611" s="180"/>
      <c r="G611" s="180"/>
      <c r="H611" s="182"/>
      <c r="I611" s="183"/>
      <c r="J611" s="184"/>
      <c r="K611" s="184"/>
      <c r="L611" s="184"/>
      <c r="M611" s="179"/>
      <c r="N611" s="179"/>
      <c r="O611" s="184"/>
      <c r="P611" s="184"/>
      <c r="Q611" s="184"/>
      <c r="R611" s="184"/>
      <c r="S611" s="184"/>
      <c r="T611" s="184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79"/>
      <c r="AJ611" s="179"/>
      <c r="AK611" s="179"/>
      <c r="AL611" s="179"/>
      <c r="AM611" s="179"/>
      <c r="AN611" s="179"/>
      <c r="AO611" s="179"/>
      <c r="AP611" s="179"/>
      <c r="AQ611" s="179"/>
      <c r="AR611" s="179"/>
      <c r="AS611" s="179"/>
      <c r="AT611" s="179"/>
      <c r="AU611" s="179"/>
      <c r="AV611" s="179"/>
      <c r="AW611" s="179"/>
      <c r="AX611" s="179"/>
    </row>
    <row r="612" spans="1:50" x14ac:dyDescent="0.25">
      <c r="A612" s="179"/>
      <c r="B612" s="179"/>
      <c r="C612" s="180"/>
      <c r="D612" s="180"/>
      <c r="E612" s="181"/>
      <c r="F612" s="180"/>
      <c r="G612" s="180"/>
      <c r="H612" s="182"/>
      <c r="I612" s="183"/>
      <c r="J612" s="184"/>
      <c r="K612" s="184"/>
      <c r="L612" s="184"/>
      <c r="M612" s="179"/>
      <c r="N612" s="179"/>
      <c r="O612" s="184"/>
      <c r="P612" s="184"/>
      <c r="Q612" s="184"/>
      <c r="R612" s="184"/>
      <c r="S612" s="184"/>
      <c r="T612" s="184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79"/>
      <c r="AJ612" s="179"/>
      <c r="AK612" s="179"/>
      <c r="AL612" s="179"/>
      <c r="AM612" s="179"/>
      <c r="AN612" s="179"/>
      <c r="AO612" s="179"/>
      <c r="AP612" s="179"/>
      <c r="AQ612" s="179"/>
      <c r="AR612" s="179"/>
      <c r="AS612" s="179"/>
      <c r="AT612" s="179"/>
      <c r="AU612" s="179"/>
      <c r="AV612" s="179"/>
      <c r="AW612" s="179"/>
      <c r="AX612" s="179"/>
    </row>
    <row r="613" spans="1:50" x14ac:dyDescent="0.25">
      <c r="A613" s="179"/>
      <c r="B613" s="179"/>
      <c r="C613" s="180"/>
      <c r="D613" s="180"/>
      <c r="E613" s="181"/>
      <c r="F613" s="180"/>
      <c r="G613" s="180"/>
      <c r="H613" s="182"/>
      <c r="I613" s="183"/>
      <c r="J613" s="184"/>
      <c r="K613" s="184"/>
      <c r="L613" s="184"/>
      <c r="M613" s="179"/>
      <c r="N613" s="179"/>
      <c r="O613" s="184"/>
      <c r="P613" s="184"/>
      <c r="Q613" s="184"/>
      <c r="R613" s="184"/>
      <c r="S613" s="184"/>
      <c r="T613" s="184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/>
      <c r="AG613" s="185"/>
      <c r="AH613" s="185"/>
      <c r="AI613" s="179"/>
      <c r="AJ613" s="179"/>
      <c r="AK613" s="179"/>
      <c r="AL613" s="179"/>
      <c r="AM613" s="179"/>
      <c r="AN613" s="179"/>
      <c r="AO613" s="179"/>
      <c r="AP613" s="179"/>
      <c r="AQ613" s="179"/>
      <c r="AR613" s="179"/>
      <c r="AS613" s="179"/>
      <c r="AT613" s="179"/>
      <c r="AU613" s="179"/>
      <c r="AV613" s="179"/>
      <c r="AW613" s="179"/>
      <c r="AX613" s="179"/>
    </row>
    <row r="614" spans="1:50" x14ac:dyDescent="0.25">
      <c r="A614" s="179"/>
      <c r="B614" s="179"/>
      <c r="C614" s="180"/>
      <c r="D614" s="180"/>
      <c r="E614" s="181"/>
      <c r="F614" s="180"/>
      <c r="G614" s="180"/>
      <c r="H614" s="182"/>
      <c r="I614" s="183"/>
      <c r="J614" s="184"/>
      <c r="K614" s="184"/>
      <c r="L614" s="184"/>
      <c r="M614" s="179"/>
      <c r="N614" s="179"/>
      <c r="O614" s="184"/>
      <c r="P614" s="184"/>
      <c r="Q614" s="184"/>
      <c r="R614" s="184"/>
      <c r="S614" s="184"/>
      <c r="T614" s="184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79"/>
      <c r="AJ614" s="179"/>
      <c r="AK614" s="179"/>
      <c r="AL614" s="179"/>
      <c r="AM614" s="179"/>
      <c r="AN614" s="179"/>
      <c r="AO614" s="179"/>
      <c r="AP614" s="179"/>
      <c r="AQ614" s="179"/>
      <c r="AR614" s="179"/>
      <c r="AS614" s="179"/>
      <c r="AT614" s="179"/>
      <c r="AU614" s="179"/>
      <c r="AV614" s="179"/>
      <c r="AW614" s="179"/>
      <c r="AX614" s="179"/>
    </row>
    <row r="615" spans="1:50" x14ac:dyDescent="0.25">
      <c r="A615" s="179"/>
      <c r="B615" s="179"/>
      <c r="C615" s="180"/>
      <c r="D615" s="180"/>
      <c r="E615" s="181"/>
      <c r="F615" s="180"/>
      <c r="G615" s="180"/>
      <c r="H615" s="182"/>
      <c r="I615" s="183"/>
      <c r="J615" s="184"/>
      <c r="K615" s="184"/>
      <c r="L615" s="184"/>
      <c r="M615" s="179"/>
      <c r="N615" s="179"/>
      <c r="O615" s="184"/>
      <c r="P615" s="184"/>
      <c r="Q615" s="184"/>
      <c r="R615" s="184"/>
      <c r="S615" s="184"/>
      <c r="T615" s="184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79"/>
      <c r="AJ615" s="179"/>
      <c r="AK615" s="179"/>
      <c r="AL615" s="179"/>
      <c r="AM615" s="179"/>
      <c r="AN615" s="179"/>
      <c r="AO615" s="179"/>
      <c r="AP615" s="179"/>
      <c r="AQ615" s="179"/>
      <c r="AR615" s="179"/>
      <c r="AS615" s="179"/>
      <c r="AT615" s="179"/>
      <c r="AU615" s="179"/>
      <c r="AV615" s="179"/>
      <c r="AW615" s="179"/>
      <c r="AX615" s="179"/>
    </row>
    <row r="616" spans="1:50" x14ac:dyDescent="0.25">
      <c r="A616" s="179"/>
      <c r="B616" s="179"/>
      <c r="C616" s="180"/>
      <c r="D616" s="180"/>
      <c r="E616" s="181"/>
      <c r="F616" s="180"/>
      <c r="G616" s="180"/>
      <c r="H616" s="182"/>
      <c r="I616" s="183"/>
      <c r="J616" s="184"/>
      <c r="K616" s="184"/>
      <c r="L616" s="184"/>
      <c r="M616" s="179"/>
      <c r="N616" s="179"/>
      <c r="O616" s="184"/>
      <c r="P616" s="184"/>
      <c r="Q616" s="184"/>
      <c r="R616" s="184"/>
      <c r="S616" s="184"/>
      <c r="T616" s="184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79"/>
      <c r="AJ616" s="179"/>
      <c r="AK616" s="179"/>
      <c r="AL616" s="179"/>
      <c r="AM616" s="179"/>
      <c r="AN616" s="179"/>
      <c r="AO616" s="179"/>
      <c r="AP616" s="179"/>
      <c r="AQ616" s="179"/>
      <c r="AR616" s="179"/>
      <c r="AS616" s="179"/>
      <c r="AT616" s="179"/>
      <c r="AU616" s="179"/>
      <c r="AV616" s="179"/>
      <c r="AW616" s="179"/>
      <c r="AX616" s="179"/>
    </row>
    <row r="617" spans="1:50" x14ac:dyDescent="0.25">
      <c r="A617" s="179"/>
      <c r="B617" s="179"/>
      <c r="C617" s="180"/>
      <c r="D617" s="180"/>
      <c r="E617" s="181"/>
      <c r="F617" s="180"/>
      <c r="G617" s="180"/>
      <c r="H617" s="182"/>
      <c r="I617" s="183"/>
      <c r="J617" s="184"/>
      <c r="K617" s="184"/>
      <c r="L617" s="184"/>
      <c r="M617" s="179"/>
      <c r="N617" s="179"/>
      <c r="O617" s="184"/>
      <c r="P617" s="184"/>
      <c r="Q617" s="184"/>
      <c r="R617" s="184"/>
      <c r="S617" s="184"/>
      <c r="T617" s="184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79"/>
      <c r="AJ617" s="179"/>
      <c r="AK617" s="179"/>
      <c r="AL617" s="179"/>
      <c r="AM617" s="179"/>
      <c r="AN617" s="179"/>
      <c r="AO617" s="179"/>
      <c r="AP617" s="179"/>
      <c r="AQ617" s="179"/>
      <c r="AR617" s="179"/>
      <c r="AS617" s="179"/>
      <c r="AT617" s="179"/>
      <c r="AU617" s="179"/>
      <c r="AV617" s="179"/>
      <c r="AW617" s="179"/>
      <c r="AX617" s="179"/>
    </row>
    <row r="618" spans="1:50" x14ac:dyDescent="0.25">
      <c r="A618" s="179"/>
      <c r="B618" s="179"/>
      <c r="C618" s="180"/>
      <c r="D618" s="180"/>
      <c r="E618" s="181"/>
      <c r="F618" s="180"/>
      <c r="G618" s="180"/>
      <c r="H618" s="182"/>
      <c r="I618" s="183"/>
      <c r="J618" s="184"/>
      <c r="K618" s="184"/>
      <c r="L618" s="184"/>
      <c r="M618" s="179"/>
      <c r="N618" s="179"/>
      <c r="O618" s="184"/>
      <c r="P618" s="184"/>
      <c r="Q618" s="184"/>
      <c r="R618" s="184"/>
      <c r="S618" s="184"/>
      <c r="T618" s="184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79"/>
      <c r="AT618" s="179"/>
      <c r="AU618" s="179"/>
      <c r="AV618" s="179"/>
      <c r="AW618" s="179"/>
      <c r="AX618" s="179"/>
    </row>
    <row r="619" spans="1:50" x14ac:dyDescent="0.25">
      <c r="A619" s="179"/>
      <c r="B619" s="179"/>
      <c r="C619" s="180"/>
      <c r="D619" s="180"/>
      <c r="E619" s="181"/>
      <c r="F619" s="180"/>
      <c r="G619" s="180"/>
      <c r="H619" s="182"/>
      <c r="I619" s="183"/>
      <c r="J619" s="184"/>
      <c r="K619" s="184"/>
      <c r="L619" s="184"/>
      <c r="M619" s="179"/>
      <c r="N619" s="179"/>
      <c r="O619" s="184"/>
      <c r="P619" s="184"/>
      <c r="Q619" s="184"/>
      <c r="R619" s="184"/>
      <c r="S619" s="184"/>
      <c r="T619" s="184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79"/>
      <c r="AT619" s="179"/>
      <c r="AU619" s="179"/>
      <c r="AV619" s="179"/>
      <c r="AW619" s="179"/>
      <c r="AX619" s="179"/>
    </row>
    <row r="620" spans="1:50" x14ac:dyDescent="0.25">
      <c r="A620" s="179"/>
      <c r="B620" s="179"/>
      <c r="C620" s="180"/>
      <c r="D620" s="180"/>
      <c r="E620" s="181"/>
      <c r="F620" s="180"/>
      <c r="G620" s="180"/>
      <c r="H620" s="182"/>
      <c r="I620" s="183"/>
      <c r="J620" s="184"/>
      <c r="K620" s="184"/>
      <c r="L620" s="184"/>
      <c r="M620" s="179"/>
      <c r="N620" s="179"/>
      <c r="O620" s="184"/>
      <c r="P620" s="184"/>
      <c r="Q620" s="184"/>
      <c r="R620" s="184"/>
      <c r="S620" s="184"/>
      <c r="T620" s="184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79"/>
      <c r="AT620" s="179"/>
      <c r="AU620" s="179"/>
      <c r="AV620" s="179"/>
      <c r="AW620" s="179"/>
      <c r="AX620" s="179"/>
    </row>
    <row r="621" spans="1:50" x14ac:dyDescent="0.25">
      <c r="A621" s="179"/>
      <c r="B621" s="179"/>
      <c r="C621" s="180"/>
      <c r="D621" s="180"/>
      <c r="E621" s="181"/>
      <c r="F621" s="180"/>
      <c r="G621" s="180"/>
      <c r="H621" s="182"/>
      <c r="I621" s="183"/>
      <c r="J621" s="184"/>
      <c r="K621" s="184"/>
      <c r="L621" s="184"/>
      <c r="M621" s="179"/>
      <c r="N621" s="179"/>
      <c r="O621" s="184"/>
      <c r="P621" s="184"/>
      <c r="Q621" s="184"/>
      <c r="R621" s="184"/>
      <c r="S621" s="184"/>
      <c r="T621" s="184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79"/>
      <c r="AT621" s="179"/>
      <c r="AU621" s="179"/>
      <c r="AV621" s="179"/>
      <c r="AW621" s="179"/>
      <c r="AX621" s="179"/>
    </row>
    <row r="622" spans="1:50" x14ac:dyDescent="0.25">
      <c r="A622" s="179"/>
      <c r="B622" s="179"/>
      <c r="C622" s="180"/>
      <c r="D622" s="180"/>
      <c r="E622" s="181"/>
      <c r="F622" s="180"/>
      <c r="G622" s="180"/>
      <c r="H622" s="182"/>
      <c r="I622" s="183"/>
      <c r="J622" s="184"/>
      <c r="K622" s="184"/>
      <c r="L622" s="184"/>
      <c r="M622" s="179"/>
      <c r="N622" s="179"/>
      <c r="O622" s="184"/>
      <c r="P622" s="184"/>
      <c r="Q622" s="184"/>
      <c r="R622" s="184"/>
      <c r="S622" s="184"/>
      <c r="T622" s="184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79"/>
      <c r="AT622" s="179"/>
      <c r="AU622" s="179"/>
      <c r="AV622" s="179"/>
      <c r="AW622" s="179"/>
      <c r="AX622" s="179"/>
    </row>
    <row r="623" spans="1:50" x14ac:dyDescent="0.25">
      <c r="A623" s="179"/>
      <c r="B623" s="179"/>
      <c r="C623" s="180"/>
      <c r="D623" s="180"/>
      <c r="E623" s="181"/>
      <c r="F623" s="180"/>
      <c r="G623" s="180"/>
      <c r="H623" s="182"/>
      <c r="I623" s="183"/>
      <c r="J623" s="184"/>
      <c r="K623" s="184"/>
      <c r="L623" s="184"/>
      <c r="M623" s="179"/>
      <c r="N623" s="179"/>
      <c r="O623" s="184"/>
      <c r="P623" s="184"/>
      <c r="Q623" s="184"/>
      <c r="R623" s="184"/>
      <c r="S623" s="184"/>
      <c r="T623" s="184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79"/>
      <c r="AT623" s="179"/>
      <c r="AU623" s="179"/>
      <c r="AV623" s="179"/>
      <c r="AW623" s="179"/>
      <c r="AX623" s="179"/>
    </row>
    <row r="624" spans="1:50" x14ac:dyDescent="0.25">
      <c r="A624" s="179"/>
      <c r="B624" s="179"/>
      <c r="C624" s="180"/>
      <c r="D624" s="180"/>
      <c r="E624" s="181"/>
      <c r="F624" s="180"/>
      <c r="G624" s="180"/>
      <c r="H624" s="182"/>
      <c r="I624" s="183"/>
      <c r="J624" s="184"/>
      <c r="K624" s="184"/>
      <c r="L624" s="184"/>
      <c r="M624" s="179"/>
      <c r="N624" s="179"/>
      <c r="O624" s="184"/>
      <c r="P624" s="184"/>
      <c r="Q624" s="184"/>
      <c r="R624" s="184"/>
      <c r="S624" s="184"/>
      <c r="T624" s="184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79"/>
      <c r="AT624" s="179"/>
      <c r="AU624" s="179"/>
      <c r="AV624" s="179"/>
      <c r="AW624" s="179"/>
      <c r="AX624" s="179"/>
    </row>
    <row r="625" spans="1:50" x14ac:dyDescent="0.25">
      <c r="A625" s="179"/>
      <c r="B625" s="179"/>
      <c r="C625" s="180"/>
      <c r="D625" s="180"/>
      <c r="E625" s="181"/>
      <c r="F625" s="180"/>
      <c r="G625" s="180"/>
      <c r="H625" s="182"/>
      <c r="I625" s="183"/>
      <c r="J625" s="184"/>
      <c r="K625" s="184"/>
      <c r="L625" s="184"/>
      <c r="M625" s="179"/>
      <c r="N625" s="179"/>
      <c r="O625" s="184"/>
      <c r="P625" s="184"/>
      <c r="Q625" s="184"/>
      <c r="R625" s="184"/>
      <c r="S625" s="184"/>
      <c r="T625" s="184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79"/>
      <c r="AT625" s="179"/>
      <c r="AU625" s="179"/>
      <c r="AV625" s="179"/>
      <c r="AW625" s="179"/>
      <c r="AX625" s="179"/>
    </row>
    <row r="626" spans="1:50" x14ac:dyDescent="0.25">
      <c r="A626" s="179"/>
      <c r="B626" s="179"/>
      <c r="C626" s="180"/>
      <c r="D626" s="180"/>
      <c r="E626" s="181"/>
      <c r="F626" s="180"/>
      <c r="G626" s="180"/>
      <c r="H626" s="182"/>
      <c r="I626" s="183"/>
      <c r="J626" s="184"/>
      <c r="K626" s="184"/>
      <c r="L626" s="184"/>
      <c r="M626" s="179"/>
      <c r="N626" s="179"/>
      <c r="O626" s="184"/>
      <c r="P626" s="184"/>
      <c r="Q626" s="184"/>
      <c r="R626" s="184"/>
      <c r="S626" s="184"/>
      <c r="T626" s="184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79"/>
      <c r="AT626" s="179"/>
      <c r="AU626" s="179"/>
      <c r="AV626" s="179"/>
      <c r="AW626" s="179"/>
      <c r="AX626" s="179"/>
    </row>
    <row r="627" spans="1:50" x14ac:dyDescent="0.25">
      <c r="A627" s="179"/>
      <c r="B627" s="179"/>
      <c r="C627" s="180"/>
      <c r="D627" s="180"/>
      <c r="E627" s="181"/>
      <c r="F627" s="180"/>
      <c r="G627" s="180"/>
      <c r="H627" s="182"/>
      <c r="I627" s="183"/>
      <c r="J627" s="184"/>
      <c r="K627" s="184"/>
      <c r="L627" s="184"/>
      <c r="M627" s="179"/>
      <c r="N627" s="179"/>
      <c r="O627" s="184"/>
      <c r="P627" s="184"/>
      <c r="Q627" s="184"/>
      <c r="R627" s="184"/>
      <c r="S627" s="184"/>
      <c r="T627" s="184"/>
      <c r="U627" s="185"/>
      <c r="V627" s="185"/>
      <c r="W627" s="185"/>
      <c r="X627" s="185"/>
      <c r="Y627" s="185"/>
      <c r="Z627" s="185"/>
      <c r="AA627" s="185"/>
      <c r="AB627" s="185"/>
      <c r="AC627" s="185"/>
      <c r="AD627" s="185"/>
      <c r="AE627" s="185"/>
      <c r="AF627" s="185"/>
      <c r="AG627" s="185"/>
      <c r="AH627" s="185"/>
      <c r="AI627" s="179"/>
      <c r="AJ627" s="179"/>
      <c r="AK627" s="179"/>
      <c r="AL627" s="179"/>
      <c r="AM627" s="179"/>
      <c r="AN627" s="179"/>
      <c r="AO627" s="179"/>
      <c r="AP627" s="179"/>
      <c r="AQ627" s="179"/>
      <c r="AR627" s="179"/>
      <c r="AS627" s="179"/>
      <c r="AT627" s="179"/>
      <c r="AU627" s="179"/>
      <c r="AV627" s="179"/>
      <c r="AW627" s="179"/>
      <c r="AX627" s="179"/>
    </row>
    <row r="628" spans="1:50" x14ac:dyDescent="0.25">
      <c r="A628" s="179"/>
      <c r="B628" s="179"/>
      <c r="C628" s="180"/>
      <c r="D628" s="180"/>
      <c r="E628" s="181"/>
      <c r="F628" s="180"/>
      <c r="G628" s="180"/>
      <c r="H628" s="182"/>
      <c r="I628" s="183"/>
      <c r="J628" s="184"/>
      <c r="K628" s="184"/>
      <c r="L628" s="184"/>
      <c r="M628" s="179"/>
      <c r="N628" s="179"/>
      <c r="O628" s="184"/>
      <c r="P628" s="184"/>
      <c r="Q628" s="184"/>
      <c r="R628" s="184"/>
      <c r="S628" s="184"/>
      <c r="T628" s="184"/>
      <c r="U628" s="185"/>
      <c r="V628" s="185"/>
      <c r="W628" s="185"/>
      <c r="X628" s="185"/>
      <c r="Y628" s="185"/>
      <c r="Z628" s="185"/>
      <c r="AA628" s="185"/>
      <c r="AB628" s="185"/>
      <c r="AC628" s="185"/>
      <c r="AD628" s="185"/>
      <c r="AE628" s="185"/>
      <c r="AF628" s="185"/>
      <c r="AG628" s="185"/>
      <c r="AH628" s="185"/>
      <c r="AI628" s="179"/>
      <c r="AJ628" s="179"/>
      <c r="AK628" s="179"/>
      <c r="AL628" s="179"/>
      <c r="AM628" s="179"/>
      <c r="AN628" s="179"/>
      <c r="AO628" s="179"/>
      <c r="AP628" s="179"/>
      <c r="AQ628" s="179"/>
      <c r="AR628" s="179"/>
      <c r="AS628" s="179"/>
      <c r="AT628" s="179"/>
      <c r="AU628" s="179"/>
      <c r="AV628" s="179"/>
      <c r="AW628" s="179"/>
      <c r="AX628" s="179"/>
    </row>
    <row r="629" spans="1:50" x14ac:dyDescent="0.25">
      <c r="A629" s="179"/>
      <c r="B629" s="179"/>
      <c r="C629" s="180"/>
      <c r="D629" s="180"/>
      <c r="E629" s="181"/>
      <c r="F629" s="180"/>
      <c r="G629" s="180"/>
      <c r="H629" s="182"/>
      <c r="I629" s="183"/>
      <c r="J629" s="184"/>
      <c r="K629" s="184"/>
      <c r="L629" s="184"/>
      <c r="M629" s="179"/>
      <c r="N629" s="179"/>
      <c r="O629" s="184"/>
      <c r="P629" s="184"/>
      <c r="Q629" s="184"/>
      <c r="R629" s="184"/>
      <c r="S629" s="184"/>
      <c r="T629" s="184"/>
      <c r="U629" s="185"/>
      <c r="V629" s="185"/>
      <c r="W629" s="185"/>
      <c r="X629" s="185"/>
      <c r="Y629" s="185"/>
      <c r="Z629" s="185"/>
      <c r="AA629" s="185"/>
      <c r="AB629" s="185"/>
      <c r="AC629" s="185"/>
      <c r="AD629" s="185"/>
      <c r="AE629" s="185"/>
      <c r="AF629" s="185"/>
      <c r="AG629" s="185"/>
      <c r="AH629" s="185"/>
      <c r="AI629" s="179"/>
      <c r="AJ629" s="179"/>
      <c r="AK629" s="179"/>
      <c r="AL629" s="179"/>
      <c r="AM629" s="179"/>
      <c r="AN629" s="179"/>
      <c r="AO629" s="179"/>
      <c r="AP629" s="179"/>
      <c r="AQ629" s="179"/>
      <c r="AR629" s="179"/>
      <c r="AS629" s="179"/>
      <c r="AT629" s="179"/>
      <c r="AU629" s="179"/>
      <c r="AV629" s="179"/>
      <c r="AW629" s="179"/>
      <c r="AX629" s="179"/>
    </row>
    <row r="630" spans="1:50" x14ac:dyDescent="0.25">
      <c r="A630" s="179"/>
      <c r="B630" s="179"/>
      <c r="C630" s="180"/>
      <c r="D630" s="180"/>
      <c r="E630" s="181"/>
      <c r="F630" s="180"/>
      <c r="G630" s="180"/>
      <c r="H630" s="182"/>
      <c r="I630" s="183"/>
      <c r="J630" s="184"/>
      <c r="K630" s="184"/>
      <c r="L630" s="184"/>
      <c r="M630" s="179"/>
      <c r="N630" s="179"/>
      <c r="O630" s="184"/>
      <c r="P630" s="184"/>
      <c r="Q630" s="184"/>
      <c r="R630" s="184"/>
      <c r="S630" s="184"/>
      <c r="T630" s="184"/>
      <c r="U630" s="185"/>
      <c r="V630" s="185"/>
      <c r="W630" s="185"/>
      <c r="X630" s="185"/>
      <c r="Y630" s="185"/>
      <c r="Z630" s="185"/>
      <c r="AA630" s="185"/>
      <c r="AB630" s="185"/>
      <c r="AC630" s="185"/>
      <c r="AD630" s="185"/>
      <c r="AE630" s="185"/>
      <c r="AF630" s="185"/>
      <c r="AG630" s="185"/>
      <c r="AH630" s="185"/>
      <c r="AI630" s="179"/>
      <c r="AJ630" s="179"/>
      <c r="AK630" s="179"/>
      <c r="AL630" s="179"/>
      <c r="AM630" s="179"/>
      <c r="AN630" s="179"/>
      <c r="AO630" s="179"/>
      <c r="AP630" s="179"/>
      <c r="AQ630" s="179"/>
      <c r="AR630" s="179"/>
      <c r="AS630" s="179"/>
      <c r="AT630" s="179"/>
      <c r="AU630" s="179"/>
      <c r="AV630" s="179"/>
      <c r="AW630" s="179"/>
      <c r="AX630" s="179"/>
    </row>
    <row r="631" spans="1:50" x14ac:dyDescent="0.25">
      <c r="A631" s="179"/>
      <c r="B631" s="179"/>
      <c r="C631" s="180"/>
      <c r="D631" s="180"/>
      <c r="E631" s="181"/>
      <c r="F631" s="180"/>
      <c r="G631" s="180"/>
      <c r="H631" s="182"/>
      <c r="I631" s="183"/>
      <c r="J631" s="184"/>
      <c r="K631" s="184"/>
      <c r="L631" s="184"/>
      <c r="M631" s="179"/>
      <c r="N631" s="179"/>
      <c r="O631" s="184"/>
      <c r="P631" s="184"/>
      <c r="Q631" s="184"/>
      <c r="R631" s="184"/>
      <c r="S631" s="184"/>
      <c r="T631" s="184"/>
      <c r="U631" s="185"/>
      <c r="V631" s="185"/>
      <c r="W631" s="185"/>
      <c r="X631" s="185"/>
      <c r="Y631" s="185"/>
      <c r="Z631" s="185"/>
      <c r="AA631" s="185"/>
      <c r="AB631" s="185"/>
      <c r="AC631" s="185"/>
      <c r="AD631" s="185"/>
      <c r="AE631" s="185"/>
      <c r="AF631" s="185"/>
      <c r="AG631" s="185"/>
      <c r="AH631" s="185"/>
      <c r="AI631" s="179"/>
      <c r="AJ631" s="179"/>
      <c r="AK631" s="179"/>
      <c r="AL631" s="179"/>
      <c r="AM631" s="179"/>
      <c r="AN631" s="179"/>
      <c r="AO631" s="179"/>
      <c r="AP631" s="179"/>
      <c r="AQ631" s="179"/>
      <c r="AR631" s="179"/>
      <c r="AS631" s="179"/>
      <c r="AT631" s="179"/>
      <c r="AU631" s="179"/>
      <c r="AV631" s="179"/>
      <c r="AW631" s="179"/>
      <c r="AX631" s="179"/>
    </row>
    <row r="632" spans="1:50" x14ac:dyDescent="0.25">
      <c r="A632" s="179"/>
      <c r="B632" s="179"/>
      <c r="C632" s="180"/>
      <c r="D632" s="180"/>
      <c r="E632" s="181"/>
      <c r="F632" s="180"/>
      <c r="G632" s="180"/>
      <c r="H632" s="182"/>
      <c r="I632" s="183"/>
      <c r="J632" s="184"/>
      <c r="K632" s="184"/>
      <c r="L632" s="184"/>
      <c r="M632" s="179"/>
      <c r="N632" s="179"/>
      <c r="O632" s="184"/>
      <c r="P632" s="184"/>
      <c r="Q632" s="184"/>
      <c r="R632" s="184"/>
      <c r="S632" s="184"/>
      <c r="T632" s="184"/>
      <c r="U632" s="185"/>
      <c r="V632" s="185"/>
      <c r="W632" s="185"/>
      <c r="X632" s="185"/>
      <c r="Y632" s="185"/>
      <c r="Z632" s="185"/>
      <c r="AA632" s="185"/>
      <c r="AB632" s="185"/>
      <c r="AC632" s="185"/>
      <c r="AD632" s="185"/>
      <c r="AE632" s="185"/>
      <c r="AF632" s="185"/>
      <c r="AG632" s="185"/>
      <c r="AH632" s="185"/>
      <c r="AI632" s="179"/>
      <c r="AJ632" s="179"/>
      <c r="AK632" s="179"/>
      <c r="AL632" s="179"/>
      <c r="AM632" s="179"/>
      <c r="AN632" s="179"/>
      <c r="AO632" s="179"/>
      <c r="AP632" s="179"/>
      <c r="AQ632" s="179"/>
      <c r="AR632" s="179"/>
      <c r="AS632" s="179"/>
      <c r="AT632" s="179"/>
      <c r="AU632" s="179"/>
      <c r="AV632" s="179"/>
      <c r="AW632" s="179"/>
      <c r="AX632" s="179"/>
    </row>
    <row r="633" spans="1:50" x14ac:dyDescent="0.25">
      <c r="A633" s="179"/>
      <c r="B633" s="179"/>
      <c r="C633" s="180"/>
      <c r="D633" s="180"/>
      <c r="E633" s="181"/>
      <c r="F633" s="180"/>
      <c r="G633" s="180"/>
      <c r="H633" s="182"/>
      <c r="I633" s="183"/>
      <c r="J633" s="184"/>
      <c r="K633" s="184"/>
      <c r="L633" s="184"/>
      <c r="M633" s="179"/>
      <c r="N633" s="179"/>
      <c r="O633" s="184"/>
      <c r="P633" s="184"/>
      <c r="Q633" s="184"/>
      <c r="R633" s="184"/>
      <c r="S633" s="184"/>
      <c r="T633" s="184"/>
      <c r="U633" s="185"/>
      <c r="V633" s="185"/>
      <c r="W633" s="185"/>
      <c r="X633" s="185"/>
      <c r="Y633" s="185"/>
      <c r="Z633" s="185"/>
      <c r="AA633" s="185"/>
      <c r="AB633" s="185"/>
      <c r="AC633" s="185"/>
      <c r="AD633" s="185"/>
      <c r="AE633" s="185"/>
      <c r="AF633" s="185"/>
      <c r="AG633" s="185"/>
      <c r="AH633" s="185"/>
      <c r="AI633" s="179"/>
      <c r="AJ633" s="179"/>
      <c r="AK633" s="179"/>
      <c r="AL633" s="179"/>
      <c r="AM633" s="179"/>
      <c r="AN633" s="179"/>
      <c r="AO633" s="179"/>
      <c r="AP633" s="179"/>
      <c r="AQ633" s="179"/>
      <c r="AR633" s="179"/>
      <c r="AS633" s="179"/>
      <c r="AT633" s="179"/>
      <c r="AU633" s="179"/>
      <c r="AV633" s="179"/>
      <c r="AW633" s="179"/>
      <c r="AX633" s="179"/>
    </row>
    <row r="634" spans="1:50" x14ac:dyDescent="0.25">
      <c r="A634" s="179"/>
      <c r="B634" s="179"/>
      <c r="C634" s="180"/>
      <c r="D634" s="180"/>
      <c r="E634" s="181"/>
      <c r="F634" s="180"/>
      <c r="G634" s="180"/>
      <c r="H634" s="182"/>
      <c r="I634" s="183"/>
      <c r="J634" s="184"/>
      <c r="K634" s="184"/>
      <c r="L634" s="184"/>
      <c r="M634" s="179"/>
      <c r="N634" s="179"/>
      <c r="O634" s="184"/>
      <c r="P634" s="184"/>
      <c r="Q634" s="184"/>
      <c r="R634" s="184"/>
      <c r="S634" s="184"/>
      <c r="T634" s="184"/>
      <c r="U634" s="185"/>
      <c r="V634" s="185"/>
      <c r="W634" s="185"/>
      <c r="X634" s="185"/>
      <c r="Y634" s="185"/>
      <c r="Z634" s="185"/>
      <c r="AA634" s="185"/>
      <c r="AB634" s="185"/>
      <c r="AC634" s="185"/>
      <c r="AD634" s="185"/>
      <c r="AE634" s="185"/>
      <c r="AF634" s="185"/>
      <c r="AG634" s="185"/>
      <c r="AH634" s="185"/>
      <c r="AI634" s="179"/>
      <c r="AJ634" s="179"/>
      <c r="AK634" s="179"/>
      <c r="AL634" s="179"/>
      <c r="AM634" s="179"/>
      <c r="AN634" s="179"/>
      <c r="AO634" s="179"/>
      <c r="AP634" s="179"/>
      <c r="AQ634" s="179"/>
      <c r="AR634" s="179"/>
      <c r="AS634" s="179"/>
      <c r="AT634" s="179"/>
      <c r="AU634" s="179"/>
      <c r="AV634" s="179"/>
      <c r="AW634" s="179"/>
      <c r="AX634" s="179"/>
    </row>
    <row r="635" spans="1:50" x14ac:dyDescent="0.25">
      <c r="A635" s="179"/>
      <c r="B635" s="179"/>
      <c r="C635" s="180"/>
      <c r="D635" s="180"/>
      <c r="E635" s="181"/>
      <c r="F635" s="180"/>
      <c r="G635" s="180"/>
      <c r="H635" s="182"/>
      <c r="I635" s="183"/>
      <c r="J635" s="184"/>
      <c r="K635" s="184"/>
      <c r="L635" s="184"/>
      <c r="M635" s="179"/>
      <c r="N635" s="179"/>
      <c r="O635" s="184"/>
      <c r="P635" s="184"/>
      <c r="Q635" s="184"/>
      <c r="R635" s="184"/>
      <c r="S635" s="184"/>
      <c r="T635" s="184"/>
      <c r="U635" s="185"/>
      <c r="V635" s="185"/>
      <c r="W635" s="185"/>
      <c r="X635" s="185"/>
      <c r="Y635" s="185"/>
      <c r="Z635" s="185"/>
      <c r="AA635" s="185"/>
      <c r="AB635" s="185"/>
      <c r="AC635" s="185"/>
      <c r="AD635" s="185"/>
      <c r="AE635" s="185"/>
      <c r="AF635" s="185"/>
      <c r="AG635" s="185"/>
      <c r="AH635" s="185"/>
      <c r="AI635" s="179"/>
      <c r="AJ635" s="179"/>
      <c r="AK635" s="179"/>
      <c r="AL635" s="179"/>
      <c r="AM635" s="179"/>
      <c r="AN635" s="179"/>
      <c r="AO635" s="179"/>
      <c r="AP635" s="179"/>
      <c r="AQ635" s="179"/>
      <c r="AR635" s="179"/>
      <c r="AS635" s="179"/>
      <c r="AT635" s="179"/>
      <c r="AU635" s="179"/>
      <c r="AV635" s="179"/>
      <c r="AW635" s="179"/>
      <c r="AX635" s="179"/>
    </row>
    <row r="636" spans="1:50" x14ac:dyDescent="0.25">
      <c r="A636" s="179"/>
      <c r="B636" s="179"/>
      <c r="C636" s="180"/>
      <c r="D636" s="180"/>
      <c r="E636" s="181"/>
      <c r="F636" s="180"/>
      <c r="G636" s="180"/>
      <c r="H636" s="182"/>
      <c r="I636" s="183"/>
      <c r="J636" s="184"/>
      <c r="K636" s="184"/>
      <c r="L636" s="184"/>
      <c r="M636" s="179"/>
      <c r="N636" s="179"/>
      <c r="O636" s="184"/>
      <c r="P636" s="184"/>
      <c r="Q636" s="184"/>
      <c r="R636" s="184"/>
      <c r="S636" s="184"/>
      <c r="T636" s="184"/>
      <c r="U636" s="185"/>
      <c r="V636" s="185"/>
      <c r="W636" s="185"/>
      <c r="X636" s="185"/>
      <c r="Y636" s="185"/>
      <c r="Z636" s="185"/>
      <c r="AA636" s="185"/>
      <c r="AB636" s="185"/>
      <c r="AC636" s="185"/>
      <c r="AD636" s="185"/>
      <c r="AE636" s="185"/>
      <c r="AF636" s="185"/>
      <c r="AG636" s="185"/>
      <c r="AH636" s="185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79"/>
      <c r="AT636" s="179"/>
      <c r="AU636" s="179"/>
      <c r="AV636" s="179"/>
      <c r="AW636" s="179"/>
      <c r="AX636" s="179"/>
    </row>
    <row r="637" spans="1:50" x14ac:dyDescent="0.25">
      <c r="A637" s="179"/>
      <c r="B637" s="179"/>
      <c r="C637" s="180"/>
      <c r="D637" s="180"/>
      <c r="E637" s="181"/>
      <c r="F637" s="180"/>
      <c r="G637" s="180"/>
      <c r="H637" s="182"/>
      <c r="I637" s="183"/>
      <c r="J637" s="184"/>
      <c r="K637" s="184"/>
      <c r="L637" s="184"/>
      <c r="M637" s="179"/>
      <c r="N637" s="179"/>
      <c r="O637" s="184"/>
      <c r="P637" s="184"/>
      <c r="Q637" s="184"/>
      <c r="R637" s="184"/>
      <c r="S637" s="184"/>
      <c r="T637" s="184"/>
      <c r="U637" s="185"/>
      <c r="V637" s="185"/>
      <c r="W637" s="185"/>
      <c r="X637" s="185"/>
      <c r="Y637" s="185"/>
      <c r="Z637" s="185"/>
      <c r="AA637" s="185"/>
      <c r="AB637" s="185"/>
      <c r="AC637" s="185"/>
      <c r="AD637" s="185"/>
      <c r="AE637" s="185"/>
      <c r="AF637" s="185"/>
      <c r="AG637" s="185"/>
      <c r="AH637" s="185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79"/>
      <c r="AT637" s="179"/>
      <c r="AU637" s="179"/>
      <c r="AV637" s="179"/>
      <c r="AW637" s="179"/>
      <c r="AX637" s="179"/>
    </row>
    <row r="638" spans="1:50" x14ac:dyDescent="0.25">
      <c r="A638" s="179"/>
      <c r="B638" s="179"/>
      <c r="C638" s="180"/>
      <c r="D638" s="180"/>
      <c r="E638" s="181"/>
      <c r="F638" s="180"/>
      <c r="G638" s="180"/>
      <c r="H638" s="182"/>
      <c r="I638" s="183"/>
      <c r="J638" s="184"/>
      <c r="K638" s="184"/>
      <c r="L638" s="184"/>
      <c r="M638" s="179"/>
      <c r="N638" s="179"/>
      <c r="O638" s="184"/>
      <c r="P638" s="184"/>
      <c r="Q638" s="184"/>
      <c r="R638" s="184"/>
      <c r="S638" s="184"/>
      <c r="T638" s="184"/>
      <c r="U638" s="185"/>
      <c r="V638" s="185"/>
      <c r="W638" s="185"/>
      <c r="X638" s="185"/>
      <c r="Y638" s="185"/>
      <c r="Z638" s="185"/>
      <c r="AA638" s="185"/>
      <c r="AB638" s="185"/>
      <c r="AC638" s="185"/>
      <c r="AD638" s="185"/>
      <c r="AE638" s="185"/>
      <c r="AF638" s="185"/>
      <c r="AG638" s="185"/>
      <c r="AH638" s="185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79"/>
      <c r="AT638" s="179"/>
      <c r="AU638" s="179"/>
      <c r="AV638" s="179"/>
      <c r="AW638" s="179"/>
      <c r="AX638" s="179"/>
    </row>
    <row r="639" spans="1:50" x14ac:dyDescent="0.25">
      <c r="A639" s="179"/>
      <c r="B639" s="179"/>
      <c r="C639" s="180"/>
      <c r="D639" s="180"/>
      <c r="E639" s="181"/>
      <c r="F639" s="180"/>
      <c r="G639" s="180"/>
      <c r="H639" s="182"/>
      <c r="I639" s="183"/>
      <c r="J639" s="184"/>
      <c r="K639" s="184"/>
      <c r="L639" s="184"/>
      <c r="M639" s="179"/>
      <c r="N639" s="179"/>
      <c r="O639" s="184"/>
      <c r="P639" s="184"/>
      <c r="Q639" s="184"/>
      <c r="R639" s="184"/>
      <c r="S639" s="184"/>
      <c r="T639" s="184"/>
      <c r="U639" s="185"/>
      <c r="V639" s="185"/>
      <c r="W639" s="185"/>
      <c r="X639" s="185"/>
      <c r="Y639" s="185"/>
      <c r="Z639" s="185"/>
      <c r="AA639" s="185"/>
      <c r="AB639" s="185"/>
      <c r="AC639" s="185"/>
      <c r="AD639" s="185"/>
      <c r="AE639" s="185"/>
      <c r="AF639" s="185"/>
      <c r="AG639" s="185"/>
      <c r="AH639" s="185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79"/>
      <c r="AT639" s="179"/>
      <c r="AU639" s="179"/>
      <c r="AV639" s="179"/>
      <c r="AW639" s="179"/>
      <c r="AX639" s="179"/>
    </row>
    <row r="640" spans="1:50" x14ac:dyDescent="0.25">
      <c r="A640" s="179"/>
      <c r="B640" s="179"/>
      <c r="C640" s="180"/>
      <c r="D640" s="180"/>
      <c r="E640" s="181"/>
      <c r="F640" s="180"/>
      <c r="G640" s="180"/>
      <c r="H640" s="182"/>
      <c r="I640" s="183"/>
      <c r="J640" s="184"/>
      <c r="K640" s="184"/>
      <c r="L640" s="184"/>
      <c r="M640" s="179"/>
      <c r="N640" s="179"/>
      <c r="O640" s="184"/>
      <c r="P640" s="184"/>
      <c r="Q640" s="184"/>
      <c r="R640" s="184"/>
      <c r="S640" s="184"/>
      <c r="T640" s="184"/>
      <c r="U640" s="185"/>
      <c r="V640" s="185"/>
      <c r="W640" s="185"/>
      <c r="X640" s="185"/>
      <c r="Y640" s="185"/>
      <c r="Z640" s="185"/>
      <c r="AA640" s="185"/>
      <c r="AB640" s="185"/>
      <c r="AC640" s="185"/>
      <c r="AD640" s="185"/>
      <c r="AE640" s="185"/>
      <c r="AF640" s="185"/>
      <c r="AG640" s="185"/>
      <c r="AH640" s="185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79"/>
      <c r="AT640" s="179"/>
      <c r="AU640" s="179"/>
      <c r="AV640" s="179"/>
      <c r="AW640" s="179"/>
      <c r="AX640" s="179"/>
    </row>
    <row r="641" spans="1:50" x14ac:dyDescent="0.25">
      <c r="A641" s="179"/>
      <c r="B641" s="179"/>
      <c r="C641" s="180"/>
      <c r="D641" s="180"/>
      <c r="E641" s="181"/>
      <c r="F641" s="180"/>
      <c r="G641" s="180"/>
      <c r="H641" s="182"/>
      <c r="I641" s="183"/>
      <c r="J641" s="184"/>
      <c r="K641" s="184"/>
      <c r="L641" s="184"/>
      <c r="M641" s="179"/>
      <c r="N641" s="179"/>
      <c r="O641" s="184"/>
      <c r="P641" s="184"/>
      <c r="Q641" s="184"/>
      <c r="R641" s="184"/>
      <c r="S641" s="184"/>
      <c r="T641" s="184"/>
      <c r="U641" s="185"/>
      <c r="V641" s="185"/>
      <c r="W641" s="185"/>
      <c r="X641" s="185"/>
      <c r="Y641" s="185"/>
      <c r="Z641" s="185"/>
      <c r="AA641" s="185"/>
      <c r="AB641" s="185"/>
      <c r="AC641" s="185"/>
      <c r="AD641" s="185"/>
      <c r="AE641" s="185"/>
      <c r="AF641" s="185"/>
      <c r="AG641" s="185"/>
      <c r="AH641" s="185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79"/>
      <c r="AT641" s="179"/>
      <c r="AU641" s="179"/>
      <c r="AV641" s="179"/>
      <c r="AW641" s="179"/>
      <c r="AX641" s="179"/>
    </row>
    <row r="642" spans="1:50" x14ac:dyDescent="0.25">
      <c r="A642" s="179"/>
      <c r="B642" s="179"/>
      <c r="C642" s="180"/>
      <c r="D642" s="180"/>
      <c r="E642" s="181"/>
      <c r="F642" s="180"/>
      <c r="G642" s="180"/>
      <c r="H642" s="182"/>
      <c r="I642" s="183"/>
      <c r="J642" s="184"/>
      <c r="K642" s="184"/>
      <c r="L642" s="184"/>
      <c r="M642" s="179"/>
      <c r="N642" s="179"/>
      <c r="O642" s="184"/>
      <c r="P642" s="184"/>
      <c r="Q642" s="184"/>
      <c r="R642" s="184"/>
      <c r="S642" s="184"/>
      <c r="T642" s="184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  <c r="AG642" s="185"/>
      <c r="AH642" s="185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79"/>
      <c r="AT642" s="179"/>
      <c r="AU642" s="179"/>
      <c r="AV642" s="179"/>
      <c r="AW642" s="179"/>
      <c r="AX642" s="179"/>
    </row>
    <row r="643" spans="1:50" x14ac:dyDescent="0.25">
      <c r="A643" s="179"/>
      <c r="B643" s="179"/>
      <c r="C643" s="180"/>
      <c r="D643" s="180"/>
      <c r="E643" s="181"/>
      <c r="F643" s="180"/>
      <c r="G643" s="180"/>
      <c r="H643" s="182"/>
      <c r="I643" s="183"/>
      <c r="J643" s="184"/>
      <c r="K643" s="184"/>
      <c r="L643" s="184"/>
      <c r="M643" s="179"/>
      <c r="N643" s="179"/>
      <c r="O643" s="184"/>
      <c r="P643" s="184"/>
      <c r="Q643" s="184"/>
      <c r="R643" s="184"/>
      <c r="S643" s="184"/>
      <c r="T643" s="184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  <c r="AG643" s="185"/>
      <c r="AH643" s="185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79"/>
      <c r="AT643" s="179"/>
      <c r="AU643" s="179"/>
      <c r="AV643" s="179"/>
      <c r="AW643" s="179"/>
      <c r="AX643" s="179"/>
    </row>
    <row r="644" spans="1:50" x14ac:dyDescent="0.25">
      <c r="A644" s="179"/>
      <c r="B644" s="179"/>
      <c r="C644" s="180"/>
      <c r="D644" s="180"/>
      <c r="E644" s="181"/>
      <c r="F644" s="180"/>
      <c r="G644" s="180"/>
      <c r="H644" s="182"/>
      <c r="I644" s="183"/>
      <c r="J644" s="184"/>
      <c r="K644" s="184"/>
      <c r="L644" s="184"/>
      <c r="M644" s="179"/>
      <c r="N644" s="179"/>
      <c r="O644" s="184"/>
      <c r="P644" s="184"/>
      <c r="Q644" s="184"/>
      <c r="R644" s="184"/>
      <c r="S644" s="184"/>
      <c r="T644" s="184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79"/>
      <c r="AT644" s="179"/>
      <c r="AU644" s="179"/>
      <c r="AV644" s="179"/>
      <c r="AW644" s="179"/>
      <c r="AX644" s="179"/>
    </row>
    <row r="645" spans="1:50" x14ac:dyDescent="0.25">
      <c r="A645" s="179"/>
      <c r="B645" s="179"/>
      <c r="C645" s="180"/>
      <c r="D645" s="180"/>
      <c r="E645" s="181"/>
      <c r="F645" s="180"/>
      <c r="G645" s="180"/>
      <c r="H645" s="182"/>
      <c r="I645" s="183"/>
      <c r="J645" s="184"/>
      <c r="K645" s="184"/>
      <c r="L645" s="184"/>
      <c r="M645" s="179"/>
      <c r="N645" s="179"/>
      <c r="O645" s="184"/>
      <c r="P645" s="184"/>
      <c r="Q645" s="184"/>
      <c r="R645" s="184"/>
      <c r="S645" s="184"/>
      <c r="T645" s="184"/>
      <c r="U645" s="185"/>
      <c r="V645" s="185"/>
      <c r="W645" s="185"/>
      <c r="X645" s="185"/>
      <c r="Y645" s="185"/>
      <c r="Z645" s="185"/>
      <c r="AA645" s="185"/>
      <c r="AB645" s="185"/>
      <c r="AC645" s="185"/>
      <c r="AD645" s="185"/>
      <c r="AE645" s="185"/>
      <c r="AF645" s="185"/>
      <c r="AG645" s="185"/>
      <c r="AH645" s="185"/>
      <c r="AI645" s="179"/>
      <c r="AJ645" s="179"/>
      <c r="AK645" s="179"/>
      <c r="AL645" s="179"/>
      <c r="AM645" s="179"/>
      <c r="AN645" s="179"/>
      <c r="AO645" s="179"/>
      <c r="AP645" s="179"/>
      <c r="AQ645" s="179"/>
      <c r="AR645" s="179"/>
      <c r="AS645" s="179"/>
      <c r="AT645" s="179"/>
      <c r="AU645" s="179"/>
      <c r="AV645" s="179"/>
      <c r="AW645" s="179"/>
      <c r="AX645" s="179"/>
    </row>
    <row r="646" spans="1:50" x14ac:dyDescent="0.25">
      <c r="A646" s="179"/>
      <c r="B646" s="179"/>
      <c r="C646" s="180"/>
      <c r="D646" s="180"/>
      <c r="E646" s="181"/>
      <c r="F646" s="180"/>
      <c r="G646" s="180"/>
      <c r="H646" s="182"/>
      <c r="I646" s="183"/>
      <c r="J646" s="184"/>
      <c r="K646" s="184"/>
      <c r="L646" s="184"/>
      <c r="M646" s="179"/>
      <c r="N646" s="179"/>
      <c r="O646" s="184"/>
      <c r="P646" s="184"/>
      <c r="Q646" s="184"/>
      <c r="R646" s="184"/>
      <c r="S646" s="184"/>
      <c r="T646" s="184"/>
      <c r="U646" s="185"/>
      <c r="V646" s="185"/>
      <c r="W646" s="185"/>
      <c r="X646" s="185"/>
      <c r="Y646" s="185"/>
      <c r="Z646" s="185"/>
      <c r="AA646" s="185"/>
      <c r="AB646" s="185"/>
      <c r="AC646" s="185"/>
      <c r="AD646" s="185"/>
      <c r="AE646" s="185"/>
      <c r="AF646" s="185"/>
      <c r="AG646" s="185"/>
      <c r="AH646" s="185"/>
      <c r="AI646" s="179"/>
      <c r="AJ646" s="179"/>
      <c r="AK646" s="179"/>
      <c r="AL646" s="179"/>
      <c r="AM646" s="179"/>
      <c r="AN646" s="179"/>
      <c r="AO646" s="179"/>
      <c r="AP646" s="179"/>
      <c r="AQ646" s="179"/>
      <c r="AR646" s="179"/>
      <c r="AS646" s="179"/>
      <c r="AT646" s="179"/>
      <c r="AU646" s="179"/>
      <c r="AV646" s="179"/>
      <c r="AW646" s="179"/>
      <c r="AX646" s="179"/>
    </row>
    <row r="647" spans="1:50" x14ac:dyDescent="0.25">
      <c r="A647" s="179"/>
      <c r="B647" s="179"/>
      <c r="C647" s="180"/>
      <c r="D647" s="180"/>
      <c r="E647" s="181"/>
      <c r="F647" s="180"/>
      <c r="G647" s="180"/>
      <c r="H647" s="182"/>
      <c r="I647" s="183"/>
      <c r="J647" s="184"/>
      <c r="K647" s="184"/>
      <c r="L647" s="184"/>
      <c r="M647" s="179"/>
      <c r="N647" s="179"/>
      <c r="O647" s="184"/>
      <c r="P647" s="184"/>
      <c r="Q647" s="184"/>
      <c r="R647" s="184"/>
      <c r="S647" s="184"/>
      <c r="T647" s="184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79"/>
      <c r="AJ647" s="179"/>
      <c r="AK647" s="179"/>
      <c r="AL647" s="179"/>
      <c r="AM647" s="179"/>
      <c r="AN647" s="179"/>
      <c r="AO647" s="179"/>
      <c r="AP647" s="179"/>
      <c r="AQ647" s="179"/>
      <c r="AR647" s="179"/>
      <c r="AS647" s="179"/>
      <c r="AT647" s="179"/>
      <c r="AU647" s="179"/>
      <c r="AV647" s="179"/>
      <c r="AW647" s="179"/>
      <c r="AX647" s="179"/>
    </row>
    <row r="648" spans="1:50" x14ac:dyDescent="0.25">
      <c r="A648" s="179"/>
      <c r="B648" s="179"/>
      <c r="C648" s="180"/>
      <c r="D648" s="180"/>
      <c r="E648" s="181"/>
      <c r="F648" s="180"/>
      <c r="G648" s="180"/>
      <c r="H648" s="182"/>
      <c r="I648" s="183"/>
      <c r="J648" s="184"/>
      <c r="K648" s="184"/>
      <c r="L648" s="184"/>
      <c r="M648" s="179"/>
      <c r="N648" s="179"/>
      <c r="O648" s="184"/>
      <c r="P648" s="184"/>
      <c r="Q648" s="184"/>
      <c r="R648" s="184"/>
      <c r="S648" s="184"/>
      <c r="T648" s="184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79"/>
      <c r="AJ648" s="179"/>
      <c r="AK648" s="179"/>
      <c r="AL648" s="179"/>
      <c r="AM648" s="179"/>
      <c r="AN648" s="179"/>
      <c r="AO648" s="179"/>
      <c r="AP648" s="179"/>
      <c r="AQ648" s="179"/>
      <c r="AR648" s="179"/>
      <c r="AS648" s="179"/>
      <c r="AT648" s="179"/>
      <c r="AU648" s="179"/>
      <c r="AV648" s="179"/>
      <c r="AW648" s="179"/>
      <c r="AX648" s="179"/>
    </row>
    <row r="649" spans="1:50" x14ac:dyDescent="0.25">
      <c r="A649" s="179"/>
      <c r="B649" s="179"/>
      <c r="C649" s="180"/>
      <c r="D649" s="180"/>
      <c r="E649" s="181"/>
      <c r="F649" s="180"/>
      <c r="G649" s="180"/>
      <c r="H649" s="182"/>
      <c r="I649" s="183"/>
      <c r="J649" s="184"/>
      <c r="K649" s="184"/>
      <c r="L649" s="184"/>
      <c r="M649" s="179"/>
      <c r="N649" s="179"/>
      <c r="O649" s="184"/>
      <c r="P649" s="184"/>
      <c r="Q649" s="184"/>
      <c r="R649" s="184"/>
      <c r="S649" s="184"/>
      <c r="T649" s="184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79"/>
      <c r="AJ649" s="179"/>
      <c r="AK649" s="179"/>
      <c r="AL649" s="179"/>
      <c r="AM649" s="179"/>
      <c r="AN649" s="179"/>
      <c r="AO649" s="179"/>
      <c r="AP649" s="179"/>
      <c r="AQ649" s="179"/>
      <c r="AR649" s="179"/>
      <c r="AS649" s="179"/>
      <c r="AT649" s="179"/>
      <c r="AU649" s="179"/>
      <c r="AV649" s="179"/>
      <c r="AW649" s="179"/>
      <c r="AX649" s="179"/>
    </row>
    <row r="650" spans="1:50" x14ac:dyDescent="0.25">
      <c r="A650" s="179"/>
      <c r="B650" s="179"/>
      <c r="C650" s="180"/>
      <c r="D650" s="180"/>
      <c r="E650" s="181"/>
      <c r="F650" s="180"/>
      <c r="G650" s="180"/>
      <c r="H650" s="182"/>
      <c r="I650" s="183"/>
      <c r="J650" s="184"/>
      <c r="K650" s="184"/>
      <c r="L650" s="184"/>
      <c r="M650" s="179"/>
      <c r="N650" s="179"/>
      <c r="O650" s="184"/>
      <c r="P650" s="184"/>
      <c r="Q650" s="184"/>
      <c r="R650" s="184"/>
      <c r="S650" s="184"/>
      <c r="T650" s="184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79"/>
      <c r="AJ650" s="179"/>
      <c r="AK650" s="179"/>
      <c r="AL650" s="179"/>
      <c r="AM650" s="179"/>
      <c r="AN650" s="179"/>
      <c r="AO650" s="179"/>
      <c r="AP650" s="179"/>
      <c r="AQ650" s="179"/>
      <c r="AR650" s="179"/>
      <c r="AS650" s="179"/>
      <c r="AT650" s="179"/>
      <c r="AU650" s="179"/>
      <c r="AV650" s="179"/>
      <c r="AW650" s="179"/>
      <c r="AX650" s="179"/>
    </row>
    <row r="651" spans="1:50" x14ac:dyDescent="0.25">
      <c r="A651" s="179"/>
      <c r="B651" s="179"/>
      <c r="C651" s="180"/>
      <c r="D651" s="180"/>
      <c r="E651" s="181"/>
      <c r="F651" s="180"/>
      <c r="G651" s="180"/>
      <c r="H651" s="182"/>
      <c r="I651" s="183"/>
      <c r="J651" s="184"/>
      <c r="K651" s="184"/>
      <c r="L651" s="184"/>
      <c r="M651" s="179"/>
      <c r="N651" s="179"/>
      <c r="O651" s="184"/>
      <c r="P651" s="184"/>
      <c r="Q651" s="184"/>
      <c r="R651" s="184"/>
      <c r="S651" s="184"/>
      <c r="T651" s="184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79"/>
      <c r="AJ651" s="179"/>
      <c r="AK651" s="179"/>
      <c r="AL651" s="179"/>
      <c r="AM651" s="179"/>
      <c r="AN651" s="179"/>
      <c r="AO651" s="179"/>
      <c r="AP651" s="179"/>
      <c r="AQ651" s="179"/>
      <c r="AR651" s="179"/>
      <c r="AS651" s="179"/>
      <c r="AT651" s="179"/>
      <c r="AU651" s="179"/>
      <c r="AV651" s="179"/>
      <c r="AW651" s="179"/>
      <c r="AX651" s="179"/>
    </row>
    <row r="652" spans="1:50" x14ac:dyDescent="0.25">
      <c r="A652" s="179"/>
      <c r="B652" s="179"/>
      <c r="C652" s="180"/>
      <c r="D652" s="180"/>
      <c r="E652" s="181"/>
      <c r="F652" s="180"/>
      <c r="G652" s="180"/>
      <c r="H652" s="182"/>
      <c r="I652" s="183"/>
      <c r="J652" s="184"/>
      <c r="K652" s="184"/>
      <c r="L652" s="184"/>
      <c r="M652" s="179"/>
      <c r="N652" s="179"/>
      <c r="O652" s="184"/>
      <c r="P652" s="184"/>
      <c r="Q652" s="184"/>
      <c r="R652" s="184"/>
      <c r="S652" s="184"/>
      <c r="T652" s="184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79"/>
      <c r="AJ652" s="179"/>
      <c r="AK652" s="179"/>
      <c r="AL652" s="179"/>
      <c r="AM652" s="179"/>
      <c r="AN652" s="179"/>
      <c r="AO652" s="179"/>
      <c r="AP652" s="179"/>
      <c r="AQ652" s="179"/>
      <c r="AR652" s="179"/>
      <c r="AS652" s="179"/>
      <c r="AT652" s="179"/>
      <c r="AU652" s="179"/>
      <c r="AV652" s="179"/>
      <c r="AW652" s="179"/>
      <c r="AX652" s="179"/>
    </row>
    <row r="653" spans="1:50" x14ac:dyDescent="0.25">
      <c r="A653" s="179"/>
      <c r="B653" s="179"/>
      <c r="C653" s="180"/>
      <c r="D653" s="180"/>
      <c r="E653" s="181"/>
      <c r="F653" s="180"/>
      <c r="G653" s="180"/>
      <c r="H653" s="182"/>
      <c r="I653" s="183"/>
      <c r="J653" s="184"/>
      <c r="K653" s="184"/>
      <c r="L653" s="184"/>
      <c r="M653" s="179"/>
      <c r="N653" s="179"/>
      <c r="O653" s="184"/>
      <c r="P653" s="184"/>
      <c r="Q653" s="184"/>
      <c r="R653" s="184"/>
      <c r="S653" s="184"/>
      <c r="T653" s="184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79"/>
      <c r="AJ653" s="179"/>
      <c r="AK653" s="179"/>
      <c r="AL653" s="179"/>
      <c r="AM653" s="179"/>
      <c r="AN653" s="179"/>
      <c r="AO653" s="179"/>
      <c r="AP653" s="179"/>
      <c r="AQ653" s="179"/>
      <c r="AR653" s="179"/>
      <c r="AS653" s="179"/>
      <c r="AT653" s="179"/>
      <c r="AU653" s="179"/>
      <c r="AV653" s="179"/>
      <c r="AW653" s="179"/>
      <c r="AX653" s="179"/>
    </row>
    <row r="654" spans="1:50" x14ac:dyDescent="0.25">
      <c r="A654" s="179"/>
      <c r="B654" s="179"/>
      <c r="C654" s="180"/>
      <c r="D654" s="180"/>
      <c r="E654" s="181"/>
      <c r="F654" s="180"/>
      <c r="G654" s="180"/>
      <c r="H654" s="182"/>
      <c r="I654" s="183"/>
      <c r="J654" s="184"/>
      <c r="K654" s="184"/>
      <c r="L654" s="184"/>
      <c r="M654" s="179"/>
      <c r="N654" s="179"/>
      <c r="O654" s="184"/>
      <c r="P654" s="184"/>
      <c r="Q654" s="184"/>
      <c r="R654" s="184"/>
      <c r="S654" s="184"/>
      <c r="T654" s="184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</row>
    <row r="655" spans="1:50" x14ac:dyDescent="0.25">
      <c r="A655" s="179"/>
      <c r="B655" s="179"/>
      <c r="C655" s="180"/>
      <c r="D655" s="180"/>
      <c r="E655" s="181"/>
      <c r="F655" s="180"/>
      <c r="G655" s="180"/>
      <c r="H655" s="182"/>
      <c r="I655" s="183"/>
      <c r="J655" s="184"/>
      <c r="K655" s="184"/>
      <c r="L655" s="184"/>
      <c r="M655" s="179"/>
      <c r="N655" s="179"/>
      <c r="O655" s="184"/>
      <c r="P655" s="184"/>
      <c r="Q655" s="184"/>
      <c r="R655" s="184"/>
      <c r="S655" s="184"/>
      <c r="T655" s="184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79"/>
      <c r="AT655" s="179"/>
      <c r="AU655" s="179"/>
      <c r="AV655" s="179"/>
      <c r="AW655" s="179"/>
      <c r="AX655" s="179"/>
    </row>
    <row r="656" spans="1:50" x14ac:dyDescent="0.25">
      <c r="A656" s="179"/>
      <c r="B656" s="179"/>
      <c r="C656" s="180"/>
      <c r="D656" s="180"/>
      <c r="E656" s="181"/>
      <c r="F656" s="180"/>
      <c r="G656" s="180"/>
      <c r="H656" s="182"/>
      <c r="I656" s="183"/>
      <c r="J656" s="184"/>
      <c r="K656" s="184"/>
      <c r="L656" s="184"/>
      <c r="M656" s="179"/>
      <c r="N656" s="179"/>
      <c r="O656" s="184"/>
      <c r="P656" s="184"/>
      <c r="Q656" s="184"/>
      <c r="R656" s="184"/>
      <c r="S656" s="184"/>
      <c r="T656" s="184"/>
      <c r="U656" s="185"/>
      <c r="V656" s="185"/>
      <c r="W656" s="185"/>
      <c r="X656" s="185"/>
      <c r="Y656" s="185"/>
      <c r="Z656" s="185"/>
      <c r="AA656" s="185"/>
      <c r="AB656" s="185"/>
      <c r="AC656" s="185"/>
      <c r="AD656" s="185"/>
      <c r="AE656" s="185"/>
      <c r="AF656" s="185"/>
      <c r="AG656" s="185"/>
      <c r="AH656" s="185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79"/>
      <c r="AT656" s="179"/>
      <c r="AU656" s="179"/>
      <c r="AV656" s="179"/>
      <c r="AW656" s="179"/>
      <c r="AX656" s="179"/>
    </row>
    <row r="657" spans="1:50" x14ac:dyDescent="0.25">
      <c r="A657" s="179"/>
      <c r="B657" s="179"/>
      <c r="C657" s="180"/>
      <c r="D657" s="180"/>
      <c r="E657" s="181"/>
      <c r="F657" s="180"/>
      <c r="G657" s="180"/>
      <c r="H657" s="182"/>
      <c r="I657" s="183"/>
      <c r="J657" s="184"/>
      <c r="K657" s="184"/>
      <c r="L657" s="184"/>
      <c r="M657" s="179"/>
      <c r="N657" s="179"/>
      <c r="O657" s="184"/>
      <c r="P657" s="184"/>
      <c r="Q657" s="184"/>
      <c r="R657" s="184"/>
      <c r="S657" s="184"/>
      <c r="T657" s="184"/>
      <c r="U657" s="185"/>
      <c r="V657" s="185"/>
      <c r="W657" s="185"/>
      <c r="X657" s="185"/>
      <c r="Y657" s="185"/>
      <c r="Z657" s="185"/>
      <c r="AA657" s="185"/>
      <c r="AB657" s="185"/>
      <c r="AC657" s="185"/>
      <c r="AD657" s="185"/>
      <c r="AE657" s="185"/>
      <c r="AF657" s="185"/>
      <c r="AG657" s="185"/>
      <c r="AH657" s="185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</row>
    <row r="658" spans="1:50" x14ac:dyDescent="0.25">
      <c r="A658" s="179"/>
      <c r="B658" s="179"/>
      <c r="C658" s="180"/>
      <c r="D658" s="180"/>
      <c r="E658" s="181"/>
      <c r="F658" s="180"/>
      <c r="G658" s="180"/>
      <c r="H658" s="182"/>
      <c r="I658" s="183"/>
      <c r="J658" s="184"/>
      <c r="K658" s="184"/>
      <c r="L658" s="184"/>
      <c r="M658" s="179"/>
      <c r="N658" s="179"/>
      <c r="O658" s="184"/>
      <c r="P658" s="184"/>
      <c r="Q658" s="184"/>
      <c r="R658" s="184"/>
      <c r="S658" s="184"/>
      <c r="T658" s="184"/>
      <c r="U658" s="185"/>
      <c r="V658" s="185"/>
      <c r="W658" s="185"/>
      <c r="X658" s="185"/>
      <c r="Y658" s="185"/>
      <c r="Z658" s="185"/>
      <c r="AA658" s="185"/>
      <c r="AB658" s="185"/>
      <c r="AC658" s="185"/>
      <c r="AD658" s="185"/>
      <c r="AE658" s="185"/>
      <c r="AF658" s="185"/>
      <c r="AG658" s="185"/>
      <c r="AH658" s="185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79"/>
      <c r="AT658" s="179"/>
      <c r="AU658" s="179"/>
      <c r="AV658" s="179"/>
      <c r="AW658" s="179"/>
      <c r="AX658" s="179"/>
    </row>
    <row r="659" spans="1:50" x14ac:dyDescent="0.25">
      <c r="A659" s="179"/>
      <c r="B659" s="179"/>
      <c r="C659" s="180"/>
      <c r="D659" s="180"/>
      <c r="E659" s="181"/>
      <c r="F659" s="180"/>
      <c r="G659" s="180"/>
      <c r="H659" s="182"/>
      <c r="I659" s="183"/>
      <c r="J659" s="184"/>
      <c r="K659" s="184"/>
      <c r="L659" s="184"/>
      <c r="M659" s="179"/>
      <c r="N659" s="179"/>
      <c r="O659" s="184"/>
      <c r="P659" s="184"/>
      <c r="Q659" s="184"/>
      <c r="R659" s="184"/>
      <c r="S659" s="184"/>
      <c r="T659" s="184"/>
      <c r="U659" s="185"/>
      <c r="V659" s="185"/>
      <c r="W659" s="185"/>
      <c r="X659" s="185"/>
      <c r="Y659" s="185"/>
      <c r="Z659" s="185"/>
      <c r="AA659" s="185"/>
      <c r="AB659" s="185"/>
      <c r="AC659" s="185"/>
      <c r="AD659" s="185"/>
      <c r="AE659" s="185"/>
      <c r="AF659" s="185"/>
      <c r="AG659" s="185"/>
      <c r="AH659" s="185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79"/>
      <c r="AT659" s="179"/>
      <c r="AU659" s="179"/>
      <c r="AV659" s="179"/>
      <c r="AW659" s="179"/>
      <c r="AX659" s="179"/>
    </row>
    <row r="660" spans="1:50" x14ac:dyDescent="0.25">
      <c r="A660" s="179"/>
      <c r="B660" s="179"/>
      <c r="C660" s="180"/>
      <c r="D660" s="180"/>
      <c r="E660" s="181"/>
      <c r="F660" s="180"/>
      <c r="G660" s="180"/>
      <c r="H660" s="182"/>
      <c r="I660" s="183"/>
      <c r="J660" s="184"/>
      <c r="K660" s="184"/>
      <c r="L660" s="184"/>
      <c r="M660" s="179"/>
      <c r="N660" s="179"/>
      <c r="O660" s="184"/>
      <c r="P660" s="184"/>
      <c r="Q660" s="184"/>
      <c r="R660" s="184"/>
      <c r="S660" s="184"/>
      <c r="T660" s="184"/>
      <c r="U660" s="185"/>
      <c r="V660" s="185"/>
      <c r="W660" s="185"/>
      <c r="X660" s="185"/>
      <c r="Y660" s="185"/>
      <c r="Z660" s="185"/>
      <c r="AA660" s="185"/>
      <c r="AB660" s="185"/>
      <c r="AC660" s="185"/>
      <c r="AD660" s="185"/>
      <c r="AE660" s="185"/>
      <c r="AF660" s="185"/>
      <c r="AG660" s="185"/>
      <c r="AH660" s="185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79"/>
      <c r="AT660" s="179"/>
      <c r="AU660" s="179"/>
      <c r="AV660" s="179"/>
      <c r="AW660" s="179"/>
      <c r="AX660" s="179"/>
    </row>
    <row r="661" spans="1:50" x14ac:dyDescent="0.25">
      <c r="A661" s="179"/>
      <c r="B661" s="179"/>
      <c r="C661" s="180"/>
      <c r="D661" s="180"/>
      <c r="E661" s="181"/>
      <c r="F661" s="180"/>
      <c r="G661" s="180"/>
      <c r="H661" s="182"/>
      <c r="I661" s="183"/>
      <c r="J661" s="184"/>
      <c r="K661" s="184"/>
      <c r="L661" s="184"/>
      <c r="M661" s="179"/>
      <c r="N661" s="179"/>
      <c r="O661" s="184"/>
      <c r="P661" s="184"/>
      <c r="Q661" s="184"/>
      <c r="R661" s="184"/>
      <c r="S661" s="184"/>
      <c r="T661" s="184"/>
      <c r="U661" s="185"/>
      <c r="V661" s="185"/>
      <c r="W661" s="185"/>
      <c r="X661" s="185"/>
      <c r="Y661" s="185"/>
      <c r="Z661" s="185"/>
      <c r="AA661" s="185"/>
      <c r="AB661" s="185"/>
      <c r="AC661" s="185"/>
      <c r="AD661" s="185"/>
      <c r="AE661" s="185"/>
      <c r="AF661" s="185"/>
      <c r="AG661" s="185"/>
      <c r="AH661" s="185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79"/>
      <c r="AT661" s="179"/>
      <c r="AU661" s="179"/>
      <c r="AV661" s="179"/>
      <c r="AW661" s="179"/>
      <c r="AX661" s="179"/>
    </row>
    <row r="662" spans="1:50" x14ac:dyDescent="0.25">
      <c r="A662" s="179"/>
      <c r="B662" s="179"/>
      <c r="C662" s="180"/>
      <c r="D662" s="180"/>
      <c r="E662" s="181"/>
      <c r="F662" s="180"/>
      <c r="G662" s="180"/>
      <c r="H662" s="182"/>
      <c r="I662" s="183"/>
      <c r="J662" s="184"/>
      <c r="K662" s="184"/>
      <c r="L662" s="184"/>
      <c r="M662" s="179"/>
      <c r="N662" s="179"/>
      <c r="O662" s="184"/>
      <c r="P662" s="184"/>
      <c r="Q662" s="184"/>
      <c r="R662" s="184"/>
      <c r="S662" s="184"/>
      <c r="T662" s="184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79"/>
      <c r="AT662" s="179"/>
      <c r="AU662" s="179"/>
      <c r="AV662" s="179"/>
      <c r="AW662" s="179"/>
      <c r="AX662" s="179"/>
    </row>
    <row r="663" spans="1:50" x14ac:dyDescent="0.25">
      <c r="A663" s="179"/>
      <c r="B663" s="179"/>
      <c r="C663" s="180"/>
      <c r="D663" s="180"/>
      <c r="E663" s="181"/>
      <c r="F663" s="180"/>
      <c r="G663" s="180"/>
      <c r="H663" s="182"/>
      <c r="I663" s="183"/>
      <c r="J663" s="184"/>
      <c r="K663" s="184"/>
      <c r="L663" s="184"/>
      <c r="M663" s="179"/>
      <c r="N663" s="179"/>
      <c r="O663" s="184"/>
      <c r="P663" s="184"/>
      <c r="Q663" s="184"/>
      <c r="R663" s="184"/>
      <c r="S663" s="184"/>
      <c r="T663" s="184"/>
      <c r="U663" s="185"/>
      <c r="V663" s="185"/>
      <c r="W663" s="185"/>
      <c r="X663" s="185"/>
      <c r="Y663" s="185"/>
      <c r="Z663" s="185"/>
      <c r="AA663" s="185"/>
      <c r="AB663" s="185"/>
      <c r="AC663" s="185"/>
      <c r="AD663" s="185"/>
      <c r="AE663" s="185"/>
      <c r="AF663" s="185"/>
      <c r="AG663" s="185"/>
      <c r="AH663" s="185"/>
      <c r="AI663" s="179"/>
      <c r="AJ663" s="179"/>
      <c r="AK663" s="179"/>
      <c r="AL663" s="179"/>
      <c r="AM663" s="179"/>
      <c r="AN663" s="179"/>
      <c r="AO663" s="179"/>
      <c r="AP663" s="179"/>
      <c r="AQ663" s="179"/>
      <c r="AR663" s="179"/>
      <c r="AS663" s="179"/>
      <c r="AT663" s="179"/>
      <c r="AU663" s="179"/>
      <c r="AV663" s="179"/>
      <c r="AW663" s="179"/>
      <c r="AX663" s="179"/>
    </row>
    <row r="664" spans="1:50" x14ac:dyDescent="0.25">
      <c r="A664" s="179"/>
      <c r="B664" s="179"/>
      <c r="C664" s="180"/>
      <c r="D664" s="180"/>
      <c r="E664" s="181"/>
      <c r="F664" s="180"/>
      <c r="G664" s="180"/>
      <c r="H664" s="182"/>
      <c r="I664" s="183"/>
      <c r="J664" s="184"/>
      <c r="K664" s="184"/>
      <c r="L664" s="184"/>
      <c r="M664" s="179"/>
      <c r="N664" s="179"/>
      <c r="O664" s="184"/>
      <c r="P664" s="184"/>
      <c r="Q664" s="184"/>
      <c r="R664" s="184"/>
      <c r="S664" s="184"/>
      <c r="T664" s="184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  <c r="AG664" s="185"/>
      <c r="AH664" s="185"/>
      <c r="AI664" s="179"/>
      <c r="AJ664" s="179"/>
      <c r="AK664" s="179"/>
      <c r="AL664" s="179"/>
      <c r="AM664" s="179"/>
      <c r="AN664" s="179"/>
      <c r="AO664" s="179"/>
      <c r="AP664" s="179"/>
      <c r="AQ664" s="179"/>
      <c r="AR664" s="179"/>
      <c r="AS664" s="179"/>
      <c r="AT664" s="179"/>
      <c r="AU664" s="179"/>
      <c r="AV664" s="179"/>
      <c r="AW664" s="179"/>
      <c r="AX664" s="179"/>
    </row>
    <row r="665" spans="1:50" x14ac:dyDescent="0.25">
      <c r="A665" s="179"/>
      <c r="B665" s="179"/>
      <c r="C665" s="180"/>
      <c r="D665" s="180"/>
      <c r="E665" s="181"/>
      <c r="F665" s="180"/>
      <c r="G665" s="180"/>
      <c r="H665" s="182"/>
      <c r="I665" s="183"/>
      <c r="J665" s="184"/>
      <c r="K665" s="184"/>
      <c r="L665" s="184"/>
      <c r="M665" s="179"/>
      <c r="N665" s="179"/>
      <c r="O665" s="184"/>
      <c r="P665" s="184"/>
      <c r="Q665" s="184"/>
      <c r="R665" s="184"/>
      <c r="S665" s="184"/>
      <c r="T665" s="184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79"/>
      <c r="AJ665" s="179"/>
      <c r="AK665" s="179"/>
      <c r="AL665" s="179"/>
      <c r="AM665" s="179"/>
      <c r="AN665" s="179"/>
      <c r="AO665" s="179"/>
      <c r="AP665" s="179"/>
      <c r="AQ665" s="179"/>
      <c r="AR665" s="179"/>
      <c r="AS665" s="179"/>
      <c r="AT665" s="179"/>
      <c r="AU665" s="179"/>
      <c r="AV665" s="179"/>
      <c r="AW665" s="179"/>
      <c r="AX665" s="179"/>
    </row>
    <row r="666" spans="1:50" x14ac:dyDescent="0.25">
      <c r="A666" s="179"/>
      <c r="B666" s="179"/>
      <c r="C666" s="180"/>
      <c r="D666" s="180"/>
      <c r="E666" s="181"/>
      <c r="F666" s="180"/>
      <c r="G666" s="180"/>
      <c r="H666" s="182"/>
      <c r="I666" s="183"/>
      <c r="J666" s="184"/>
      <c r="K666" s="184"/>
      <c r="L666" s="184"/>
      <c r="M666" s="179"/>
      <c r="N666" s="179"/>
      <c r="O666" s="184"/>
      <c r="P666" s="184"/>
      <c r="Q666" s="184"/>
      <c r="R666" s="184"/>
      <c r="S666" s="184"/>
      <c r="T666" s="184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  <c r="AG666" s="185"/>
      <c r="AH666" s="185"/>
      <c r="AI666" s="179"/>
      <c r="AJ666" s="179"/>
      <c r="AK666" s="179"/>
      <c r="AL666" s="179"/>
      <c r="AM666" s="179"/>
      <c r="AN666" s="179"/>
      <c r="AO666" s="179"/>
      <c r="AP666" s="179"/>
      <c r="AQ666" s="179"/>
      <c r="AR666" s="179"/>
      <c r="AS666" s="179"/>
      <c r="AT666" s="179"/>
      <c r="AU666" s="179"/>
      <c r="AV666" s="179"/>
      <c r="AW666" s="179"/>
      <c r="AX666" s="179"/>
    </row>
    <row r="667" spans="1:50" x14ac:dyDescent="0.25">
      <c r="A667" s="179"/>
      <c r="B667" s="179"/>
      <c r="C667" s="180"/>
      <c r="D667" s="180"/>
      <c r="E667" s="181"/>
      <c r="F667" s="180"/>
      <c r="G667" s="180"/>
      <c r="H667" s="182"/>
      <c r="I667" s="183"/>
      <c r="J667" s="184"/>
      <c r="K667" s="184"/>
      <c r="L667" s="184"/>
      <c r="M667" s="179"/>
      <c r="N667" s="179"/>
      <c r="O667" s="184"/>
      <c r="P667" s="184"/>
      <c r="Q667" s="184"/>
      <c r="R667" s="184"/>
      <c r="S667" s="184"/>
      <c r="T667" s="184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79"/>
      <c r="AJ667" s="179"/>
      <c r="AK667" s="179"/>
      <c r="AL667" s="179"/>
      <c r="AM667" s="179"/>
      <c r="AN667" s="179"/>
      <c r="AO667" s="179"/>
      <c r="AP667" s="179"/>
      <c r="AQ667" s="179"/>
      <c r="AR667" s="179"/>
      <c r="AS667" s="179"/>
      <c r="AT667" s="179"/>
      <c r="AU667" s="179"/>
      <c r="AV667" s="179"/>
      <c r="AW667" s="179"/>
      <c r="AX667" s="179"/>
    </row>
    <row r="668" spans="1:50" x14ac:dyDescent="0.25">
      <c r="A668" s="179"/>
      <c r="B668" s="179"/>
      <c r="C668" s="180"/>
      <c r="D668" s="180"/>
      <c r="E668" s="181"/>
      <c r="F668" s="180"/>
      <c r="G668" s="180"/>
      <c r="H668" s="182"/>
      <c r="I668" s="183"/>
      <c r="J668" s="184"/>
      <c r="K668" s="184"/>
      <c r="L668" s="184"/>
      <c r="M668" s="179"/>
      <c r="N668" s="179"/>
      <c r="O668" s="184"/>
      <c r="P668" s="184"/>
      <c r="Q668" s="184"/>
      <c r="R668" s="184"/>
      <c r="S668" s="184"/>
      <c r="T668" s="184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79"/>
      <c r="AT668" s="179"/>
      <c r="AU668" s="179"/>
      <c r="AV668" s="179"/>
      <c r="AW668" s="179"/>
      <c r="AX668" s="179"/>
    </row>
    <row r="669" spans="1:50" x14ac:dyDescent="0.25">
      <c r="A669" s="179"/>
      <c r="B669" s="179"/>
      <c r="C669" s="180"/>
      <c r="D669" s="180"/>
      <c r="E669" s="181"/>
      <c r="F669" s="180"/>
      <c r="G669" s="180"/>
      <c r="H669" s="182"/>
      <c r="I669" s="183"/>
      <c r="J669" s="184"/>
      <c r="K669" s="184"/>
      <c r="L669" s="184"/>
      <c r="M669" s="179"/>
      <c r="N669" s="179"/>
      <c r="O669" s="184"/>
      <c r="P669" s="184"/>
      <c r="Q669" s="184"/>
      <c r="R669" s="184"/>
      <c r="S669" s="184"/>
      <c r="T669" s="184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79"/>
      <c r="AT669" s="179"/>
      <c r="AU669" s="179"/>
      <c r="AV669" s="179"/>
      <c r="AW669" s="179"/>
      <c r="AX669" s="179"/>
    </row>
    <row r="670" spans="1:50" x14ac:dyDescent="0.25">
      <c r="A670" s="179"/>
      <c r="B670" s="179"/>
      <c r="C670" s="180"/>
      <c r="D670" s="180"/>
      <c r="E670" s="181"/>
      <c r="F670" s="180"/>
      <c r="G670" s="180"/>
      <c r="H670" s="182"/>
      <c r="I670" s="183"/>
      <c r="J670" s="184"/>
      <c r="K670" s="184"/>
      <c r="L670" s="184"/>
      <c r="M670" s="179"/>
      <c r="N670" s="179"/>
      <c r="O670" s="184"/>
      <c r="P670" s="184"/>
      <c r="Q670" s="184"/>
      <c r="R670" s="184"/>
      <c r="S670" s="184"/>
      <c r="T670" s="184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179"/>
      <c r="AT670" s="179"/>
      <c r="AU670" s="179"/>
      <c r="AV670" s="179"/>
      <c r="AW670" s="179"/>
      <c r="AX670" s="179"/>
    </row>
    <row r="671" spans="1:50" x14ac:dyDescent="0.25">
      <c r="A671" s="179"/>
      <c r="B671" s="179"/>
      <c r="C671" s="180"/>
      <c r="D671" s="180"/>
      <c r="E671" s="181"/>
      <c r="F671" s="180"/>
      <c r="G671" s="180"/>
      <c r="H671" s="182"/>
      <c r="I671" s="183"/>
      <c r="J671" s="184"/>
      <c r="K671" s="184"/>
      <c r="L671" s="184"/>
      <c r="M671" s="179"/>
      <c r="N671" s="179"/>
      <c r="O671" s="184"/>
      <c r="P671" s="184"/>
      <c r="Q671" s="184"/>
      <c r="R671" s="184"/>
      <c r="S671" s="184"/>
      <c r="T671" s="184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179"/>
      <c r="AT671" s="179"/>
      <c r="AU671" s="179"/>
      <c r="AV671" s="179"/>
      <c r="AW671" s="179"/>
      <c r="AX671" s="179"/>
    </row>
    <row r="672" spans="1:50" x14ac:dyDescent="0.25">
      <c r="A672" s="179"/>
      <c r="B672" s="179"/>
      <c r="C672" s="180"/>
      <c r="D672" s="180"/>
      <c r="E672" s="181"/>
      <c r="F672" s="180"/>
      <c r="G672" s="180"/>
      <c r="H672" s="182"/>
      <c r="I672" s="183"/>
      <c r="J672" s="184"/>
      <c r="K672" s="184"/>
      <c r="L672" s="184"/>
      <c r="M672" s="179"/>
      <c r="N672" s="179"/>
      <c r="O672" s="184"/>
      <c r="P672" s="184"/>
      <c r="Q672" s="184"/>
      <c r="R672" s="184"/>
      <c r="S672" s="184"/>
      <c r="T672" s="184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79"/>
      <c r="AT672" s="179"/>
      <c r="AU672" s="179"/>
      <c r="AV672" s="179"/>
      <c r="AW672" s="179"/>
      <c r="AX672" s="179"/>
    </row>
    <row r="673" spans="1:50" x14ac:dyDescent="0.25">
      <c r="A673" s="179"/>
      <c r="B673" s="179"/>
      <c r="C673" s="180"/>
      <c r="D673" s="180"/>
      <c r="E673" s="181"/>
      <c r="F673" s="180"/>
      <c r="G673" s="180"/>
      <c r="H673" s="182"/>
      <c r="I673" s="183"/>
      <c r="J673" s="184"/>
      <c r="K673" s="184"/>
      <c r="L673" s="184"/>
      <c r="M673" s="179"/>
      <c r="N673" s="179"/>
      <c r="O673" s="184"/>
      <c r="P673" s="184"/>
      <c r="Q673" s="184"/>
      <c r="R673" s="184"/>
      <c r="S673" s="184"/>
      <c r="T673" s="184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79"/>
      <c r="AT673" s="179"/>
      <c r="AU673" s="179"/>
      <c r="AV673" s="179"/>
      <c r="AW673" s="179"/>
      <c r="AX673" s="179"/>
    </row>
    <row r="674" spans="1:50" x14ac:dyDescent="0.25">
      <c r="A674" s="179"/>
      <c r="B674" s="179"/>
      <c r="C674" s="180"/>
      <c r="D674" s="180"/>
      <c r="E674" s="181"/>
      <c r="F674" s="180"/>
      <c r="G674" s="180"/>
      <c r="H674" s="182"/>
      <c r="I674" s="183"/>
      <c r="J674" s="184"/>
      <c r="K674" s="184"/>
      <c r="L674" s="184"/>
      <c r="M674" s="179"/>
      <c r="N674" s="179"/>
      <c r="O674" s="184"/>
      <c r="P674" s="184"/>
      <c r="Q674" s="184"/>
      <c r="R674" s="184"/>
      <c r="S674" s="184"/>
      <c r="T674" s="184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79"/>
      <c r="AT674" s="179"/>
      <c r="AU674" s="179"/>
      <c r="AV674" s="179"/>
      <c r="AW674" s="179"/>
      <c r="AX674" s="179"/>
    </row>
    <row r="675" spans="1:50" x14ac:dyDescent="0.25">
      <c r="A675" s="179"/>
      <c r="B675" s="179"/>
      <c r="C675" s="180"/>
      <c r="D675" s="180"/>
      <c r="E675" s="181"/>
      <c r="F675" s="180"/>
      <c r="G675" s="180"/>
      <c r="H675" s="182"/>
      <c r="I675" s="183"/>
      <c r="J675" s="184"/>
      <c r="K675" s="184"/>
      <c r="L675" s="184"/>
      <c r="M675" s="179"/>
      <c r="N675" s="179"/>
      <c r="O675" s="184"/>
      <c r="P675" s="184"/>
      <c r="Q675" s="184"/>
      <c r="R675" s="184"/>
      <c r="S675" s="184"/>
      <c r="T675" s="184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79"/>
      <c r="AT675" s="179"/>
      <c r="AU675" s="179"/>
      <c r="AV675" s="179"/>
      <c r="AW675" s="179"/>
      <c r="AX675" s="179"/>
    </row>
    <row r="676" spans="1:50" x14ac:dyDescent="0.25">
      <c r="A676" s="179"/>
      <c r="B676" s="179"/>
      <c r="C676" s="180"/>
      <c r="D676" s="180"/>
      <c r="E676" s="181"/>
      <c r="F676" s="180"/>
      <c r="G676" s="180"/>
      <c r="H676" s="182"/>
      <c r="I676" s="183"/>
      <c r="J676" s="184"/>
      <c r="K676" s="184"/>
      <c r="L676" s="184"/>
      <c r="M676" s="179"/>
      <c r="N676" s="179"/>
      <c r="O676" s="184"/>
      <c r="P676" s="184"/>
      <c r="Q676" s="184"/>
      <c r="R676" s="184"/>
      <c r="S676" s="184"/>
      <c r="T676" s="184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</row>
    <row r="677" spans="1:50" x14ac:dyDescent="0.25">
      <c r="A677" s="179"/>
      <c r="B677" s="179"/>
      <c r="C677" s="180"/>
      <c r="D677" s="180"/>
      <c r="E677" s="181"/>
      <c r="F677" s="180"/>
      <c r="G677" s="180"/>
      <c r="H677" s="182"/>
      <c r="I677" s="183"/>
      <c r="J677" s="184"/>
      <c r="K677" s="184"/>
      <c r="L677" s="184"/>
      <c r="M677" s="179"/>
      <c r="N677" s="179"/>
      <c r="O677" s="184"/>
      <c r="P677" s="184"/>
      <c r="Q677" s="184"/>
      <c r="R677" s="184"/>
      <c r="S677" s="184"/>
      <c r="T677" s="184"/>
      <c r="U677" s="185"/>
      <c r="V677" s="185"/>
      <c r="W677" s="185"/>
      <c r="X677" s="185"/>
      <c r="Y677" s="185"/>
      <c r="Z677" s="185"/>
      <c r="AA677" s="185"/>
      <c r="AB677" s="185"/>
      <c r="AC677" s="185"/>
      <c r="AD677" s="185"/>
      <c r="AE677" s="185"/>
      <c r="AF677" s="185"/>
      <c r="AG677" s="185"/>
      <c r="AH677" s="185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79"/>
      <c r="AT677" s="179"/>
      <c r="AU677" s="179"/>
      <c r="AV677" s="179"/>
      <c r="AW677" s="179"/>
      <c r="AX677" s="179"/>
    </row>
    <row r="678" spans="1:50" x14ac:dyDescent="0.25">
      <c r="A678" s="179"/>
      <c r="B678" s="179"/>
      <c r="C678" s="180"/>
      <c r="D678" s="180"/>
      <c r="E678" s="181"/>
      <c r="F678" s="180"/>
      <c r="G678" s="180"/>
      <c r="H678" s="182"/>
      <c r="I678" s="183"/>
      <c r="J678" s="184"/>
      <c r="K678" s="184"/>
      <c r="L678" s="184"/>
      <c r="M678" s="179"/>
      <c r="N678" s="179"/>
      <c r="O678" s="184"/>
      <c r="P678" s="184"/>
      <c r="Q678" s="184"/>
      <c r="R678" s="184"/>
      <c r="S678" s="184"/>
      <c r="T678" s="184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79"/>
      <c r="AT678" s="179"/>
      <c r="AU678" s="179"/>
      <c r="AV678" s="179"/>
      <c r="AW678" s="179"/>
      <c r="AX678" s="179"/>
    </row>
    <row r="679" spans="1:50" x14ac:dyDescent="0.25">
      <c r="A679" s="179"/>
      <c r="B679" s="179"/>
      <c r="C679" s="180"/>
      <c r="D679" s="180"/>
      <c r="E679" s="181"/>
      <c r="F679" s="180"/>
      <c r="G679" s="180"/>
      <c r="H679" s="182"/>
      <c r="I679" s="183"/>
      <c r="J679" s="184"/>
      <c r="K679" s="184"/>
      <c r="L679" s="184"/>
      <c r="M679" s="179"/>
      <c r="N679" s="179"/>
      <c r="O679" s="184"/>
      <c r="P679" s="184"/>
      <c r="Q679" s="184"/>
      <c r="R679" s="184"/>
      <c r="S679" s="184"/>
      <c r="T679" s="184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79"/>
      <c r="AT679" s="179"/>
      <c r="AU679" s="179"/>
      <c r="AV679" s="179"/>
      <c r="AW679" s="179"/>
      <c r="AX679" s="179"/>
    </row>
    <row r="680" spans="1:50" x14ac:dyDescent="0.25">
      <c r="A680" s="179"/>
      <c r="B680" s="179"/>
      <c r="C680" s="180"/>
      <c r="D680" s="180"/>
      <c r="E680" s="181"/>
      <c r="F680" s="180"/>
      <c r="G680" s="180"/>
      <c r="H680" s="182"/>
      <c r="I680" s="183"/>
      <c r="J680" s="184"/>
      <c r="K680" s="184"/>
      <c r="L680" s="184"/>
      <c r="M680" s="179"/>
      <c r="N680" s="179"/>
      <c r="O680" s="184"/>
      <c r="P680" s="184"/>
      <c r="Q680" s="184"/>
      <c r="R680" s="184"/>
      <c r="S680" s="184"/>
      <c r="T680" s="184"/>
      <c r="U680" s="185"/>
      <c r="V680" s="185"/>
      <c r="W680" s="185"/>
      <c r="X680" s="185"/>
      <c r="Y680" s="185"/>
      <c r="Z680" s="185"/>
      <c r="AA680" s="185"/>
      <c r="AB680" s="185"/>
      <c r="AC680" s="185"/>
      <c r="AD680" s="185"/>
      <c r="AE680" s="185"/>
      <c r="AF680" s="185"/>
      <c r="AG680" s="185"/>
      <c r="AH680" s="185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79"/>
      <c r="AT680" s="179"/>
      <c r="AU680" s="179"/>
      <c r="AV680" s="179"/>
      <c r="AW680" s="179"/>
      <c r="AX680" s="179"/>
    </row>
    <row r="681" spans="1:50" x14ac:dyDescent="0.25">
      <c r="A681" s="179"/>
      <c r="B681" s="179"/>
      <c r="C681" s="180"/>
      <c r="D681" s="180"/>
      <c r="E681" s="181"/>
      <c r="F681" s="180"/>
      <c r="G681" s="180"/>
      <c r="H681" s="182"/>
      <c r="I681" s="183"/>
      <c r="J681" s="184"/>
      <c r="K681" s="184"/>
      <c r="L681" s="184"/>
      <c r="M681" s="179"/>
      <c r="N681" s="179"/>
      <c r="O681" s="184"/>
      <c r="P681" s="184"/>
      <c r="Q681" s="184"/>
      <c r="R681" s="184"/>
      <c r="S681" s="184"/>
      <c r="T681" s="184"/>
      <c r="U681" s="185"/>
      <c r="V681" s="185"/>
      <c r="W681" s="185"/>
      <c r="X681" s="185"/>
      <c r="Y681" s="185"/>
      <c r="Z681" s="185"/>
      <c r="AA681" s="185"/>
      <c r="AB681" s="185"/>
      <c r="AC681" s="185"/>
      <c r="AD681" s="185"/>
      <c r="AE681" s="185"/>
      <c r="AF681" s="185"/>
      <c r="AG681" s="185"/>
      <c r="AH681" s="185"/>
      <c r="AI681" s="179"/>
      <c r="AJ681" s="179"/>
      <c r="AK681" s="179"/>
      <c r="AL681" s="179"/>
      <c r="AM681" s="179"/>
      <c r="AN681" s="179"/>
      <c r="AO681" s="179"/>
      <c r="AP681" s="179"/>
      <c r="AQ681" s="179"/>
      <c r="AR681" s="179"/>
      <c r="AS681" s="179"/>
      <c r="AT681" s="179"/>
      <c r="AU681" s="179"/>
      <c r="AV681" s="179"/>
      <c r="AW681" s="179"/>
      <c r="AX681" s="179"/>
    </row>
    <row r="682" spans="1:50" x14ac:dyDescent="0.25">
      <c r="A682" s="179"/>
      <c r="B682" s="179"/>
      <c r="C682" s="180"/>
      <c r="D682" s="180"/>
      <c r="E682" s="181"/>
      <c r="F682" s="180"/>
      <c r="G682" s="180"/>
      <c r="H682" s="182"/>
      <c r="I682" s="183"/>
      <c r="J682" s="184"/>
      <c r="K682" s="184"/>
      <c r="L682" s="184"/>
      <c r="M682" s="179"/>
      <c r="N682" s="179"/>
      <c r="O682" s="184"/>
      <c r="P682" s="184"/>
      <c r="Q682" s="184"/>
      <c r="R682" s="184"/>
      <c r="S682" s="184"/>
      <c r="T682" s="184"/>
      <c r="U682" s="185"/>
      <c r="V682" s="185"/>
      <c r="W682" s="185"/>
      <c r="X682" s="185"/>
      <c r="Y682" s="185"/>
      <c r="Z682" s="185"/>
      <c r="AA682" s="185"/>
      <c r="AB682" s="185"/>
      <c r="AC682" s="185"/>
      <c r="AD682" s="185"/>
      <c r="AE682" s="185"/>
      <c r="AF682" s="185"/>
      <c r="AG682" s="185"/>
      <c r="AH682" s="185"/>
      <c r="AI682" s="179"/>
      <c r="AJ682" s="179"/>
      <c r="AK682" s="179"/>
      <c r="AL682" s="179"/>
      <c r="AM682" s="179"/>
      <c r="AN682" s="179"/>
      <c r="AO682" s="179"/>
      <c r="AP682" s="179"/>
      <c r="AQ682" s="179"/>
      <c r="AR682" s="179"/>
      <c r="AS682" s="179"/>
      <c r="AT682" s="179"/>
      <c r="AU682" s="179"/>
      <c r="AV682" s="179"/>
      <c r="AW682" s="179"/>
      <c r="AX682" s="179"/>
    </row>
    <row r="683" spans="1:50" x14ac:dyDescent="0.25">
      <c r="A683" s="179"/>
      <c r="B683" s="179"/>
      <c r="C683" s="180"/>
      <c r="D683" s="180"/>
      <c r="E683" s="181"/>
      <c r="F683" s="180"/>
      <c r="G683" s="180"/>
      <c r="H683" s="182"/>
      <c r="I683" s="183"/>
      <c r="J683" s="184"/>
      <c r="K683" s="184"/>
      <c r="L683" s="184"/>
      <c r="M683" s="179"/>
      <c r="N683" s="179"/>
      <c r="O683" s="184"/>
      <c r="P683" s="184"/>
      <c r="Q683" s="184"/>
      <c r="R683" s="184"/>
      <c r="S683" s="184"/>
      <c r="T683" s="184"/>
      <c r="U683" s="185"/>
      <c r="V683" s="185"/>
      <c r="W683" s="185"/>
      <c r="X683" s="185"/>
      <c r="Y683" s="185"/>
      <c r="Z683" s="185"/>
      <c r="AA683" s="185"/>
      <c r="AB683" s="185"/>
      <c r="AC683" s="185"/>
      <c r="AD683" s="185"/>
      <c r="AE683" s="185"/>
      <c r="AF683" s="185"/>
      <c r="AG683" s="185"/>
      <c r="AH683" s="185"/>
      <c r="AI683" s="179"/>
      <c r="AJ683" s="179"/>
      <c r="AK683" s="179"/>
      <c r="AL683" s="179"/>
      <c r="AM683" s="179"/>
      <c r="AN683" s="179"/>
      <c r="AO683" s="179"/>
      <c r="AP683" s="179"/>
      <c r="AQ683" s="179"/>
      <c r="AR683" s="179"/>
      <c r="AS683" s="179"/>
      <c r="AT683" s="179"/>
      <c r="AU683" s="179"/>
      <c r="AV683" s="179"/>
      <c r="AW683" s="179"/>
      <c r="AX683" s="179"/>
    </row>
    <row r="684" spans="1:50" x14ac:dyDescent="0.25">
      <c r="A684" s="179"/>
      <c r="B684" s="179"/>
      <c r="C684" s="180"/>
      <c r="D684" s="180"/>
      <c r="E684" s="181"/>
      <c r="F684" s="180"/>
      <c r="G684" s="180"/>
      <c r="H684" s="182"/>
      <c r="I684" s="183"/>
      <c r="J684" s="184"/>
      <c r="K684" s="184"/>
      <c r="L684" s="184"/>
      <c r="M684" s="179"/>
      <c r="N684" s="179"/>
      <c r="O684" s="184"/>
      <c r="P684" s="184"/>
      <c r="Q684" s="184"/>
      <c r="R684" s="184"/>
      <c r="S684" s="184"/>
      <c r="T684" s="184"/>
      <c r="U684" s="185"/>
      <c r="V684" s="185"/>
      <c r="W684" s="185"/>
      <c r="X684" s="185"/>
      <c r="Y684" s="185"/>
      <c r="Z684" s="185"/>
      <c r="AA684" s="185"/>
      <c r="AB684" s="185"/>
      <c r="AC684" s="185"/>
      <c r="AD684" s="185"/>
      <c r="AE684" s="185"/>
      <c r="AF684" s="185"/>
      <c r="AG684" s="185"/>
      <c r="AH684" s="185"/>
      <c r="AI684" s="179"/>
      <c r="AJ684" s="179"/>
      <c r="AK684" s="179"/>
      <c r="AL684" s="179"/>
      <c r="AM684" s="179"/>
      <c r="AN684" s="179"/>
      <c r="AO684" s="179"/>
      <c r="AP684" s="179"/>
      <c r="AQ684" s="179"/>
      <c r="AR684" s="179"/>
      <c r="AS684" s="179"/>
      <c r="AT684" s="179"/>
      <c r="AU684" s="179"/>
      <c r="AV684" s="179"/>
      <c r="AW684" s="179"/>
      <c r="AX684" s="179"/>
    </row>
    <row r="685" spans="1:50" x14ac:dyDescent="0.25">
      <c r="A685" s="179"/>
      <c r="B685" s="179"/>
      <c r="C685" s="180"/>
      <c r="D685" s="180"/>
      <c r="E685" s="181"/>
      <c r="F685" s="180"/>
      <c r="G685" s="180"/>
      <c r="H685" s="182"/>
      <c r="I685" s="183"/>
      <c r="J685" s="184"/>
      <c r="K685" s="184"/>
      <c r="L685" s="184"/>
      <c r="M685" s="179"/>
      <c r="N685" s="179"/>
      <c r="O685" s="184"/>
      <c r="P685" s="184"/>
      <c r="Q685" s="184"/>
      <c r="R685" s="184"/>
      <c r="S685" s="184"/>
      <c r="T685" s="184"/>
      <c r="U685" s="185"/>
      <c r="V685" s="185"/>
      <c r="W685" s="185"/>
      <c r="X685" s="185"/>
      <c r="Y685" s="185"/>
      <c r="Z685" s="185"/>
      <c r="AA685" s="185"/>
      <c r="AB685" s="185"/>
      <c r="AC685" s="185"/>
      <c r="AD685" s="185"/>
      <c r="AE685" s="185"/>
      <c r="AF685" s="185"/>
      <c r="AG685" s="185"/>
      <c r="AH685" s="185"/>
      <c r="AI685" s="179"/>
      <c r="AJ685" s="179"/>
      <c r="AK685" s="179"/>
      <c r="AL685" s="179"/>
      <c r="AM685" s="179"/>
      <c r="AN685" s="179"/>
      <c r="AO685" s="179"/>
      <c r="AP685" s="179"/>
      <c r="AQ685" s="179"/>
      <c r="AR685" s="179"/>
      <c r="AS685" s="179"/>
      <c r="AT685" s="179"/>
      <c r="AU685" s="179"/>
      <c r="AV685" s="179"/>
      <c r="AW685" s="179"/>
      <c r="AX685" s="179"/>
    </row>
    <row r="686" spans="1:50" x14ac:dyDescent="0.25">
      <c r="A686" s="179"/>
      <c r="B686" s="179"/>
      <c r="C686" s="180"/>
      <c r="D686" s="180"/>
      <c r="E686" s="181"/>
      <c r="F686" s="180"/>
      <c r="G686" s="180"/>
      <c r="H686" s="182"/>
      <c r="I686" s="183"/>
      <c r="J686" s="184"/>
      <c r="K686" s="184"/>
      <c r="L686" s="184"/>
      <c r="M686" s="179"/>
      <c r="N686" s="179"/>
      <c r="O686" s="184"/>
      <c r="P686" s="184"/>
      <c r="Q686" s="184"/>
      <c r="R686" s="184"/>
      <c r="S686" s="184"/>
      <c r="T686" s="184"/>
      <c r="U686" s="185"/>
      <c r="V686" s="185"/>
      <c r="W686" s="185"/>
      <c r="X686" s="185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79"/>
      <c r="AJ686" s="179"/>
      <c r="AK686" s="179"/>
      <c r="AL686" s="179"/>
      <c r="AM686" s="179"/>
      <c r="AN686" s="179"/>
      <c r="AO686" s="179"/>
      <c r="AP686" s="179"/>
      <c r="AQ686" s="179"/>
      <c r="AR686" s="179"/>
      <c r="AS686" s="179"/>
      <c r="AT686" s="179"/>
      <c r="AU686" s="179"/>
      <c r="AV686" s="179"/>
      <c r="AW686" s="179"/>
      <c r="AX686" s="179"/>
    </row>
    <row r="687" spans="1:50" x14ac:dyDescent="0.25">
      <c r="A687" s="179"/>
      <c r="B687" s="179"/>
      <c r="C687" s="180"/>
      <c r="D687" s="180"/>
      <c r="E687" s="181"/>
      <c r="F687" s="180"/>
      <c r="G687" s="180"/>
      <c r="H687" s="182"/>
      <c r="I687" s="183"/>
      <c r="J687" s="184"/>
      <c r="K687" s="184"/>
      <c r="L687" s="184"/>
      <c r="M687" s="179"/>
      <c r="N687" s="179"/>
      <c r="O687" s="184"/>
      <c r="P687" s="184"/>
      <c r="Q687" s="184"/>
      <c r="R687" s="184"/>
      <c r="S687" s="184"/>
      <c r="T687" s="184"/>
      <c r="U687" s="185"/>
      <c r="V687" s="185"/>
      <c r="W687" s="185"/>
      <c r="X687" s="185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79"/>
      <c r="AJ687" s="179"/>
      <c r="AK687" s="179"/>
      <c r="AL687" s="179"/>
      <c r="AM687" s="179"/>
      <c r="AN687" s="179"/>
      <c r="AO687" s="179"/>
      <c r="AP687" s="179"/>
      <c r="AQ687" s="179"/>
      <c r="AR687" s="179"/>
      <c r="AS687" s="179"/>
      <c r="AT687" s="179"/>
      <c r="AU687" s="179"/>
      <c r="AV687" s="179"/>
      <c r="AW687" s="179"/>
      <c r="AX687" s="179"/>
    </row>
    <row r="688" spans="1:50" x14ac:dyDescent="0.25">
      <c r="A688" s="179"/>
      <c r="B688" s="179"/>
      <c r="C688" s="180"/>
      <c r="D688" s="180"/>
      <c r="E688" s="181"/>
      <c r="F688" s="180"/>
      <c r="G688" s="180"/>
      <c r="H688" s="182"/>
      <c r="I688" s="183"/>
      <c r="J688" s="184"/>
      <c r="K688" s="184"/>
      <c r="L688" s="184"/>
      <c r="M688" s="179"/>
      <c r="N688" s="179"/>
      <c r="O688" s="184"/>
      <c r="P688" s="184"/>
      <c r="Q688" s="184"/>
      <c r="R688" s="184"/>
      <c r="S688" s="184"/>
      <c r="T688" s="184"/>
      <c r="U688" s="185"/>
      <c r="V688" s="185"/>
      <c r="W688" s="185"/>
      <c r="X688" s="185"/>
      <c r="Y688" s="185"/>
      <c r="Z688" s="185"/>
      <c r="AA688" s="185"/>
      <c r="AB688" s="185"/>
      <c r="AC688" s="185"/>
      <c r="AD688" s="185"/>
      <c r="AE688" s="185"/>
      <c r="AF688" s="185"/>
      <c r="AG688" s="185"/>
      <c r="AH688" s="185"/>
      <c r="AI688" s="179"/>
      <c r="AJ688" s="179"/>
      <c r="AK688" s="179"/>
      <c r="AL688" s="179"/>
      <c r="AM688" s="179"/>
      <c r="AN688" s="179"/>
      <c r="AO688" s="179"/>
      <c r="AP688" s="179"/>
      <c r="AQ688" s="179"/>
      <c r="AR688" s="179"/>
      <c r="AS688" s="179"/>
      <c r="AT688" s="179"/>
      <c r="AU688" s="179"/>
      <c r="AV688" s="179"/>
      <c r="AW688" s="179"/>
      <c r="AX688" s="179"/>
    </row>
    <row r="689" spans="1:50" x14ac:dyDescent="0.25">
      <c r="A689" s="179"/>
      <c r="B689" s="179"/>
      <c r="C689" s="180"/>
      <c r="D689" s="180"/>
      <c r="E689" s="181"/>
      <c r="F689" s="180"/>
      <c r="G689" s="180"/>
      <c r="H689" s="182"/>
      <c r="I689" s="183"/>
      <c r="J689" s="184"/>
      <c r="K689" s="184"/>
      <c r="L689" s="184"/>
      <c r="M689" s="179"/>
      <c r="N689" s="179"/>
      <c r="O689" s="184"/>
      <c r="P689" s="184"/>
      <c r="Q689" s="184"/>
      <c r="R689" s="184"/>
      <c r="S689" s="184"/>
      <c r="T689" s="184"/>
      <c r="U689" s="185"/>
      <c r="V689" s="185"/>
      <c r="W689" s="185"/>
      <c r="X689" s="185"/>
      <c r="Y689" s="185"/>
      <c r="Z689" s="185"/>
      <c r="AA689" s="185"/>
      <c r="AB689" s="185"/>
      <c r="AC689" s="185"/>
      <c r="AD689" s="185"/>
      <c r="AE689" s="185"/>
      <c r="AF689" s="185"/>
      <c r="AG689" s="185"/>
      <c r="AH689" s="185"/>
      <c r="AI689" s="179"/>
      <c r="AJ689" s="179"/>
      <c r="AK689" s="179"/>
      <c r="AL689" s="179"/>
      <c r="AM689" s="179"/>
      <c r="AN689" s="179"/>
      <c r="AO689" s="179"/>
      <c r="AP689" s="179"/>
      <c r="AQ689" s="179"/>
      <c r="AR689" s="179"/>
      <c r="AS689" s="179"/>
      <c r="AT689" s="179"/>
      <c r="AU689" s="179"/>
      <c r="AV689" s="179"/>
      <c r="AW689" s="179"/>
      <c r="AX689" s="179"/>
    </row>
    <row r="690" spans="1:50" x14ac:dyDescent="0.25">
      <c r="A690" s="179"/>
      <c r="B690" s="179"/>
      <c r="C690" s="180"/>
      <c r="D690" s="180"/>
      <c r="E690" s="181"/>
      <c r="F690" s="180"/>
      <c r="G690" s="180"/>
      <c r="H690" s="182"/>
      <c r="I690" s="183"/>
      <c r="J690" s="184"/>
      <c r="K690" s="184"/>
      <c r="L690" s="184"/>
      <c r="M690" s="179"/>
      <c r="N690" s="179"/>
      <c r="O690" s="184"/>
      <c r="P690" s="184"/>
      <c r="Q690" s="184"/>
      <c r="R690" s="184"/>
      <c r="S690" s="184"/>
      <c r="T690" s="184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79"/>
      <c r="AJ690" s="179"/>
      <c r="AK690" s="179"/>
      <c r="AL690" s="179"/>
      <c r="AM690" s="179"/>
      <c r="AN690" s="179"/>
      <c r="AO690" s="179"/>
      <c r="AP690" s="179"/>
      <c r="AQ690" s="179"/>
      <c r="AR690" s="179"/>
      <c r="AS690" s="179"/>
      <c r="AT690" s="179"/>
      <c r="AU690" s="179"/>
      <c r="AV690" s="179"/>
      <c r="AW690" s="179"/>
      <c r="AX690" s="179"/>
    </row>
    <row r="691" spans="1:50" x14ac:dyDescent="0.25">
      <c r="A691" s="179"/>
      <c r="B691" s="179"/>
      <c r="C691" s="180"/>
      <c r="D691" s="180"/>
      <c r="E691" s="181"/>
      <c r="F691" s="180"/>
      <c r="G691" s="180"/>
      <c r="H691" s="182"/>
      <c r="I691" s="183"/>
      <c r="J691" s="184"/>
      <c r="K691" s="184"/>
      <c r="L691" s="184"/>
      <c r="M691" s="179"/>
      <c r="N691" s="179"/>
      <c r="O691" s="184"/>
      <c r="P691" s="184"/>
      <c r="Q691" s="184"/>
      <c r="R691" s="184"/>
      <c r="S691" s="184"/>
      <c r="T691" s="184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79"/>
      <c r="AJ691" s="179"/>
      <c r="AK691" s="179"/>
      <c r="AL691" s="179"/>
      <c r="AM691" s="179"/>
      <c r="AN691" s="179"/>
      <c r="AO691" s="179"/>
      <c r="AP691" s="179"/>
      <c r="AQ691" s="179"/>
      <c r="AR691" s="179"/>
      <c r="AS691" s="179"/>
      <c r="AT691" s="179"/>
      <c r="AU691" s="179"/>
      <c r="AV691" s="179"/>
      <c r="AW691" s="179"/>
      <c r="AX691" s="179"/>
    </row>
    <row r="692" spans="1:50" x14ac:dyDescent="0.25">
      <c r="A692" s="179"/>
      <c r="B692" s="179"/>
      <c r="C692" s="180"/>
      <c r="D692" s="180"/>
      <c r="E692" s="181"/>
      <c r="F692" s="180"/>
      <c r="G692" s="180"/>
      <c r="H692" s="182"/>
      <c r="I692" s="183"/>
      <c r="J692" s="184"/>
      <c r="K692" s="184"/>
      <c r="L692" s="184"/>
      <c r="M692" s="179"/>
      <c r="N692" s="179"/>
      <c r="O692" s="184"/>
      <c r="P692" s="184"/>
      <c r="Q692" s="184"/>
      <c r="R692" s="184"/>
      <c r="S692" s="184"/>
      <c r="T692" s="184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179"/>
      <c r="AT692" s="179"/>
      <c r="AU692" s="179"/>
      <c r="AV692" s="179"/>
      <c r="AW692" s="179"/>
      <c r="AX692" s="179"/>
    </row>
    <row r="693" spans="1:50" x14ac:dyDescent="0.25">
      <c r="A693" s="179"/>
      <c r="B693" s="179"/>
      <c r="C693" s="180"/>
      <c r="D693" s="180"/>
      <c r="E693" s="181"/>
      <c r="F693" s="180"/>
      <c r="G693" s="180"/>
      <c r="H693" s="182"/>
      <c r="I693" s="183"/>
      <c r="J693" s="184"/>
      <c r="K693" s="184"/>
      <c r="L693" s="184"/>
      <c r="M693" s="179"/>
      <c r="N693" s="179"/>
      <c r="O693" s="184"/>
      <c r="P693" s="184"/>
      <c r="Q693" s="184"/>
      <c r="R693" s="184"/>
      <c r="S693" s="184"/>
      <c r="T693" s="184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179"/>
      <c r="AT693" s="179"/>
      <c r="AU693" s="179"/>
      <c r="AV693" s="179"/>
      <c r="AW693" s="179"/>
      <c r="AX693" s="179"/>
    </row>
    <row r="694" spans="1:50" x14ac:dyDescent="0.25">
      <c r="A694" s="179"/>
      <c r="B694" s="179"/>
      <c r="C694" s="180"/>
      <c r="D694" s="180"/>
      <c r="E694" s="181"/>
      <c r="F694" s="180"/>
      <c r="G694" s="180"/>
      <c r="H694" s="182"/>
      <c r="I694" s="183"/>
      <c r="J694" s="184"/>
      <c r="K694" s="184"/>
      <c r="L694" s="184"/>
      <c r="M694" s="179"/>
      <c r="N694" s="179"/>
      <c r="O694" s="184"/>
      <c r="P694" s="184"/>
      <c r="Q694" s="184"/>
      <c r="R694" s="184"/>
      <c r="S694" s="184"/>
      <c r="T694" s="184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79"/>
      <c r="AJ694" s="179"/>
      <c r="AK694" s="179"/>
      <c r="AL694" s="179"/>
      <c r="AM694" s="179"/>
      <c r="AN694" s="179"/>
      <c r="AO694" s="179"/>
      <c r="AP694" s="179"/>
      <c r="AQ694" s="179"/>
      <c r="AR694" s="179"/>
      <c r="AS694" s="179"/>
      <c r="AT694" s="179"/>
      <c r="AU694" s="179"/>
      <c r="AV694" s="179"/>
      <c r="AW694" s="179"/>
      <c r="AX694" s="179"/>
    </row>
    <row r="695" spans="1:50" x14ac:dyDescent="0.25">
      <c r="A695" s="179"/>
      <c r="B695" s="179"/>
      <c r="C695" s="180"/>
      <c r="D695" s="180"/>
      <c r="E695" s="181"/>
      <c r="F695" s="180"/>
      <c r="G695" s="180"/>
      <c r="H695" s="182"/>
      <c r="I695" s="183"/>
      <c r="J695" s="184"/>
      <c r="K695" s="184"/>
      <c r="L695" s="184"/>
      <c r="M695" s="179"/>
      <c r="N695" s="179"/>
      <c r="O695" s="184"/>
      <c r="P695" s="184"/>
      <c r="Q695" s="184"/>
      <c r="R695" s="184"/>
      <c r="S695" s="184"/>
      <c r="T695" s="184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79"/>
      <c r="AJ695" s="179"/>
      <c r="AK695" s="179"/>
      <c r="AL695" s="179"/>
      <c r="AM695" s="179"/>
      <c r="AN695" s="179"/>
      <c r="AO695" s="179"/>
      <c r="AP695" s="179"/>
      <c r="AQ695" s="179"/>
      <c r="AR695" s="179"/>
      <c r="AS695" s="179"/>
      <c r="AT695" s="179"/>
      <c r="AU695" s="179"/>
      <c r="AV695" s="179"/>
      <c r="AW695" s="179"/>
      <c r="AX695" s="179"/>
    </row>
    <row r="696" spans="1:50" x14ac:dyDescent="0.25">
      <c r="A696" s="179"/>
      <c r="B696" s="179"/>
      <c r="C696" s="180"/>
      <c r="D696" s="180"/>
      <c r="E696" s="181"/>
      <c r="F696" s="180"/>
      <c r="G696" s="180"/>
      <c r="H696" s="182"/>
      <c r="I696" s="183"/>
      <c r="J696" s="184"/>
      <c r="K696" s="184"/>
      <c r="L696" s="184"/>
      <c r="M696" s="179"/>
      <c r="N696" s="179"/>
      <c r="O696" s="184"/>
      <c r="P696" s="184"/>
      <c r="Q696" s="184"/>
      <c r="R696" s="184"/>
      <c r="S696" s="184"/>
      <c r="T696" s="184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79"/>
      <c r="AJ696" s="179"/>
      <c r="AK696" s="179"/>
      <c r="AL696" s="179"/>
      <c r="AM696" s="179"/>
      <c r="AN696" s="179"/>
      <c r="AO696" s="179"/>
      <c r="AP696" s="179"/>
      <c r="AQ696" s="179"/>
      <c r="AR696" s="179"/>
      <c r="AS696" s="179"/>
      <c r="AT696" s="179"/>
      <c r="AU696" s="179"/>
      <c r="AV696" s="179"/>
      <c r="AW696" s="179"/>
      <c r="AX696" s="179"/>
    </row>
    <row r="697" spans="1:50" x14ac:dyDescent="0.25">
      <c r="A697" s="179"/>
      <c r="B697" s="179"/>
      <c r="C697" s="180"/>
      <c r="D697" s="180"/>
      <c r="E697" s="181"/>
      <c r="F697" s="180"/>
      <c r="G697" s="180"/>
      <c r="H697" s="182"/>
      <c r="I697" s="183"/>
      <c r="J697" s="184"/>
      <c r="K697" s="184"/>
      <c r="L697" s="184"/>
      <c r="M697" s="179"/>
      <c r="N697" s="179"/>
      <c r="O697" s="184"/>
      <c r="P697" s="184"/>
      <c r="Q697" s="184"/>
      <c r="R697" s="184"/>
      <c r="S697" s="184"/>
      <c r="T697" s="184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79"/>
      <c r="AJ697" s="179"/>
      <c r="AK697" s="179"/>
      <c r="AL697" s="179"/>
      <c r="AM697" s="179"/>
      <c r="AN697" s="179"/>
      <c r="AO697" s="179"/>
      <c r="AP697" s="179"/>
      <c r="AQ697" s="179"/>
      <c r="AR697" s="179"/>
      <c r="AS697" s="179"/>
      <c r="AT697" s="179"/>
      <c r="AU697" s="179"/>
      <c r="AV697" s="179"/>
      <c r="AW697" s="179"/>
      <c r="AX697" s="179"/>
    </row>
    <row r="698" spans="1:50" x14ac:dyDescent="0.25">
      <c r="A698" s="179"/>
      <c r="B698" s="179"/>
      <c r="C698" s="180"/>
      <c r="D698" s="180"/>
      <c r="E698" s="181"/>
      <c r="F698" s="180"/>
      <c r="G698" s="180"/>
      <c r="H698" s="182"/>
      <c r="I698" s="183"/>
      <c r="J698" s="184"/>
      <c r="K698" s="184"/>
      <c r="L698" s="184"/>
      <c r="M698" s="179"/>
      <c r="N698" s="179"/>
      <c r="O698" s="184"/>
      <c r="P698" s="184"/>
      <c r="Q698" s="184"/>
      <c r="R698" s="184"/>
      <c r="S698" s="184"/>
      <c r="T698" s="184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79"/>
      <c r="AJ698" s="179"/>
      <c r="AK698" s="179"/>
      <c r="AL698" s="179"/>
      <c r="AM698" s="179"/>
      <c r="AN698" s="179"/>
      <c r="AO698" s="179"/>
      <c r="AP698" s="179"/>
      <c r="AQ698" s="179"/>
      <c r="AR698" s="179"/>
      <c r="AS698" s="179"/>
      <c r="AT698" s="179"/>
      <c r="AU698" s="179"/>
      <c r="AV698" s="179"/>
      <c r="AW698" s="179"/>
      <c r="AX698" s="179"/>
    </row>
    <row r="699" spans="1:50" x14ac:dyDescent="0.25">
      <c r="A699" s="179"/>
      <c r="B699" s="179"/>
      <c r="C699" s="180"/>
      <c r="D699" s="180"/>
      <c r="E699" s="181"/>
      <c r="F699" s="180"/>
      <c r="G699" s="180"/>
      <c r="H699" s="182"/>
      <c r="I699" s="183"/>
      <c r="J699" s="184"/>
      <c r="K699" s="184"/>
      <c r="L699" s="184"/>
      <c r="M699" s="179"/>
      <c r="N699" s="179"/>
      <c r="O699" s="184"/>
      <c r="P699" s="184"/>
      <c r="Q699" s="184"/>
      <c r="R699" s="184"/>
      <c r="S699" s="184"/>
      <c r="T699" s="184"/>
      <c r="U699" s="185"/>
      <c r="V699" s="185"/>
      <c r="W699" s="185"/>
      <c r="X699" s="185"/>
      <c r="Y699" s="185"/>
      <c r="Z699" s="185"/>
      <c r="AA699" s="185"/>
      <c r="AB699" s="185"/>
      <c r="AC699" s="185"/>
      <c r="AD699" s="185"/>
      <c r="AE699" s="185"/>
      <c r="AF699" s="185"/>
      <c r="AG699" s="185"/>
      <c r="AH699" s="185"/>
      <c r="AI699" s="179"/>
      <c r="AJ699" s="179"/>
      <c r="AK699" s="179"/>
      <c r="AL699" s="179"/>
      <c r="AM699" s="179"/>
      <c r="AN699" s="179"/>
      <c r="AO699" s="179"/>
      <c r="AP699" s="179"/>
      <c r="AQ699" s="179"/>
      <c r="AR699" s="179"/>
      <c r="AS699" s="179"/>
      <c r="AT699" s="179"/>
      <c r="AU699" s="179"/>
      <c r="AV699" s="179"/>
      <c r="AW699" s="179"/>
      <c r="AX699" s="179"/>
    </row>
    <row r="700" spans="1:50" x14ac:dyDescent="0.25">
      <c r="A700" s="179"/>
      <c r="B700" s="179"/>
      <c r="C700" s="180"/>
      <c r="D700" s="180"/>
      <c r="E700" s="181"/>
      <c r="F700" s="180"/>
      <c r="G700" s="180"/>
      <c r="H700" s="182"/>
      <c r="I700" s="183"/>
      <c r="J700" s="184"/>
      <c r="K700" s="184"/>
      <c r="L700" s="184"/>
      <c r="M700" s="179"/>
      <c r="N700" s="179"/>
      <c r="O700" s="184"/>
      <c r="P700" s="184"/>
      <c r="Q700" s="184"/>
      <c r="R700" s="184"/>
      <c r="S700" s="184"/>
      <c r="T700" s="184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85"/>
      <c r="AE700" s="185"/>
      <c r="AF700" s="185"/>
      <c r="AG700" s="185"/>
      <c r="AH700" s="185"/>
      <c r="AI700" s="179"/>
      <c r="AJ700" s="179"/>
      <c r="AK700" s="179"/>
      <c r="AL700" s="179"/>
      <c r="AM700" s="179"/>
      <c r="AN700" s="179"/>
      <c r="AO700" s="179"/>
      <c r="AP700" s="179"/>
      <c r="AQ700" s="179"/>
      <c r="AR700" s="179"/>
      <c r="AS700" s="179"/>
      <c r="AT700" s="179"/>
      <c r="AU700" s="179"/>
      <c r="AV700" s="179"/>
      <c r="AW700" s="179"/>
      <c r="AX700" s="179"/>
    </row>
    <row r="701" spans="1:50" x14ac:dyDescent="0.25">
      <c r="A701" s="179"/>
      <c r="B701" s="179"/>
      <c r="C701" s="180"/>
      <c r="D701" s="180"/>
      <c r="E701" s="181"/>
      <c r="F701" s="180"/>
      <c r="G701" s="180"/>
      <c r="H701" s="182"/>
      <c r="I701" s="183"/>
      <c r="J701" s="184"/>
      <c r="K701" s="184"/>
      <c r="L701" s="184"/>
      <c r="M701" s="179"/>
      <c r="N701" s="179"/>
      <c r="O701" s="184"/>
      <c r="P701" s="184"/>
      <c r="Q701" s="184"/>
      <c r="R701" s="184"/>
      <c r="S701" s="184"/>
      <c r="T701" s="184"/>
      <c r="U701" s="185"/>
      <c r="V701" s="185"/>
      <c r="W701" s="185"/>
      <c r="X701" s="185"/>
      <c r="Y701" s="185"/>
      <c r="Z701" s="185"/>
      <c r="AA701" s="185"/>
      <c r="AB701" s="185"/>
      <c r="AC701" s="185"/>
      <c r="AD701" s="185"/>
      <c r="AE701" s="185"/>
      <c r="AF701" s="185"/>
      <c r="AG701" s="185"/>
      <c r="AH701" s="185"/>
      <c r="AI701" s="179"/>
      <c r="AJ701" s="179"/>
      <c r="AK701" s="179"/>
      <c r="AL701" s="179"/>
      <c r="AM701" s="179"/>
      <c r="AN701" s="179"/>
      <c r="AO701" s="179"/>
      <c r="AP701" s="179"/>
      <c r="AQ701" s="179"/>
      <c r="AR701" s="179"/>
      <c r="AS701" s="179"/>
      <c r="AT701" s="179"/>
      <c r="AU701" s="179"/>
      <c r="AV701" s="179"/>
      <c r="AW701" s="179"/>
      <c r="AX701" s="179"/>
    </row>
    <row r="702" spans="1:50" x14ac:dyDescent="0.25">
      <c r="A702" s="179"/>
      <c r="B702" s="179"/>
      <c r="C702" s="180"/>
      <c r="D702" s="180"/>
      <c r="E702" s="181"/>
      <c r="F702" s="180"/>
      <c r="G702" s="180"/>
      <c r="H702" s="182"/>
      <c r="I702" s="183"/>
      <c r="J702" s="184"/>
      <c r="K702" s="184"/>
      <c r="L702" s="184"/>
      <c r="M702" s="179"/>
      <c r="N702" s="179"/>
      <c r="O702" s="184"/>
      <c r="P702" s="184"/>
      <c r="Q702" s="184"/>
      <c r="R702" s="184"/>
      <c r="S702" s="184"/>
      <c r="T702" s="184"/>
      <c r="U702" s="185"/>
      <c r="V702" s="185"/>
      <c r="W702" s="185"/>
      <c r="X702" s="185"/>
      <c r="Y702" s="185"/>
      <c r="Z702" s="185"/>
      <c r="AA702" s="185"/>
      <c r="AB702" s="185"/>
      <c r="AC702" s="185"/>
      <c r="AD702" s="185"/>
      <c r="AE702" s="185"/>
      <c r="AF702" s="185"/>
      <c r="AG702" s="185"/>
      <c r="AH702" s="185"/>
      <c r="AI702" s="179"/>
      <c r="AJ702" s="179"/>
      <c r="AK702" s="179"/>
      <c r="AL702" s="179"/>
      <c r="AM702" s="179"/>
      <c r="AN702" s="179"/>
      <c r="AO702" s="179"/>
      <c r="AP702" s="179"/>
      <c r="AQ702" s="179"/>
      <c r="AR702" s="179"/>
      <c r="AS702" s="179"/>
      <c r="AT702" s="179"/>
      <c r="AU702" s="179"/>
      <c r="AV702" s="179"/>
      <c r="AW702" s="179"/>
      <c r="AX702" s="179"/>
    </row>
    <row r="703" spans="1:50" x14ac:dyDescent="0.25">
      <c r="A703" s="179"/>
      <c r="B703" s="179"/>
      <c r="C703" s="180"/>
      <c r="D703" s="180"/>
      <c r="E703" s="181"/>
      <c r="F703" s="180"/>
      <c r="G703" s="180"/>
      <c r="H703" s="182"/>
      <c r="I703" s="183"/>
      <c r="J703" s="184"/>
      <c r="K703" s="184"/>
      <c r="L703" s="184"/>
      <c r="M703" s="179"/>
      <c r="N703" s="179"/>
      <c r="O703" s="184"/>
      <c r="P703" s="184"/>
      <c r="Q703" s="184"/>
      <c r="R703" s="184"/>
      <c r="S703" s="184"/>
      <c r="T703" s="184"/>
      <c r="U703" s="185"/>
      <c r="V703" s="185"/>
      <c r="W703" s="185"/>
      <c r="X703" s="185"/>
      <c r="Y703" s="185"/>
      <c r="Z703" s="185"/>
      <c r="AA703" s="185"/>
      <c r="AB703" s="185"/>
      <c r="AC703" s="185"/>
      <c r="AD703" s="185"/>
      <c r="AE703" s="185"/>
      <c r="AF703" s="185"/>
      <c r="AG703" s="185"/>
      <c r="AH703" s="185"/>
      <c r="AI703" s="179"/>
      <c r="AJ703" s="179"/>
      <c r="AK703" s="179"/>
      <c r="AL703" s="179"/>
      <c r="AM703" s="179"/>
      <c r="AN703" s="179"/>
      <c r="AO703" s="179"/>
      <c r="AP703" s="179"/>
      <c r="AQ703" s="179"/>
      <c r="AR703" s="179"/>
      <c r="AS703" s="179"/>
      <c r="AT703" s="179"/>
      <c r="AU703" s="179"/>
      <c r="AV703" s="179"/>
      <c r="AW703" s="179"/>
      <c r="AX703" s="179"/>
    </row>
    <row r="704" spans="1:50" x14ac:dyDescent="0.25">
      <c r="A704" s="179"/>
      <c r="B704" s="179"/>
      <c r="C704" s="180"/>
      <c r="D704" s="180"/>
      <c r="E704" s="181"/>
      <c r="F704" s="180"/>
      <c r="G704" s="180"/>
      <c r="H704" s="182"/>
      <c r="I704" s="183"/>
      <c r="J704" s="184"/>
      <c r="K704" s="184"/>
      <c r="L704" s="184"/>
      <c r="M704" s="179"/>
      <c r="N704" s="179"/>
      <c r="O704" s="184"/>
      <c r="P704" s="184"/>
      <c r="Q704" s="184"/>
      <c r="R704" s="184"/>
      <c r="S704" s="184"/>
      <c r="T704" s="184"/>
      <c r="U704" s="185"/>
      <c r="V704" s="185"/>
      <c r="W704" s="185"/>
      <c r="X704" s="185"/>
      <c r="Y704" s="185"/>
      <c r="Z704" s="185"/>
      <c r="AA704" s="185"/>
      <c r="AB704" s="185"/>
      <c r="AC704" s="185"/>
      <c r="AD704" s="185"/>
      <c r="AE704" s="185"/>
      <c r="AF704" s="185"/>
      <c r="AG704" s="185"/>
      <c r="AH704" s="185"/>
      <c r="AI704" s="179"/>
      <c r="AJ704" s="179"/>
      <c r="AK704" s="179"/>
      <c r="AL704" s="179"/>
      <c r="AM704" s="179"/>
      <c r="AN704" s="179"/>
      <c r="AO704" s="179"/>
      <c r="AP704" s="179"/>
      <c r="AQ704" s="179"/>
      <c r="AR704" s="179"/>
      <c r="AS704" s="179"/>
      <c r="AT704" s="179"/>
      <c r="AU704" s="179"/>
      <c r="AV704" s="179"/>
      <c r="AW704" s="179"/>
      <c r="AX704" s="179"/>
    </row>
    <row r="705" spans="1:50" x14ac:dyDescent="0.25">
      <c r="A705" s="179"/>
      <c r="B705" s="179"/>
      <c r="C705" s="180"/>
      <c r="D705" s="180"/>
      <c r="E705" s="181"/>
      <c r="F705" s="180"/>
      <c r="G705" s="180"/>
      <c r="H705" s="182"/>
      <c r="I705" s="183"/>
      <c r="J705" s="184"/>
      <c r="K705" s="184"/>
      <c r="L705" s="184"/>
      <c r="M705" s="179"/>
      <c r="N705" s="179"/>
      <c r="O705" s="184"/>
      <c r="P705" s="184"/>
      <c r="Q705" s="184"/>
      <c r="R705" s="184"/>
      <c r="S705" s="184"/>
      <c r="T705" s="184"/>
      <c r="U705" s="185"/>
      <c r="V705" s="185"/>
      <c r="W705" s="185"/>
      <c r="X705" s="185"/>
      <c r="Y705" s="185"/>
      <c r="Z705" s="185"/>
      <c r="AA705" s="185"/>
      <c r="AB705" s="185"/>
      <c r="AC705" s="185"/>
      <c r="AD705" s="185"/>
      <c r="AE705" s="185"/>
      <c r="AF705" s="185"/>
      <c r="AG705" s="185"/>
      <c r="AH705" s="185"/>
      <c r="AI705" s="179"/>
      <c r="AJ705" s="179"/>
      <c r="AK705" s="179"/>
      <c r="AL705" s="179"/>
      <c r="AM705" s="179"/>
      <c r="AN705" s="179"/>
      <c r="AO705" s="179"/>
      <c r="AP705" s="179"/>
      <c r="AQ705" s="179"/>
      <c r="AR705" s="179"/>
      <c r="AS705" s="179"/>
      <c r="AT705" s="179"/>
      <c r="AU705" s="179"/>
      <c r="AV705" s="179"/>
      <c r="AW705" s="179"/>
      <c r="AX705" s="179"/>
    </row>
    <row r="706" spans="1:50" x14ac:dyDescent="0.25">
      <c r="A706" s="179"/>
      <c r="B706" s="179"/>
      <c r="C706" s="180"/>
      <c r="D706" s="180"/>
      <c r="E706" s="181"/>
      <c r="F706" s="180"/>
      <c r="G706" s="180"/>
      <c r="H706" s="182"/>
      <c r="I706" s="183"/>
      <c r="J706" s="184"/>
      <c r="K706" s="184"/>
      <c r="L706" s="184"/>
      <c r="M706" s="179"/>
      <c r="N706" s="179"/>
      <c r="O706" s="184"/>
      <c r="P706" s="184"/>
      <c r="Q706" s="184"/>
      <c r="R706" s="184"/>
      <c r="S706" s="184"/>
      <c r="T706" s="184"/>
      <c r="U706" s="185"/>
      <c r="V706" s="185"/>
      <c r="W706" s="185"/>
      <c r="X706" s="185"/>
      <c r="Y706" s="185"/>
      <c r="Z706" s="185"/>
      <c r="AA706" s="185"/>
      <c r="AB706" s="185"/>
      <c r="AC706" s="185"/>
      <c r="AD706" s="185"/>
      <c r="AE706" s="185"/>
      <c r="AF706" s="185"/>
      <c r="AG706" s="185"/>
      <c r="AH706" s="185"/>
      <c r="AI706" s="179"/>
      <c r="AJ706" s="179"/>
      <c r="AK706" s="179"/>
      <c r="AL706" s="179"/>
      <c r="AM706" s="179"/>
      <c r="AN706" s="179"/>
      <c r="AO706" s="179"/>
      <c r="AP706" s="179"/>
      <c r="AQ706" s="179"/>
      <c r="AR706" s="179"/>
      <c r="AS706" s="179"/>
      <c r="AT706" s="179"/>
      <c r="AU706" s="179"/>
      <c r="AV706" s="179"/>
      <c r="AW706" s="179"/>
      <c r="AX706" s="179"/>
    </row>
    <row r="707" spans="1:50" x14ac:dyDescent="0.25">
      <c r="A707" s="179"/>
      <c r="B707" s="179"/>
      <c r="C707" s="180"/>
      <c r="D707" s="180"/>
      <c r="E707" s="181"/>
      <c r="F707" s="180"/>
      <c r="G707" s="180"/>
      <c r="H707" s="182"/>
      <c r="I707" s="183"/>
      <c r="J707" s="184"/>
      <c r="K707" s="184"/>
      <c r="L707" s="184"/>
      <c r="M707" s="179"/>
      <c r="N707" s="179"/>
      <c r="O707" s="184"/>
      <c r="P707" s="184"/>
      <c r="Q707" s="184"/>
      <c r="R707" s="184"/>
      <c r="S707" s="184"/>
      <c r="T707" s="184"/>
      <c r="U707" s="185"/>
      <c r="V707" s="185"/>
      <c r="W707" s="185"/>
      <c r="X707" s="185"/>
      <c r="Y707" s="185"/>
      <c r="Z707" s="185"/>
      <c r="AA707" s="185"/>
      <c r="AB707" s="185"/>
      <c r="AC707" s="185"/>
      <c r="AD707" s="185"/>
      <c r="AE707" s="185"/>
      <c r="AF707" s="185"/>
      <c r="AG707" s="185"/>
      <c r="AH707" s="185"/>
      <c r="AI707" s="179"/>
      <c r="AJ707" s="179"/>
      <c r="AK707" s="179"/>
      <c r="AL707" s="179"/>
      <c r="AM707" s="179"/>
      <c r="AN707" s="179"/>
      <c r="AO707" s="179"/>
      <c r="AP707" s="179"/>
      <c r="AQ707" s="179"/>
      <c r="AR707" s="179"/>
      <c r="AS707" s="179"/>
      <c r="AT707" s="179"/>
      <c r="AU707" s="179"/>
      <c r="AV707" s="179"/>
      <c r="AW707" s="179"/>
      <c r="AX707" s="179"/>
    </row>
    <row r="708" spans="1:50" x14ac:dyDescent="0.25">
      <c r="A708" s="179"/>
      <c r="B708" s="179"/>
      <c r="C708" s="180"/>
      <c r="D708" s="180"/>
      <c r="E708" s="181"/>
      <c r="F708" s="180"/>
      <c r="G708" s="180"/>
      <c r="H708" s="182"/>
      <c r="I708" s="183"/>
      <c r="J708" s="184"/>
      <c r="K708" s="184"/>
      <c r="L708" s="184"/>
      <c r="M708" s="179"/>
      <c r="N708" s="179"/>
      <c r="O708" s="184"/>
      <c r="P708" s="184"/>
      <c r="Q708" s="184"/>
      <c r="R708" s="184"/>
      <c r="S708" s="184"/>
      <c r="T708" s="184"/>
      <c r="U708" s="185"/>
      <c r="V708" s="185"/>
      <c r="W708" s="185"/>
      <c r="X708" s="185"/>
      <c r="Y708" s="185"/>
      <c r="Z708" s="185"/>
      <c r="AA708" s="185"/>
      <c r="AB708" s="185"/>
      <c r="AC708" s="185"/>
      <c r="AD708" s="185"/>
      <c r="AE708" s="185"/>
      <c r="AF708" s="185"/>
      <c r="AG708" s="185"/>
      <c r="AH708" s="185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79"/>
      <c r="AT708" s="179"/>
      <c r="AU708" s="179"/>
      <c r="AV708" s="179"/>
      <c r="AW708" s="179"/>
      <c r="AX708" s="179"/>
    </row>
    <row r="709" spans="1:50" x14ac:dyDescent="0.25">
      <c r="A709" s="179"/>
      <c r="B709" s="179"/>
      <c r="C709" s="180"/>
      <c r="D709" s="180"/>
      <c r="E709" s="181"/>
      <c r="F709" s="180"/>
      <c r="G709" s="180"/>
      <c r="H709" s="182"/>
      <c r="I709" s="183"/>
      <c r="J709" s="184"/>
      <c r="K709" s="184"/>
      <c r="L709" s="184"/>
      <c r="M709" s="179"/>
      <c r="N709" s="179"/>
      <c r="O709" s="184"/>
      <c r="P709" s="184"/>
      <c r="Q709" s="184"/>
      <c r="R709" s="184"/>
      <c r="S709" s="184"/>
      <c r="T709" s="184"/>
      <c r="U709" s="185"/>
      <c r="V709" s="185"/>
      <c r="W709" s="185"/>
      <c r="X709" s="185"/>
      <c r="Y709" s="185"/>
      <c r="Z709" s="185"/>
      <c r="AA709" s="185"/>
      <c r="AB709" s="185"/>
      <c r="AC709" s="185"/>
      <c r="AD709" s="185"/>
      <c r="AE709" s="185"/>
      <c r="AF709" s="185"/>
      <c r="AG709" s="185"/>
      <c r="AH709" s="185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79"/>
      <c r="AT709" s="179"/>
      <c r="AU709" s="179"/>
      <c r="AV709" s="179"/>
      <c r="AW709" s="179"/>
      <c r="AX709" s="179"/>
    </row>
    <row r="710" spans="1:50" x14ac:dyDescent="0.25">
      <c r="A710" s="179"/>
      <c r="B710" s="179"/>
      <c r="C710" s="180"/>
      <c r="D710" s="180"/>
      <c r="E710" s="181"/>
      <c r="F710" s="180"/>
      <c r="G710" s="180"/>
      <c r="H710" s="182"/>
      <c r="I710" s="183"/>
      <c r="J710" s="184"/>
      <c r="K710" s="184"/>
      <c r="L710" s="184"/>
      <c r="M710" s="179"/>
      <c r="N710" s="179"/>
      <c r="O710" s="184"/>
      <c r="P710" s="184"/>
      <c r="Q710" s="184"/>
      <c r="R710" s="184"/>
      <c r="S710" s="184"/>
      <c r="T710" s="184"/>
      <c r="U710" s="185"/>
      <c r="V710" s="185"/>
      <c r="W710" s="185"/>
      <c r="X710" s="185"/>
      <c r="Y710" s="185"/>
      <c r="Z710" s="185"/>
      <c r="AA710" s="185"/>
      <c r="AB710" s="185"/>
      <c r="AC710" s="185"/>
      <c r="AD710" s="185"/>
      <c r="AE710" s="185"/>
      <c r="AF710" s="185"/>
      <c r="AG710" s="185"/>
      <c r="AH710" s="185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79"/>
      <c r="AT710" s="179"/>
      <c r="AU710" s="179"/>
      <c r="AV710" s="179"/>
      <c r="AW710" s="179"/>
      <c r="AX710" s="179"/>
    </row>
    <row r="711" spans="1:50" x14ac:dyDescent="0.25">
      <c r="A711" s="179"/>
      <c r="B711" s="179"/>
      <c r="C711" s="180"/>
      <c r="D711" s="180"/>
      <c r="E711" s="181"/>
      <c r="F711" s="180"/>
      <c r="G711" s="180"/>
      <c r="H711" s="182"/>
      <c r="I711" s="183"/>
      <c r="J711" s="184"/>
      <c r="K711" s="184"/>
      <c r="L711" s="184"/>
      <c r="M711" s="179"/>
      <c r="N711" s="179"/>
      <c r="O711" s="184"/>
      <c r="P711" s="184"/>
      <c r="Q711" s="184"/>
      <c r="R711" s="184"/>
      <c r="S711" s="184"/>
      <c r="T711" s="184"/>
      <c r="U711" s="185"/>
      <c r="V711" s="185"/>
      <c r="W711" s="185"/>
      <c r="X711" s="185"/>
      <c r="Y711" s="185"/>
      <c r="Z711" s="185"/>
      <c r="AA711" s="185"/>
      <c r="AB711" s="185"/>
      <c r="AC711" s="185"/>
      <c r="AD711" s="185"/>
      <c r="AE711" s="185"/>
      <c r="AF711" s="185"/>
      <c r="AG711" s="185"/>
      <c r="AH711" s="185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79"/>
      <c r="AT711" s="179"/>
      <c r="AU711" s="179"/>
      <c r="AV711" s="179"/>
      <c r="AW711" s="179"/>
      <c r="AX711" s="179"/>
    </row>
    <row r="712" spans="1:50" x14ac:dyDescent="0.25">
      <c r="A712" s="179"/>
      <c r="B712" s="179"/>
      <c r="C712" s="180"/>
      <c r="D712" s="180"/>
      <c r="E712" s="181"/>
      <c r="F712" s="180"/>
      <c r="G712" s="180"/>
      <c r="H712" s="182"/>
      <c r="I712" s="183"/>
      <c r="J712" s="184"/>
      <c r="K712" s="184"/>
      <c r="L712" s="184"/>
      <c r="M712" s="179"/>
      <c r="N712" s="179"/>
      <c r="O712" s="184"/>
      <c r="P712" s="184"/>
      <c r="Q712" s="184"/>
      <c r="R712" s="184"/>
      <c r="S712" s="184"/>
      <c r="T712" s="184"/>
      <c r="U712" s="185"/>
      <c r="V712" s="185"/>
      <c r="W712" s="185"/>
      <c r="X712" s="185"/>
      <c r="Y712" s="185"/>
      <c r="Z712" s="185"/>
      <c r="AA712" s="185"/>
      <c r="AB712" s="185"/>
      <c r="AC712" s="185"/>
      <c r="AD712" s="185"/>
      <c r="AE712" s="185"/>
      <c r="AF712" s="185"/>
      <c r="AG712" s="185"/>
      <c r="AH712" s="185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79"/>
      <c r="AT712" s="179"/>
      <c r="AU712" s="179"/>
      <c r="AV712" s="179"/>
      <c r="AW712" s="179"/>
      <c r="AX712" s="179"/>
    </row>
    <row r="713" spans="1:50" x14ac:dyDescent="0.25">
      <c r="A713" s="179"/>
      <c r="B713" s="179"/>
      <c r="C713" s="180"/>
      <c r="D713" s="180"/>
      <c r="E713" s="181"/>
      <c r="F713" s="180"/>
      <c r="G713" s="180"/>
      <c r="H713" s="182"/>
      <c r="I713" s="183"/>
      <c r="J713" s="184"/>
      <c r="K713" s="184"/>
      <c r="L713" s="184"/>
      <c r="M713" s="179"/>
      <c r="N713" s="179"/>
      <c r="O713" s="184"/>
      <c r="P713" s="184"/>
      <c r="Q713" s="184"/>
      <c r="R713" s="184"/>
      <c r="S713" s="184"/>
      <c r="T713" s="184"/>
      <c r="U713" s="185"/>
      <c r="V713" s="185"/>
      <c r="W713" s="185"/>
      <c r="X713" s="185"/>
      <c r="Y713" s="185"/>
      <c r="Z713" s="185"/>
      <c r="AA713" s="185"/>
      <c r="AB713" s="185"/>
      <c r="AC713" s="185"/>
      <c r="AD713" s="185"/>
      <c r="AE713" s="185"/>
      <c r="AF713" s="185"/>
      <c r="AG713" s="185"/>
      <c r="AH713" s="185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79"/>
      <c r="AT713" s="179"/>
      <c r="AU713" s="179"/>
      <c r="AV713" s="179"/>
      <c r="AW713" s="179"/>
      <c r="AX713" s="179"/>
    </row>
    <row r="714" spans="1:50" x14ac:dyDescent="0.25">
      <c r="A714" s="179"/>
      <c r="B714" s="179"/>
      <c r="C714" s="180"/>
      <c r="D714" s="180"/>
      <c r="E714" s="181"/>
      <c r="F714" s="180"/>
      <c r="G714" s="180"/>
      <c r="H714" s="182"/>
      <c r="I714" s="183"/>
      <c r="J714" s="184"/>
      <c r="K714" s="184"/>
      <c r="L714" s="184"/>
      <c r="M714" s="179"/>
      <c r="N714" s="179"/>
      <c r="O714" s="184"/>
      <c r="P714" s="184"/>
      <c r="Q714" s="184"/>
      <c r="R714" s="184"/>
      <c r="S714" s="184"/>
      <c r="T714" s="184"/>
      <c r="U714" s="185"/>
      <c r="V714" s="185"/>
      <c r="W714" s="185"/>
      <c r="X714" s="185"/>
      <c r="Y714" s="185"/>
      <c r="Z714" s="185"/>
      <c r="AA714" s="185"/>
      <c r="AB714" s="185"/>
      <c r="AC714" s="185"/>
      <c r="AD714" s="185"/>
      <c r="AE714" s="185"/>
      <c r="AF714" s="185"/>
      <c r="AG714" s="185"/>
      <c r="AH714" s="185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79"/>
      <c r="AT714" s="179"/>
      <c r="AU714" s="179"/>
      <c r="AV714" s="179"/>
      <c r="AW714" s="179"/>
      <c r="AX714" s="179"/>
    </row>
    <row r="715" spans="1:50" x14ac:dyDescent="0.25">
      <c r="A715" s="179"/>
      <c r="B715" s="179"/>
      <c r="C715" s="180"/>
      <c r="D715" s="180"/>
      <c r="E715" s="181"/>
      <c r="F715" s="180"/>
      <c r="G715" s="180"/>
      <c r="H715" s="182"/>
      <c r="I715" s="183"/>
      <c r="J715" s="184"/>
      <c r="K715" s="184"/>
      <c r="L715" s="184"/>
      <c r="M715" s="179"/>
      <c r="N715" s="179"/>
      <c r="O715" s="184"/>
      <c r="P715" s="184"/>
      <c r="Q715" s="184"/>
      <c r="R715" s="184"/>
      <c r="S715" s="184"/>
      <c r="T715" s="184"/>
      <c r="U715" s="185"/>
      <c r="V715" s="185"/>
      <c r="W715" s="185"/>
      <c r="X715" s="185"/>
      <c r="Y715" s="185"/>
      <c r="Z715" s="185"/>
      <c r="AA715" s="185"/>
      <c r="AB715" s="185"/>
      <c r="AC715" s="185"/>
      <c r="AD715" s="185"/>
      <c r="AE715" s="185"/>
      <c r="AF715" s="185"/>
      <c r="AG715" s="185"/>
      <c r="AH715" s="185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79"/>
      <c r="AT715" s="179"/>
      <c r="AU715" s="179"/>
      <c r="AV715" s="179"/>
      <c r="AW715" s="179"/>
      <c r="AX715" s="179"/>
    </row>
    <row r="716" spans="1:50" x14ac:dyDescent="0.25">
      <c r="A716" s="179"/>
      <c r="B716" s="179"/>
      <c r="C716" s="180"/>
      <c r="D716" s="180"/>
      <c r="E716" s="181"/>
      <c r="F716" s="180"/>
      <c r="G716" s="180"/>
      <c r="H716" s="182"/>
      <c r="I716" s="183"/>
      <c r="J716" s="184"/>
      <c r="K716" s="184"/>
      <c r="L716" s="184"/>
      <c r="M716" s="179"/>
      <c r="N716" s="179"/>
      <c r="O716" s="184"/>
      <c r="P716" s="184"/>
      <c r="Q716" s="184"/>
      <c r="R716" s="184"/>
      <c r="S716" s="184"/>
      <c r="T716" s="184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79"/>
      <c r="AT716" s="179"/>
      <c r="AU716" s="179"/>
      <c r="AV716" s="179"/>
      <c r="AW716" s="179"/>
      <c r="AX716" s="179"/>
    </row>
    <row r="717" spans="1:50" x14ac:dyDescent="0.25">
      <c r="A717" s="179"/>
      <c r="B717" s="179"/>
      <c r="C717" s="180"/>
      <c r="D717" s="180"/>
      <c r="E717" s="181"/>
      <c r="F717" s="180"/>
      <c r="G717" s="180"/>
      <c r="H717" s="182"/>
      <c r="I717" s="183"/>
      <c r="J717" s="184"/>
      <c r="K717" s="184"/>
      <c r="L717" s="184"/>
      <c r="M717" s="179"/>
      <c r="N717" s="179"/>
      <c r="O717" s="184"/>
      <c r="P717" s="184"/>
      <c r="Q717" s="184"/>
      <c r="R717" s="184"/>
      <c r="S717" s="184"/>
      <c r="T717" s="184"/>
      <c r="U717" s="185"/>
      <c r="V717" s="185"/>
      <c r="W717" s="185"/>
      <c r="X717" s="185"/>
      <c r="Y717" s="185"/>
      <c r="Z717" s="185"/>
      <c r="AA717" s="185"/>
      <c r="AB717" s="185"/>
      <c r="AC717" s="185"/>
      <c r="AD717" s="185"/>
      <c r="AE717" s="185"/>
      <c r="AF717" s="185"/>
      <c r="AG717" s="185"/>
      <c r="AH717" s="185"/>
      <c r="AI717" s="179"/>
      <c r="AJ717" s="179"/>
      <c r="AK717" s="179"/>
      <c r="AL717" s="179"/>
      <c r="AM717" s="179"/>
      <c r="AN717" s="179"/>
      <c r="AO717" s="179"/>
      <c r="AP717" s="179"/>
      <c r="AQ717" s="179"/>
      <c r="AR717" s="179"/>
      <c r="AS717" s="179"/>
      <c r="AT717" s="179"/>
      <c r="AU717" s="179"/>
      <c r="AV717" s="179"/>
      <c r="AW717" s="179"/>
      <c r="AX717" s="179"/>
    </row>
    <row r="718" spans="1:50" x14ac:dyDescent="0.25">
      <c r="A718" s="179"/>
      <c r="B718" s="179"/>
      <c r="C718" s="180"/>
      <c r="D718" s="180"/>
      <c r="E718" s="181"/>
      <c r="F718" s="180"/>
      <c r="G718" s="180"/>
      <c r="H718" s="182"/>
      <c r="I718" s="183"/>
      <c r="J718" s="184"/>
      <c r="K718" s="184"/>
      <c r="L718" s="184"/>
      <c r="M718" s="179"/>
      <c r="N718" s="179"/>
      <c r="O718" s="184"/>
      <c r="P718" s="184"/>
      <c r="Q718" s="184"/>
      <c r="R718" s="184"/>
      <c r="S718" s="184"/>
      <c r="T718" s="184"/>
      <c r="U718" s="185"/>
      <c r="V718" s="185"/>
      <c r="W718" s="185"/>
      <c r="X718" s="185"/>
      <c r="Y718" s="185"/>
      <c r="Z718" s="185"/>
      <c r="AA718" s="185"/>
      <c r="AB718" s="185"/>
      <c r="AC718" s="185"/>
      <c r="AD718" s="185"/>
      <c r="AE718" s="185"/>
      <c r="AF718" s="185"/>
      <c r="AG718" s="185"/>
      <c r="AH718" s="185"/>
      <c r="AI718" s="179"/>
      <c r="AJ718" s="179"/>
      <c r="AK718" s="179"/>
      <c r="AL718" s="179"/>
      <c r="AM718" s="179"/>
      <c r="AN718" s="179"/>
      <c r="AO718" s="179"/>
      <c r="AP718" s="179"/>
      <c r="AQ718" s="179"/>
      <c r="AR718" s="179"/>
      <c r="AS718" s="179"/>
      <c r="AT718" s="179"/>
      <c r="AU718" s="179"/>
      <c r="AV718" s="179"/>
      <c r="AW718" s="179"/>
      <c r="AX718" s="179"/>
    </row>
    <row r="719" spans="1:50" x14ac:dyDescent="0.25">
      <c r="A719" s="179"/>
      <c r="B719" s="179"/>
      <c r="C719" s="180"/>
      <c r="D719" s="180"/>
      <c r="E719" s="181"/>
      <c r="F719" s="180"/>
      <c r="G719" s="180"/>
      <c r="H719" s="182"/>
      <c r="I719" s="183"/>
      <c r="J719" s="184"/>
      <c r="K719" s="184"/>
      <c r="L719" s="184"/>
      <c r="M719" s="179"/>
      <c r="N719" s="179"/>
      <c r="O719" s="184"/>
      <c r="P719" s="184"/>
      <c r="Q719" s="184"/>
      <c r="R719" s="184"/>
      <c r="S719" s="184"/>
      <c r="T719" s="184"/>
      <c r="U719" s="185"/>
      <c r="V719" s="185"/>
      <c r="W719" s="185"/>
      <c r="X719" s="185"/>
      <c r="Y719" s="185"/>
      <c r="Z719" s="185"/>
      <c r="AA719" s="185"/>
      <c r="AB719" s="185"/>
      <c r="AC719" s="185"/>
      <c r="AD719" s="185"/>
      <c r="AE719" s="185"/>
      <c r="AF719" s="185"/>
      <c r="AG719" s="185"/>
      <c r="AH719" s="185"/>
      <c r="AI719" s="179"/>
      <c r="AJ719" s="179"/>
      <c r="AK719" s="179"/>
      <c r="AL719" s="179"/>
      <c r="AM719" s="179"/>
      <c r="AN719" s="179"/>
      <c r="AO719" s="179"/>
      <c r="AP719" s="179"/>
      <c r="AQ719" s="179"/>
      <c r="AR719" s="179"/>
      <c r="AS719" s="179"/>
      <c r="AT719" s="179"/>
      <c r="AU719" s="179"/>
      <c r="AV719" s="179"/>
      <c r="AW719" s="179"/>
      <c r="AX719" s="179"/>
    </row>
    <row r="720" spans="1:50" x14ac:dyDescent="0.25">
      <c r="A720" s="179"/>
      <c r="B720" s="179"/>
      <c r="C720" s="180"/>
      <c r="D720" s="180"/>
      <c r="E720" s="181"/>
      <c r="F720" s="180"/>
      <c r="G720" s="180"/>
      <c r="H720" s="182"/>
      <c r="I720" s="183"/>
      <c r="J720" s="184"/>
      <c r="K720" s="184"/>
      <c r="L720" s="184"/>
      <c r="M720" s="179"/>
      <c r="N720" s="179"/>
      <c r="O720" s="184"/>
      <c r="P720" s="184"/>
      <c r="Q720" s="184"/>
      <c r="R720" s="184"/>
      <c r="S720" s="184"/>
      <c r="T720" s="184"/>
      <c r="U720" s="185"/>
      <c r="V720" s="185"/>
      <c r="W720" s="185"/>
      <c r="X720" s="185"/>
      <c r="Y720" s="185"/>
      <c r="Z720" s="185"/>
      <c r="AA720" s="185"/>
      <c r="AB720" s="185"/>
      <c r="AC720" s="185"/>
      <c r="AD720" s="185"/>
      <c r="AE720" s="185"/>
      <c r="AF720" s="185"/>
      <c r="AG720" s="185"/>
      <c r="AH720" s="185"/>
      <c r="AI720" s="179"/>
      <c r="AJ720" s="179"/>
      <c r="AK720" s="179"/>
      <c r="AL720" s="179"/>
      <c r="AM720" s="179"/>
      <c r="AN720" s="179"/>
      <c r="AO720" s="179"/>
      <c r="AP720" s="179"/>
      <c r="AQ720" s="179"/>
      <c r="AR720" s="179"/>
      <c r="AS720" s="179"/>
      <c r="AT720" s="179"/>
      <c r="AU720" s="179"/>
      <c r="AV720" s="179"/>
      <c r="AW720" s="179"/>
      <c r="AX720" s="179"/>
    </row>
    <row r="721" spans="1:50" x14ac:dyDescent="0.25">
      <c r="A721" s="179"/>
      <c r="B721" s="179"/>
      <c r="C721" s="180"/>
      <c r="D721" s="180"/>
      <c r="E721" s="181"/>
      <c r="F721" s="180"/>
      <c r="G721" s="180"/>
      <c r="H721" s="182"/>
      <c r="I721" s="183"/>
      <c r="J721" s="184"/>
      <c r="K721" s="184"/>
      <c r="L721" s="184"/>
      <c r="M721" s="179"/>
      <c r="N721" s="179"/>
      <c r="O721" s="184"/>
      <c r="P721" s="184"/>
      <c r="Q721" s="184"/>
      <c r="R721" s="184"/>
      <c r="S721" s="184"/>
      <c r="T721" s="184"/>
      <c r="U721" s="185"/>
      <c r="V721" s="185"/>
      <c r="W721" s="185"/>
      <c r="X721" s="185"/>
      <c r="Y721" s="185"/>
      <c r="Z721" s="185"/>
      <c r="AA721" s="185"/>
      <c r="AB721" s="185"/>
      <c r="AC721" s="185"/>
      <c r="AD721" s="185"/>
      <c r="AE721" s="185"/>
      <c r="AF721" s="185"/>
      <c r="AG721" s="185"/>
      <c r="AH721" s="185"/>
      <c r="AI721" s="179"/>
      <c r="AJ721" s="179"/>
      <c r="AK721" s="179"/>
      <c r="AL721" s="179"/>
      <c r="AM721" s="179"/>
      <c r="AN721" s="179"/>
      <c r="AO721" s="179"/>
      <c r="AP721" s="179"/>
      <c r="AQ721" s="179"/>
      <c r="AR721" s="179"/>
      <c r="AS721" s="179"/>
      <c r="AT721" s="179"/>
      <c r="AU721" s="179"/>
      <c r="AV721" s="179"/>
      <c r="AW721" s="179"/>
      <c r="AX721" s="179"/>
    </row>
    <row r="722" spans="1:50" x14ac:dyDescent="0.25">
      <c r="A722" s="179"/>
      <c r="B722" s="179"/>
      <c r="C722" s="180"/>
      <c r="D722" s="180"/>
      <c r="E722" s="181"/>
      <c r="F722" s="180"/>
      <c r="G722" s="180"/>
      <c r="H722" s="182"/>
      <c r="I722" s="183"/>
      <c r="J722" s="184"/>
      <c r="K722" s="184"/>
      <c r="L722" s="184"/>
      <c r="M722" s="179"/>
      <c r="N722" s="179"/>
      <c r="O722" s="184"/>
      <c r="P722" s="184"/>
      <c r="Q722" s="184"/>
      <c r="R722" s="184"/>
      <c r="S722" s="184"/>
      <c r="T722" s="184"/>
      <c r="U722" s="185"/>
      <c r="V722" s="185"/>
      <c r="W722" s="185"/>
      <c r="X722" s="185"/>
      <c r="Y722" s="185"/>
      <c r="Z722" s="185"/>
      <c r="AA722" s="185"/>
      <c r="AB722" s="185"/>
      <c r="AC722" s="185"/>
      <c r="AD722" s="185"/>
      <c r="AE722" s="185"/>
      <c r="AF722" s="185"/>
      <c r="AG722" s="185"/>
      <c r="AH722" s="185"/>
      <c r="AI722" s="179"/>
      <c r="AJ722" s="179"/>
      <c r="AK722" s="179"/>
      <c r="AL722" s="179"/>
      <c r="AM722" s="179"/>
      <c r="AN722" s="179"/>
      <c r="AO722" s="179"/>
      <c r="AP722" s="179"/>
      <c r="AQ722" s="179"/>
      <c r="AR722" s="179"/>
      <c r="AS722" s="179"/>
      <c r="AT722" s="179"/>
      <c r="AU722" s="179"/>
      <c r="AV722" s="179"/>
      <c r="AW722" s="179"/>
      <c r="AX722" s="179"/>
    </row>
    <row r="723" spans="1:50" x14ac:dyDescent="0.25">
      <c r="A723" s="179"/>
      <c r="B723" s="179"/>
      <c r="C723" s="180"/>
      <c r="D723" s="180"/>
      <c r="E723" s="181"/>
      <c r="F723" s="180"/>
      <c r="G723" s="180"/>
      <c r="H723" s="182"/>
      <c r="I723" s="183"/>
      <c r="J723" s="184"/>
      <c r="K723" s="184"/>
      <c r="L723" s="184"/>
      <c r="M723" s="179"/>
      <c r="N723" s="179"/>
      <c r="O723" s="184"/>
      <c r="P723" s="184"/>
      <c r="Q723" s="184"/>
      <c r="R723" s="184"/>
      <c r="S723" s="184"/>
      <c r="T723" s="184"/>
      <c r="U723" s="185"/>
      <c r="V723" s="185"/>
      <c r="W723" s="185"/>
      <c r="X723" s="185"/>
      <c r="Y723" s="185"/>
      <c r="Z723" s="185"/>
      <c r="AA723" s="185"/>
      <c r="AB723" s="185"/>
      <c r="AC723" s="185"/>
      <c r="AD723" s="185"/>
      <c r="AE723" s="185"/>
      <c r="AF723" s="185"/>
      <c r="AG723" s="185"/>
      <c r="AH723" s="185"/>
      <c r="AI723" s="179"/>
      <c r="AJ723" s="179"/>
      <c r="AK723" s="179"/>
      <c r="AL723" s="179"/>
      <c r="AM723" s="179"/>
      <c r="AN723" s="179"/>
      <c r="AO723" s="179"/>
      <c r="AP723" s="179"/>
      <c r="AQ723" s="179"/>
      <c r="AR723" s="179"/>
      <c r="AS723" s="179"/>
      <c r="AT723" s="179"/>
      <c r="AU723" s="179"/>
      <c r="AV723" s="179"/>
      <c r="AW723" s="179"/>
      <c r="AX723" s="179"/>
    </row>
    <row r="724" spans="1:50" x14ac:dyDescent="0.25">
      <c r="A724" s="179"/>
      <c r="B724" s="179"/>
      <c r="C724" s="180"/>
      <c r="D724" s="180"/>
      <c r="E724" s="181"/>
      <c r="F724" s="180"/>
      <c r="G724" s="180"/>
      <c r="H724" s="182"/>
      <c r="I724" s="183"/>
      <c r="J724" s="184"/>
      <c r="K724" s="184"/>
      <c r="L724" s="184"/>
      <c r="M724" s="179"/>
      <c r="N724" s="179"/>
      <c r="O724" s="184"/>
      <c r="P724" s="184"/>
      <c r="Q724" s="184"/>
      <c r="R724" s="184"/>
      <c r="S724" s="184"/>
      <c r="T724" s="184"/>
      <c r="U724" s="185"/>
      <c r="V724" s="185"/>
      <c r="W724" s="185"/>
      <c r="X724" s="185"/>
      <c r="Y724" s="185"/>
      <c r="Z724" s="185"/>
      <c r="AA724" s="185"/>
      <c r="AB724" s="185"/>
      <c r="AC724" s="185"/>
      <c r="AD724" s="185"/>
      <c r="AE724" s="185"/>
      <c r="AF724" s="185"/>
      <c r="AG724" s="185"/>
      <c r="AH724" s="185"/>
      <c r="AI724" s="179"/>
      <c r="AJ724" s="179"/>
      <c r="AK724" s="179"/>
      <c r="AL724" s="179"/>
      <c r="AM724" s="179"/>
      <c r="AN724" s="179"/>
      <c r="AO724" s="179"/>
      <c r="AP724" s="179"/>
      <c r="AQ724" s="179"/>
      <c r="AR724" s="179"/>
      <c r="AS724" s="179"/>
      <c r="AT724" s="179"/>
      <c r="AU724" s="179"/>
      <c r="AV724" s="179"/>
      <c r="AW724" s="179"/>
      <c r="AX724" s="179"/>
    </row>
    <row r="725" spans="1:50" x14ac:dyDescent="0.25">
      <c r="A725" s="179"/>
      <c r="B725" s="179"/>
      <c r="C725" s="180"/>
      <c r="D725" s="180"/>
      <c r="E725" s="181"/>
      <c r="F725" s="180"/>
      <c r="G725" s="180"/>
      <c r="H725" s="182"/>
      <c r="I725" s="183"/>
      <c r="J725" s="184"/>
      <c r="K725" s="184"/>
      <c r="L725" s="184"/>
      <c r="M725" s="179"/>
      <c r="N725" s="179"/>
      <c r="O725" s="184"/>
      <c r="P725" s="184"/>
      <c r="Q725" s="184"/>
      <c r="R725" s="184"/>
      <c r="S725" s="184"/>
      <c r="T725" s="184"/>
      <c r="U725" s="185"/>
      <c r="V725" s="185"/>
      <c r="W725" s="185"/>
      <c r="X725" s="185"/>
      <c r="Y725" s="185"/>
      <c r="Z725" s="185"/>
      <c r="AA725" s="185"/>
      <c r="AB725" s="185"/>
      <c r="AC725" s="185"/>
      <c r="AD725" s="185"/>
      <c r="AE725" s="185"/>
      <c r="AF725" s="185"/>
      <c r="AG725" s="185"/>
      <c r="AH725" s="185"/>
      <c r="AI725" s="179"/>
      <c r="AJ725" s="179"/>
      <c r="AK725" s="179"/>
      <c r="AL725" s="179"/>
      <c r="AM725" s="179"/>
      <c r="AN725" s="179"/>
      <c r="AO725" s="179"/>
      <c r="AP725" s="179"/>
      <c r="AQ725" s="179"/>
      <c r="AR725" s="179"/>
      <c r="AS725" s="179"/>
      <c r="AT725" s="179"/>
      <c r="AU725" s="179"/>
      <c r="AV725" s="179"/>
      <c r="AW725" s="179"/>
      <c r="AX725" s="179"/>
    </row>
    <row r="726" spans="1:50" x14ac:dyDescent="0.25">
      <c r="A726" s="179"/>
      <c r="B726" s="179"/>
      <c r="C726" s="180"/>
      <c r="D726" s="180"/>
      <c r="E726" s="181"/>
      <c r="F726" s="180"/>
      <c r="G726" s="180"/>
      <c r="H726" s="182"/>
      <c r="I726" s="183"/>
      <c r="J726" s="184"/>
      <c r="K726" s="184"/>
      <c r="L726" s="184"/>
      <c r="M726" s="179"/>
      <c r="N726" s="179"/>
      <c r="O726" s="184"/>
      <c r="P726" s="184"/>
      <c r="Q726" s="184"/>
      <c r="R726" s="184"/>
      <c r="S726" s="184"/>
      <c r="T726" s="184"/>
      <c r="U726" s="185"/>
      <c r="V726" s="185"/>
      <c r="W726" s="185"/>
      <c r="X726" s="185"/>
      <c r="Y726" s="185"/>
      <c r="Z726" s="185"/>
      <c r="AA726" s="185"/>
      <c r="AB726" s="185"/>
      <c r="AC726" s="185"/>
      <c r="AD726" s="185"/>
      <c r="AE726" s="185"/>
      <c r="AF726" s="185"/>
      <c r="AG726" s="185"/>
      <c r="AH726" s="185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79"/>
      <c r="AT726" s="179"/>
      <c r="AU726" s="179"/>
      <c r="AV726" s="179"/>
      <c r="AW726" s="179"/>
      <c r="AX726" s="179"/>
    </row>
    <row r="727" spans="1:50" x14ac:dyDescent="0.25">
      <c r="A727" s="179"/>
      <c r="B727" s="179"/>
      <c r="C727" s="180"/>
      <c r="D727" s="180"/>
      <c r="E727" s="181"/>
      <c r="F727" s="180"/>
      <c r="G727" s="180"/>
      <c r="H727" s="182"/>
      <c r="I727" s="183"/>
      <c r="J727" s="184"/>
      <c r="K727" s="184"/>
      <c r="L727" s="184"/>
      <c r="M727" s="179"/>
      <c r="N727" s="179"/>
      <c r="O727" s="184"/>
      <c r="P727" s="184"/>
      <c r="Q727" s="184"/>
      <c r="R727" s="184"/>
      <c r="S727" s="184"/>
      <c r="T727" s="184"/>
      <c r="U727" s="185"/>
      <c r="V727" s="185"/>
      <c r="W727" s="185"/>
      <c r="X727" s="185"/>
      <c r="Y727" s="185"/>
      <c r="Z727" s="185"/>
      <c r="AA727" s="185"/>
      <c r="AB727" s="185"/>
      <c r="AC727" s="185"/>
      <c r="AD727" s="185"/>
      <c r="AE727" s="185"/>
      <c r="AF727" s="185"/>
      <c r="AG727" s="185"/>
      <c r="AH727" s="185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79"/>
      <c r="AT727" s="179"/>
      <c r="AU727" s="179"/>
      <c r="AV727" s="179"/>
      <c r="AW727" s="179"/>
      <c r="AX727" s="179"/>
    </row>
    <row r="728" spans="1:50" x14ac:dyDescent="0.25">
      <c r="A728" s="179"/>
      <c r="B728" s="179"/>
      <c r="C728" s="180"/>
      <c r="D728" s="180"/>
      <c r="E728" s="181"/>
      <c r="F728" s="180"/>
      <c r="G728" s="180"/>
      <c r="H728" s="182"/>
      <c r="I728" s="183"/>
      <c r="J728" s="184"/>
      <c r="K728" s="184"/>
      <c r="L728" s="184"/>
      <c r="M728" s="179"/>
      <c r="N728" s="179"/>
      <c r="O728" s="184"/>
      <c r="P728" s="184"/>
      <c r="Q728" s="184"/>
      <c r="R728" s="184"/>
      <c r="S728" s="184"/>
      <c r="T728" s="184"/>
      <c r="U728" s="185"/>
      <c r="V728" s="185"/>
      <c r="W728" s="185"/>
      <c r="X728" s="185"/>
      <c r="Y728" s="185"/>
      <c r="Z728" s="185"/>
      <c r="AA728" s="185"/>
      <c r="AB728" s="185"/>
      <c r="AC728" s="185"/>
      <c r="AD728" s="185"/>
      <c r="AE728" s="185"/>
      <c r="AF728" s="185"/>
      <c r="AG728" s="185"/>
      <c r="AH728" s="185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79"/>
      <c r="AT728" s="179"/>
      <c r="AU728" s="179"/>
      <c r="AV728" s="179"/>
      <c r="AW728" s="179"/>
      <c r="AX728" s="179"/>
    </row>
    <row r="729" spans="1:50" x14ac:dyDescent="0.25">
      <c r="A729" s="179"/>
      <c r="B729" s="179"/>
      <c r="C729" s="180"/>
      <c r="D729" s="180"/>
      <c r="E729" s="181"/>
      <c r="F729" s="180"/>
      <c r="G729" s="180"/>
      <c r="H729" s="182"/>
      <c r="I729" s="183"/>
      <c r="J729" s="184"/>
      <c r="K729" s="184"/>
      <c r="L729" s="184"/>
      <c r="M729" s="179"/>
      <c r="N729" s="179"/>
      <c r="O729" s="184"/>
      <c r="P729" s="184"/>
      <c r="Q729" s="184"/>
      <c r="R729" s="184"/>
      <c r="S729" s="184"/>
      <c r="T729" s="184"/>
      <c r="U729" s="185"/>
      <c r="V729" s="185"/>
      <c r="W729" s="185"/>
      <c r="X729" s="185"/>
      <c r="Y729" s="185"/>
      <c r="Z729" s="185"/>
      <c r="AA729" s="185"/>
      <c r="AB729" s="185"/>
      <c r="AC729" s="185"/>
      <c r="AD729" s="185"/>
      <c r="AE729" s="185"/>
      <c r="AF729" s="185"/>
      <c r="AG729" s="185"/>
      <c r="AH729" s="185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79"/>
      <c r="AT729" s="179"/>
      <c r="AU729" s="179"/>
      <c r="AV729" s="179"/>
      <c r="AW729" s="179"/>
      <c r="AX729" s="179"/>
    </row>
    <row r="730" spans="1:50" x14ac:dyDescent="0.25">
      <c r="A730" s="179"/>
      <c r="B730" s="179"/>
      <c r="C730" s="180"/>
      <c r="D730" s="180"/>
      <c r="E730" s="181"/>
      <c r="F730" s="180"/>
      <c r="G730" s="180"/>
      <c r="H730" s="182"/>
      <c r="I730" s="183"/>
      <c r="J730" s="184"/>
      <c r="K730" s="184"/>
      <c r="L730" s="184"/>
      <c r="M730" s="179"/>
      <c r="N730" s="179"/>
      <c r="O730" s="184"/>
      <c r="P730" s="184"/>
      <c r="Q730" s="184"/>
      <c r="R730" s="184"/>
      <c r="S730" s="184"/>
      <c r="T730" s="184"/>
      <c r="U730" s="185"/>
      <c r="V730" s="185"/>
      <c r="W730" s="185"/>
      <c r="X730" s="185"/>
      <c r="Y730" s="185"/>
      <c r="Z730" s="185"/>
      <c r="AA730" s="185"/>
      <c r="AB730" s="185"/>
      <c r="AC730" s="185"/>
      <c r="AD730" s="185"/>
      <c r="AE730" s="185"/>
      <c r="AF730" s="185"/>
      <c r="AG730" s="185"/>
      <c r="AH730" s="185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79"/>
      <c r="AT730" s="179"/>
      <c r="AU730" s="179"/>
      <c r="AV730" s="179"/>
      <c r="AW730" s="179"/>
      <c r="AX730" s="179"/>
    </row>
    <row r="731" spans="1:50" x14ac:dyDescent="0.25">
      <c r="A731" s="179"/>
      <c r="B731" s="179"/>
      <c r="C731" s="180"/>
      <c r="D731" s="180"/>
      <c r="E731" s="181"/>
      <c r="F731" s="180"/>
      <c r="G731" s="180"/>
      <c r="H731" s="182"/>
      <c r="I731" s="183"/>
      <c r="J731" s="184"/>
      <c r="K731" s="184"/>
      <c r="L731" s="184"/>
      <c r="M731" s="179"/>
      <c r="N731" s="179"/>
      <c r="O731" s="184"/>
      <c r="P731" s="184"/>
      <c r="Q731" s="184"/>
      <c r="R731" s="184"/>
      <c r="S731" s="184"/>
      <c r="T731" s="184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  <c r="AG731" s="185"/>
      <c r="AH731" s="185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79"/>
      <c r="AT731" s="179"/>
      <c r="AU731" s="179"/>
      <c r="AV731" s="179"/>
      <c r="AW731" s="179"/>
      <c r="AX731" s="179"/>
    </row>
    <row r="732" spans="1:50" x14ac:dyDescent="0.25">
      <c r="A732" s="179"/>
      <c r="B732" s="179"/>
      <c r="C732" s="180"/>
      <c r="D732" s="180"/>
      <c r="E732" s="181"/>
      <c r="F732" s="180"/>
      <c r="G732" s="180"/>
      <c r="H732" s="182"/>
      <c r="I732" s="183"/>
      <c r="J732" s="184"/>
      <c r="K732" s="184"/>
      <c r="L732" s="184"/>
      <c r="M732" s="179"/>
      <c r="N732" s="179"/>
      <c r="O732" s="184"/>
      <c r="P732" s="184"/>
      <c r="Q732" s="184"/>
      <c r="R732" s="184"/>
      <c r="S732" s="184"/>
      <c r="T732" s="184"/>
      <c r="U732" s="185"/>
      <c r="V732" s="185"/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/>
      <c r="AH732" s="185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79"/>
      <c r="AT732" s="179"/>
      <c r="AU732" s="179"/>
      <c r="AV732" s="179"/>
      <c r="AW732" s="179"/>
      <c r="AX732" s="179"/>
    </row>
    <row r="733" spans="1:50" x14ac:dyDescent="0.25">
      <c r="A733" s="179"/>
      <c r="B733" s="179"/>
      <c r="C733" s="180"/>
      <c r="D733" s="180"/>
      <c r="E733" s="181"/>
      <c r="F733" s="180"/>
      <c r="G733" s="180"/>
      <c r="H733" s="182"/>
      <c r="I733" s="183"/>
      <c r="J733" s="184"/>
      <c r="K733" s="184"/>
      <c r="L733" s="184"/>
      <c r="M733" s="179"/>
      <c r="N733" s="179"/>
      <c r="O733" s="184"/>
      <c r="P733" s="184"/>
      <c r="Q733" s="184"/>
      <c r="R733" s="184"/>
      <c r="S733" s="184"/>
      <c r="T733" s="184"/>
      <c r="U733" s="185"/>
      <c r="V733" s="185"/>
      <c r="W733" s="185"/>
      <c r="X733" s="185"/>
      <c r="Y733" s="185"/>
      <c r="Z733" s="185"/>
      <c r="AA733" s="185"/>
      <c r="AB733" s="185"/>
      <c r="AC733" s="185"/>
      <c r="AD733" s="185"/>
      <c r="AE733" s="185"/>
      <c r="AF733" s="185"/>
      <c r="AG733" s="185"/>
      <c r="AH733" s="185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79"/>
      <c r="AT733" s="179"/>
      <c r="AU733" s="179"/>
      <c r="AV733" s="179"/>
      <c r="AW733" s="179"/>
      <c r="AX733" s="179"/>
    </row>
    <row r="734" spans="1:50" x14ac:dyDescent="0.25">
      <c r="A734" s="179"/>
      <c r="B734" s="179"/>
      <c r="C734" s="180"/>
      <c r="D734" s="180"/>
      <c r="E734" s="181"/>
      <c r="F734" s="180"/>
      <c r="G734" s="180"/>
      <c r="H734" s="182"/>
      <c r="I734" s="183"/>
      <c r="J734" s="184"/>
      <c r="K734" s="184"/>
      <c r="L734" s="184"/>
      <c r="M734" s="179"/>
      <c r="N734" s="179"/>
      <c r="O734" s="184"/>
      <c r="P734" s="184"/>
      <c r="Q734" s="184"/>
      <c r="R734" s="184"/>
      <c r="S734" s="184"/>
      <c r="T734" s="184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79"/>
      <c r="AT734" s="179"/>
      <c r="AU734" s="179"/>
      <c r="AV734" s="179"/>
      <c r="AW734" s="179"/>
      <c r="AX734" s="179"/>
    </row>
    <row r="735" spans="1:50" x14ac:dyDescent="0.25">
      <c r="A735" s="179"/>
      <c r="B735" s="179"/>
      <c r="C735" s="180"/>
      <c r="D735" s="180"/>
      <c r="E735" s="181"/>
      <c r="F735" s="180"/>
      <c r="G735" s="180"/>
      <c r="H735" s="182"/>
      <c r="I735" s="183"/>
      <c r="J735" s="184"/>
      <c r="K735" s="184"/>
      <c r="L735" s="184"/>
      <c r="M735" s="179"/>
      <c r="N735" s="179"/>
      <c r="O735" s="184"/>
      <c r="P735" s="184"/>
      <c r="Q735" s="184"/>
      <c r="R735" s="184"/>
      <c r="S735" s="184"/>
      <c r="T735" s="184"/>
      <c r="U735" s="185"/>
      <c r="V735" s="185"/>
      <c r="W735" s="185"/>
      <c r="X735" s="185"/>
      <c r="Y735" s="185"/>
      <c r="Z735" s="185"/>
      <c r="AA735" s="185"/>
      <c r="AB735" s="185"/>
      <c r="AC735" s="185"/>
      <c r="AD735" s="185"/>
      <c r="AE735" s="185"/>
      <c r="AF735" s="185"/>
      <c r="AG735" s="185"/>
      <c r="AH735" s="185"/>
      <c r="AI735" s="179"/>
      <c r="AJ735" s="179"/>
      <c r="AK735" s="179"/>
      <c r="AL735" s="179"/>
      <c r="AM735" s="179"/>
      <c r="AN735" s="179"/>
      <c r="AO735" s="179"/>
      <c r="AP735" s="179"/>
      <c r="AQ735" s="179"/>
      <c r="AR735" s="179"/>
      <c r="AS735" s="179"/>
      <c r="AT735" s="179"/>
      <c r="AU735" s="179"/>
      <c r="AV735" s="179"/>
      <c r="AW735" s="179"/>
      <c r="AX735" s="179"/>
    </row>
    <row r="736" spans="1:50" x14ac:dyDescent="0.25">
      <c r="A736" s="179"/>
      <c r="B736" s="179"/>
      <c r="C736" s="180"/>
      <c r="D736" s="180"/>
      <c r="E736" s="181"/>
      <c r="F736" s="180"/>
      <c r="G736" s="180"/>
      <c r="H736" s="182"/>
      <c r="I736" s="183"/>
      <c r="J736" s="184"/>
      <c r="K736" s="184"/>
      <c r="L736" s="184"/>
      <c r="M736" s="179"/>
      <c r="N736" s="179"/>
      <c r="O736" s="184"/>
      <c r="P736" s="184"/>
      <c r="Q736" s="184"/>
      <c r="R736" s="184"/>
      <c r="S736" s="184"/>
      <c r="T736" s="184"/>
      <c r="U736" s="185"/>
      <c r="V736" s="185"/>
      <c r="W736" s="185"/>
      <c r="X736" s="185"/>
      <c r="Y736" s="185"/>
      <c r="Z736" s="185"/>
      <c r="AA736" s="185"/>
      <c r="AB736" s="185"/>
      <c r="AC736" s="185"/>
      <c r="AD736" s="185"/>
      <c r="AE736" s="185"/>
      <c r="AF736" s="185"/>
      <c r="AG736" s="185"/>
      <c r="AH736" s="185"/>
      <c r="AI736" s="179"/>
      <c r="AJ736" s="179"/>
      <c r="AK736" s="179"/>
      <c r="AL736" s="179"/>
      <c r="AM736" s="179"/>
      <c r="AN736" s="179"/>
      <c r="AO736" s="179"/>
      <c r="AP736" s="179"/>
      <c r="AQ736" s="179"/>
      <c r="AR736" s="179"/>
      <c r="AS736" s="179"/>
      <c r="AT736" s="179"/>
      <c r="AU736" s="179"/>
      <c r="AV736" s="179"/>
      <c r="AW736" s="179"/>
      <c r="AX736" s="179"/>
    </row>
    <row r="737" spans="1:50" x14ac:dyDescent="0.25">
      <c r="A737" s="179"/>
      <c r="B737" s="179"/>
      <c r="C737" s="180"/>
      <c r="D737" s="180"/>
      <c r="E737" s="181"/>
      <c r="F737" s="180"/>
      <c r="G737" s="180"/>
      <c r="H737" s="182"/>
      <c r="I737" s="183"/>
      <c r="J737" s="184"/>
      <c r="K737" s="184"/>
      <c r="L737" s="184"/>
      <c r="M737" s="179"/>
      <c r="N737" s="179"/>
      <c r="O737" s="184"/>
      <c r="P737" s="184"/>
      <c r="Q737" s="184"/>
      <c r="R737" s="184"/>
      <c r="S737" s="184"/>
      <c r="T737" s="184"/>
      <c r="U737" s="185"/>
      <c r="V737" s="185"/>
      <c r="W737" s="185"/>
      <c r="X737" s="185"/>
      <c r="Y737" s="185"/>
      <c r="Z737" s="185"/>
      <c r="AA737" s="185"/>
      <c r="AB737" s="185"/>
      <c r="AC737" s="185"/>
      <c r="AD737" s="185"/>
      <c r="AE737" s="185"/>
      <c r="AF737" s="185"/>
      <c r="AG737" s="185"/>
      <c r="AH737" s="185"/>
      <c r="AI737" s="179"/>
      <c r="AJ737" s="179"/>
      <c r="AK737" s="179"/>
      <c r="AL737" s="179"/>
      <c r="AM737" s="179"/>
      <c r="AN737" s="179"/>
      <c r="AO737" s="179"/>
      <c r="AP737" s="179"/>
      <c r="AQ737" s="179"/>
      <c r="AR737" s="179"/>
      <c r="AS737" s="179"/>
      <c r="AT737" s="179"/>
      <c r="AU737" s="179"/>
      <c r="AV737" s="179"/>
      <c r="AW737" s="179"/>
      <c r="AX737" s="179"/>
    </row>
    <row r="738" spans="1:50" x14ac:dyDescent="0.25">
      <c r="A738" s="179"/>
      <c r="B738" s="179"/>
      <c r="C738" s="180"/>
      <c r="D738" s="180"/>
      <c r="E738" s="181"/>
      <c r="F738" s="180"/>
      <c r="G738" s="180"/>
      <c r="H738" s="182"/>
      <c r="I738" s="183"/>
      <c r="J738" s="184"/>
      <c r="K738" s="184"/>
      <c r="L738" s="184"/>
      <c r="M738" s="179"/>
      <c r="N738" s="179"/>
      <c r="O738" s="184"/>
      <c r="P738" s="184"/>
      <c r="Q738" s="184"/>
      <c r="R738" s="184"/>
      <c r="S738" s="184"/>
      <c r="T738" s="184"/>
      <c r="U738" s="185"/>
      <c r="V738" s="185"/>
      <c r="W738" s="185"/>
      <c r="X738" s="185"/>
      <c r="Y738" s="185"/>
      <c r="Z738" s="185"/>
      <c r="AA738" s="185"/>
      <c r="AB738" s="185"/>
      <c r="AC738" s="185"/>
      <c r="AD738" s="185"/>
      <c r="AE738" s="185"/>
      <c r="AF738" s="185"/>
      <c r="AG738" s="185"/>
      <c r="AH738" s="185"/>
      <c r="AI738" s="179"/>
      <c r="AJ738" s="179"/>
      <c r="AK738" s="179"/>
      <c r="AL738" s="179"/>
      <c r="AM738" s="179"/>
      <c r="AN738" s="179"/>
      <c r="AO738" s="179"/>
      <c r="AP738" s="179"/>
      <c r="AQ738" s="179"/>
      <c r="AR738" s="179"/>
      <c r="AS738" s="179"/>
      <c r="AT738" s="179"/>
      <c r="AU738" s="179"/>
      <c r="AV738" s="179"/>
      <c r="AW738" s="179"/>
      <c r="AX738" s="179"/>
    </row>
    <row r="739" spans="1:50" x14ac:dyDescent="0.25">
      <c r="A739" s="179"/>
      <c r="B739" s="179"/>
      <c r="C739" s="180"/>
      <c r="D739" s="180"/>
      <c r="E739" s="181"/>
      <c r="F739" s="180"/>
      <c r="G739" s="180"/>
      <c r="H739" s="182"/>
      <c r="I739" s="183"/>
      <c r="J739" s="184"/>
      <c r="K739" s="184"/>
      <c r="L739" s="184"/>
      <c r="M739" s="179"/>
      <c r="N739" s="179"/>
      <c r="O739" s="184"/>
      <c r="P739" s="184"/>
      <c r="Q739" s="184"/>
      <c r="R739" s="184"/>
      <c r="S739" s="184"/>
      <c r="T739" s="184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  <c r="AG739" s="185"/>
      <c r="AH739" s="185"/>
      <c r="AI739" s="179"/>
      <c r="AJ739" s="179"/>
      <c r="AK739" s="179"/>
      <c r="AL739" s="179"/>
      <c r="AM739" s="179"/>
      <c r="AN739" s="179"/>
      <c r="AO739" s="179"/>
      <c r="AP739" s="179"/>
      <c r="AQ739" s="179"/>
      <c r="AR739" s="179"/>
      <c r="AS739" s="179"/>
      <c r="AT739" s="179"/>
      <c r="AU739" s="179"/>
      <c r="AV739" s="179"/>
      <c r="AW739" s="179"/>
      <c r="AX739" s="179"/>
    </row>
    <row r="740" spans="1:50" x14ac:dyDescent="0.25">
      <c r="A740" s="179"/>
      <c r="B740" s="179"/>
      <c r="C740" s="180"/>
      <c r="D740" s="180"/>
      <c r="E740" s="181"/>
      <c r="F740" s="180"/>
      <c r="G740" s="180"/>
      <c r="H740" s="182"/>
      <c r="I740" s="183"/>
      <c r="J740" s="184"/>
      <c r="K740" s="184"/>
      <c r="L740" s="184"/>
      <c r="M740" s="179"/>
      <c r="N740" s="179"/>
      <c r="O740" s="184"/>
      <c r="P740" s="184"/>
      <c r="Q740" s="184"/>
      <c r="R740" s="184"/>
      <c r="S740" s="184"/>
      <c r="T740" s="184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79"/>
      <c r="AJ740" s="179"/>
      <c r="AK740" s="179"/>
      <c r="AL740" s="179"/>
      <c r="AM740" s="179"/>
      <c r="AN740" s="179"/>
      <c r="AO740" s="179"/>
      <c r="AP740" s="179"/>
      <c r="AQ740" s="179"/>
      <c r="AR740" s="179"/>
      <c r="AS740" s="179"/>
      <c r="AT740" s="179"/>
      <c r="AU740" s="179"/>
      <c r="AV740" s="179"/>
      <c r="AW740" s="179"/>
      <c r="AX740" s="179"/>
    </row>
    <row r="741" spans="1:50" x14ac:dyDescent="0.25">
      <c r="A741" s="179"/>
      <c r="B741" s="179"/>
      <c r="C741" s="180"/>
      <c r="D741" s="180"/>
      <c r="E741" s="181"/>
      <c r="F741" s="180"/>
      <c r="G741" s="180"/>
      <c r="H741" s="182"/>
      <c r="I741" s="183"/>
      <c r="J741" s="184"/>
      <c r="K741" s="184"/>
      <c r="L741" s="184"/>
      <c r="M741" s="179"/>
      <c r="N741" s="179"/>
      <c r="O741" s="184"/>
      <c r="P741" s="184"/>
      <c r="Q741" s="184"/>
      <c r="R741" s="184"/>
      <c r="S741" s="184"/>
      <c r="T741" s="184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79"/>
      <c r="AJ741" s="179"/>
      <c r="AK741" s="179"/>
      <c r="AL741" s="179"/>
      <c r="AM741" s="179"/>
      <c r="AN741" s="179"/>
      <c r="AO741" s="179"/>
      <c r="AP741" s="179"/>
      <c r="AQ741" s="179"/>
      <c r="AR741" s="179"/>
      <c r="AS741" s="179"/>
      <c r="AT741" s="179"/>
      <c r="AU741" s="179"/>
      <c r="AV741" s="179"/>
      <c r="AW741" s="179"/>
      <c r="AX741" s="179"/>
    </row>
    <row r="742" spans="1:50" x14ac:dyDescent="0.25">
      <c r="A742" s="179"/>
      <c r="B742" s="179"/>
      <c r="C742" s="180"/>
      <c r="D742" s="180"/>
      <c r="E742" s="181"/>
      <c r="F742" s="180"/>
      <c r="G742" s="180"/>
      <c r="H742" s="182"/>
      <c r="I742" s="183"/>
      <c r="J742" s="184"/>
      <c r="K742" s="184"/>
      <c r="L742" s="184"/>
      <c r="M742" s="179"/>
      <c r="N742" s="179"/>
      <c r="O742" s="184"/>
      <c r="P742" s="184"/>
      <c r="Q742" s="184"/>
      <c r="R742" s="184"/>
      <c r="S742" s="184"/>
      <c r="T742" s="184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79"/>
      <c r="AJ742" s="179"/>
      <c r="AK742" s="179"/>
      <c r="AL742" s="179"/>
      <c r="AM742" s="179"/>
      <c r="AN742" s="179"/>
      <c r="AO742" s="179"/>
      <c r="AP742" s="179"/>
      <c r="AQ742" s="179"/>
      <c r="AR742" s="179"/>
      <c r="AS742" s="179"/>
      <c r="AT742" s="179"/>
      <c r="AU742" s="179"/>
      <c r="AV742" s="179"/>
      <c r="AW742" s="179"/>
      <c r="AX742" s="179"/>
    </row>
    <row r="743" spans="1:50" x14ac:dyDescent="0.25">
      <c r="A743" s="179"/>
      <c r="B743" s="179"/>
      <c r="C743" s="180"/>
      <c r="D743" s="180"/>
      <c r="E743" s="181"/>
      <c r="F743" s="180"/>
      <c r="G743" s="180"/>
      <c r="H743" s="182"/>
      <c r="I743" s="183"/>
      <c r="J743" s="184"/>
      <c r="K743" s="184"/>
      <c r="L743" s="184"/>
      <c r="M743" s="179"/>
      <c r="N743" s="179"/>
      <c r="O743" s="184"/>
      <c r="P743" s="184"/>
      <c r="Q743" s="184"/>
      <c r="R743" s="184"/>
      <c r="S743" s="184"/>
      <c r="T743" s="184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79"/>
      <c r="AJ743" s="179"/>
      <c r="AK743" s="179"/>
      <c r="AL743" s="179"/>
      <c r="AM743" s="179"/>
      <c r="AN743" s="179"/>
      <c r="AO743" s="179"/>
      <c r="AP743" s="179"/>
      <c r="AQ743" s="179"/>
      <c r="AR743" s="179"/>
      <c r="AS743" s="179"/>
      <c r="AT743" s="179"/>
      <c r="AU743" s="179"/>
      <c r="AV743" s="179"/>
      <c r="AW743" s="179"/>
      <c r="AX743" s="179"/>
    </row>
    <row r="744" spans="1:50" x14ac:dyDescent="0.25">
      <c r="A744" s="179"/>
      <c r="B744" s="179"/>
      <c r="C744" s="180"/>
      <c r="D744" s="180"/>
      <c r="E744" s="181"/>
      <c r="F744" s="180"/>
      <c r="G744" s="180"/>
      <c r="H744" s="182"/>
      <c r="I744" s="183"/>
      <c r="J744" s="184"/>
      <c r="K744" s="184"/>
      <c r="L744" s="184"/>
      <c r="M744" s="179"/>
      <c r="N744" s="179"/>
      <c r="O744" s="184"/>
      <c r="P744" s="184"/>
      <c r="Q744" s="184"/>
      <c r="R744" s="184"/>
      <c r="S744" s="184"/>
      <c r="T744" s="184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79"/>
      <c r="AT744" s="179"/>
      <c r="AU744" s="179"/>
      <c r="AV744" s="179"/>
      <c r="AW744" s="179"/>
      <c r="AX744" s="179"/>
    </row>
    <row r="745" spans="1:50" x14ac:dyDescent="0.25">
      <c r="A745" s="179"/>
      <c r="B745" s="179"/>
      <c r="C745" s="180"/>
      <c r="D745" s="180"/>
      <c r="E745" s="181"/>
      <c r="F745" s="180"/>
      <c r="G745" s="180"/>
      <c r="H745" s="182"/>
      <c r="I745" s="183"/>
      <c r="J745" s="184"/>
      <c r="K745" s="184"/>
      <c r="L745" s="184"/>
      <c r="M745" s="179"/>
      <c r="N745" s="179"/>
      <c r="O745" s="184"/>
      <c r="P745" s="184"/>
      <c r="Q745" s="184"/>
      <c r="R745" s="184"/>
      <c r="S745" s="184"/>
      <c r="T745" s="184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79"/>
      <c r="AT745" s="179"/>
      <c r="AU745" s="179"/>
      <c r="AV745" s="179"/>
      <c r="AW745" s="179"/>
      <c r="AX745" s="179"/>
    </row>
    <row r="746" spans="1:50" x14ac:dyDescent="0.25">
      <c r="A746" s="179"/>
      <c r="B746" s="179"/>
      <c r="C746" s="180"/>
      <c r="D746" s="180"/>
      <c r="E746" s="181"/>
      <c r="F746" s="180"/>
      <c r="G746" s="180"/>
      <c r="H746" s="182"/>
      <c r="I746" s="183"/>
      <c r="J746" s="184"/>
      <c r="K746" s="184"/>
      <c r="L746" s="184"/>
      <c r="M746" s="179"/>
      <c r="N746" s="179"/>
      <c r="O746" s="184"/>
      <c r="P746" s="184"/>
      <c r="Q746" s="184"/>
      <c r="R746" s="184"/>
      <c r="S746" s="184"/>
      <c r="T746" s="184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79"/>
      <c r="AT746" s="179"/>
      <c r="AU746" s="179"/>
      <c r="AV746" s="179"/>
      <c r="AW746" s="179"/>
      <c r="AX746" s="179"/>
    </row>
    <row r="747" spans="1:50" x14ac:dyDescent="0.25">
      <c r="A747" s="179"/>
      <c r="B747" s="179"/>
      <c r="C747" s="180"/>
      <c r="D747" s="180"/>
      <c r="E747" s="181"/>
      <c r="F747" s="180"/>
      <c r="G747" s="180"/>
      <c r="H747" s="182"/>
      <c r="I747" s="183"/>
      <c r="J747" s="184"/>
      <c r="K747" s="184"/>
      <c r="L747" s="184"/>
      <c r="M747" s="179"/>
      <c r="N747" s="179"/>
      <c r="O747" s="184"/>
      <c r="P747" s="184"/>
      <c r="Q747" s="184"/>
      <c r="R747" s="184"/>
      <c r="S747" s="184"/>
      <c r="T747" s="184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179"/>
      <c r="AT747" s="179"/>
      <c r="AU747" s="179"/>
      <c r="AV747" s="179"/>
      <c r="AW747" s="179"/>
      <c r="AX747" s="179"/>
    </row>
    <row r="748" spans="1:50" x14ac:dyDescent="0.25">
      <c r="A748" s="179"/>
      <c r="B748" s="179"/>
      <c r="C748" s="180"/>
      <c r="D748" s="180"/>
      <c r="E748" s="181"/>
      <c r="F748" s="180"/>
      <c r="G748" s="180"/>
      <c r="H748" s="182"/>
      <c r="I748" s="183"/>
      <c r="J748" s="184"/>
      <c r="K748" s="184"/>
      <c r="L748" s="184"/>
      <c r="M748" s="179"/>
      <c r="N748" s="179"/>
      <c r="O748" s="184"/>
      <c r="P748" s="184"/>
      <c r="Q748" s="184"/>
      <c r="R748" s="184"/>
      <c r="S748" s="184"/>
      <c r="T748" s="184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  <c r="AG748" s="185"/>
      <c r="AH748" s="185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79"/>
      <c r="AT748" s="179"/>
      <c r="AU748" s="179"/>
      <c r="AV748" s="179"/>
      <c r="AW748" s="179"/>
      <c r="AX748" s="179"/>
    </row>
    <row r="749" spans="1:50" x14ac:dyDescent="0.25">
      <c r="A749" s="179"/>
      <c r="B749" s="179"/>
      <c r="C749" s="180"/>
      <c r="D749" s="180"/>
      <c r="E749" s="181"/>
      <c r="F749" s="180"/>
      <c r="G749" s="180"/>
      <c r="H749" s="182"/>
      <c r="I749" s="183"/>
      <c r="J749" s="184"/>
      <c r="K749" s="184"/>
      <c r="L749" s="184"/>
      <c r="M749" s="179"/>
      <c r="N749" s="179"/>
      <c r="O749" s="184"/>
      <c r="P749" s="184"/>
      <c r="Q749" s="184"/>
      <c r="R749" s="184"/>
      <c r="S749" s="184"/>
      <c r="T749" s="184"/>
      <c r="U749" s="185"/>
      <c r="V749" s="185"/>
      <c r="W749" s="185"/>
      <c r="X749" s="185"/>
      <c r="Y749" s="185"/>
      <c r="Z749" s="185"/>
      <c r="AA749" s="185"/>
      <c r="AB749" s="185"/>
      <c r="AC749" s="185"/>
      <c r="AD749" s="185"/>
      <c r="AE749" s="185"/>
      <c r="AF749" s="185"/>
      <c r="AG749" s="185"/>
      <c r="AH749" s="185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179"/>
      <c r="AT749" s="179"/>
      <c r="AU749" s="179"/>
      <c r="AV749" s="179"/>
      <c r="AW749" s="179"/>
      <c r="AX749" s="179"/>
    </row>
    <row r="750" spans="1:50" x14ac:dyDescent="0.25">
      <c r="A750" s="179"/>
      <c r="B750" s="179"/>
      <c r="C750" s="180"/>
      <c r="D750" s="180"/>
      <c r="E750" s="181"/>
      <c r="F750" s="180"/>
      <c r="G750" s="180"/>
      <c r="H750" s="182"/>
      <c r="I750" s="183"/>
      <c r="J750" s="184"/>
      <c r="K750" s="184"/>
      <c r="L750" s="184"/>
      <c r="M750" s="179"/>
      <c r="N750" s="179"/>
      <c r="O750" s="184"/>
      <c r="P750" s="184"/>
      <c r="Q750" s="184"/>
      <c r="R750" s="184"/>
      <c r="S750" s="184"/>
      <c r="T750" s="184"/>
      <c r="U750" s="185"/>
      <c r="V750" s="185"/>
      <c r="W750" s="185"/>
      <c r="X750" s="185"/>
      <c r="Y750" s="185"/>
      <c r="Z750" s="185"/>
      <c r="AA750" s="185"/>
      <c r="AB750" s="185"/>
      <c r="AC750" s="185"/>
      <c r="AD750" s="185"/>
      <c r="AE750" s="185"/>
      <c r="AF750" s="185"/>
      <c r="AG750" s="185"/>
      <c r="AH750" s="185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179"/>
      <c r="AT750" s="179"/>
      <c r="AU750" s="179"/>
      <c r="AV750" s="179"/>
      <c r="AW750" s="179"/>
      <c r="AX750" s="179"/>
    </row>
    <row r="751" spans="1:50" x14ac:dyDescent="0.25">
      <c r="A751" s="179"/>
      <c r="B751" s="179"/>
      <c r="C751" s="180"/>
      <c r="D751" s="180"/>
      <c r="E751" s="181"/>
      <c r="F751" s="180"/>
      <c r="G751" s="180"/>
      <c r="H751" s="182"/>
      <c r="I751" s="183"/>
      <c r="J751" s="184"/>
      <c r="K751" s="184"/>
      <c r="L751" s="184"/>
      <c r="M751" s="179"/>
      <c r="N751" s="179"/>
      <c r="O751" s="184"/>
      <c r="P751" s="184"/>
      <c r="Q751" s="184"/>
      <c r="R751" s="184"/>
      <c r="S751" s="184"/>
      <c r="T751" s="184"/>
      <c r="U751" s="185"/>
      <c r="V751" s="185"/>
      <c r="W751" s="185"/>
      <c r="X751" s="185"/>
      <c r="Y751" s="185"/>
      <c r="Z751" s="185"/>
      <c r="AA751" s="185"/>
      <c r="AB751" s="185"/>
      <c r="AC751" s="185"/>
      <c r="AD751" s="185"/>
      <c r="AE751" s="185"/>
      <c r="AF751" s="185"/>
      <c r="AG751" s="185"/>
      <c r="AH751" s="185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179"/>
      <c r="AT751" s="179"/>
      <c r="AU751" s="179"/>
      <c r="AV751" s="179"/>
      <c r="AW751" s="179"/>
      <c r="AX751" s="179"/>
    </row>
    <row r="752" spans="1:50" x14ac:dyDescent="0.25">
      <c r="A752" s="179"/>
      <c r="B752" s="179"/>
      <c r="C752" s="180"/>
      <c r="D752" s="180"/>
      <c r="E752" s="181"/>
      <c r="F752" s="180"/>
      <c r="G752" s="180"/>
      <c r="H752" s="182"/>
      <c r="I752" s="183"/>
      <c r="J752" s="184"/>
      <c r="K752" s="184"/>
      <c r="L752" s="184"/>
      <c r="M752" s="179"/>
      <c r="N752" s="179"/>
      <c r="O752" s="184"/>
      <c r="P752" s="184"/>
      <c r="Q752" s="184"/>
      <c r="R752" s="184"/>
      <c r="S752" s="184"/>
      <c r="T752" s="184"/>
      <c r="U752" s="185"/>
      <c r="V752" s="185"/>
      <c r="W752" s="185"/>
      <c r="X752" s="185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179"/>
      <c r="AT752" s="179"/>
      <c r="AU752" s="179"/>
      <c r="AV752" s="179"/>
      <c r="AW752" s="179"/>
      <c r="AX752" s="179"/>
    </row>
    <row r="753" spans="1:50" x14ac:dyDescent="0.25">
      <c r="A753" s="179"/>
      <c r="B753" s="179"/>
      <c r="C753" s="180"/>
      <c r="D753" s="180"/>
      <c r="E753" s="181"/>
      <c r="F753" s="180"/>
      <c r="G753" s="180"/>
      <c r="H753" s="182"/>
      <c r="I753" s="183"/>
      <c r="J753" s="184"/>
      <c r="K753" s="184"/>
      <c r="L753" s="184"/>
      <c r="M753" s="179"/>
      <c r="N753" s="179"/>
      <c r="O753" s="184"/>
      <c r="P753" s="184"/>
      <c r="Q753" s="184"/>
      <c r="R753" s="184"/>
      <c r="S753" s="184"/>
      <c r="T753" s="184"/>
      <c r="U753" s="185"/>
      <c r="V753" s="185"/>
      <c r="W753" s="185"/>
      <c r="X753" s="185"/>
      <c r="Y753" s="185"/>
      <c r="Z753" s="185"/>
      <c r="AA753" s="185"/>
      <c r="AB753" s="185"/>
      <c r="AC753" s="185"/>
      <c r="AD753" s="185"/>
      <c r="AE753" s="185"/>
      <c r="AF753" s="185"/>
      <c r="AG753" s="185"/>
      <c r="AH753" s="185"/>
      <c r="AI753" s="179"/>
      <c r="AJ753" s="179"/>
      <c r="AK753" s="179"/>
      <c r="AL753" s="179"/>
      <c r="AM753" s="179"/>
      <c r="AN753" s="179"/>
      <c r="AO753" s="179"/>
      <c r="AP753" s="179"/>
      <c r="AQ753" s="179"/>
      <c r="AR753" s="179"/>
      <c r="AS753" s="179"/>
      <c r="AT753" s="179"/>
      <c r="AU753" s="179"/>
      <c r="AV753" s="179"/>
      <c r="AW753" s="179"/>
      <c r="AX753" s="179"/>
    </row>
    <row r="754" spans="1:50" x14ac:dyDescent="0.25">
      <c r="A754" s="179"/>
      <c r="B754" s="179"/>
      <c r="C754" s="180"/>
      <c r="D754" s="180"/>
      <c r="E754" s="181"/>
      <c r="F754" s="180"/>
      <c r="G754" s="180"/>
      <c r="H754" s="182"/>
      <c r="I754" s="183"/>
      <c r="J754" s="184"/>
      <c r="K754" s="184"/>
      <c r="L754" s="184"/>
      <c r="M754" s="179"/>
      <c r="N754" s="179"/>
      <c r="O754" s="184"/>
      <c r="P754" s="184"/>
      <c r="Q754" s="184"/>
      <c r="R754" s="184"/>
      <c r="S754" s="184"/>
      <c r="T754" s="184"/>
      <c r="U754" s="185"/>
      <c r="V754" s="185"/>
      <c r="W754" s="185"/>
      <c r="X754" s="185"/>
      <c r="Y754" s="185"/>
      <c r="Z754" s="185"/>
      <c r="AA754" s="185"/>
      <c r="AB754" s="185"/>
      <c r="AC754" s="185"/>
      <c r="AD754" s="185"/>
      <c r="AE754" s="185"/>
      <c r="AF754" s="185"/>
      <c r="AG754" s="185"/>
      <c r="AH754" s="185"/>
      <c r="AI754" s="179"/>
      <c r="AJ754" s="179"/>
      <c r="AK754" s="179"/>
      <c r="AL754" s="179"/>
      <c r="AM754" s="179"/>
      <c r="AN754" s="179"/>
      <c r="AO754" s="179"/>
      <c r="AP754" s="179"/>
      <c r="AQ754" s="179"/>
      <c r="AR754" s="179"/>
      <c r="AS754" s="179"/>
      <c r="AT754" s="179"/>
      <c r="AU754" s="179"/>
      <c r="AV754" s="179"/>
      <c r="AW754" s="179"/>
      <c r="AX754" s="179"/>
    </row>
    <row r="755" spans="1:50" x14ac:dyDescent="0.25">
      <c r="A755" s="179"/>
      <c r="B755" s="179"/>
      <c r="C755" s="180"/>
      <c r="D755" s="180"/>
      <c r="E755" s="181"/>
      <c r="F755" s="180"/>
      <c r="G755" s="180"/>
      <c r="H755" s="182"/>
      <c r="I755" s="183"/>
      <c r="J755" s="184"/>
      <c r="K755" s="184"/>
      <c r="L755" s="184"/>
      <c r="M755" s="179"/>
      <c r="N755" s="179"/>
      <c r="O755" s="184"/>
      <c r="P755" s="184"/>
      <c r="Q755" s="184"/>
      <c r="R755" s="184"/>
      <c r="S755" s="184"/>
      <c r="T755" s="184"/>
      <c r="U755" s="185"/>
      <c r="V755" s="185"/>
      <c r="W755" s="185"/>
      <c r="X755" s="185"/>
      <c r="Y755" s="185"/>
      <c r="Z755" s="185"/>
      <c r="AA755" s="185"/>
      <c r="AB755" s="185"/>
      <c r="AC755" s="185"/>
      <c r="AD755" s="185"/>
      <c r="AE755" s="185"/>
      <c r="AF755" s="185"/>
      <c r="AG755" s="185"/>
      <c r="AH755" s="185"/>
      <c r="AI755" s="179"/>
      <c r="AJ755" s="179"/>
      <c r="AK755" s="179"/>
      <c r="AL755" s="179"/>
      <c r="AM755" s="179"/>
      <c r="AN755" s="179"/>
      <c r="AO755" s="179"/>
      <c r="AP755" s="179"/>
      <c r="AQ755" s="179"/>
      <c r="AR755" s="179"/>
      <c r="AS755" s="179"/>
      <c r="AT755" s="179"/>
      <c r="AU755" s="179"/>
      <c r="AV755" s="179"/>
      <c r="AW755" s="179"/>
      <c r="AX755" s="179"/>
    </row>
    <row r="756" spans="1:50" x14ac:dyDescent="0.25">
      <c r="A756" s="179"/>
      <c r="B756" s="179"/>
      <c r="C756" s="180"/>
      <c r="D756" s="180"/>
      <c r="E756" s="181"/>
      <c r="F756" s="180"/>
      <c r="G756" s="180"/>
      <c r="H756" s="182"/>
      <c r="I756" s="183"/>
      <c r="J756" s="184"/>
      <c r="K756" s="184"/>
      <c r="L756" s="184"/>
      <c r="M756" s="179"/>
      <c r="N756" s="179"/>
      <c r="O756" s="184"/>
      <c r="P756" s="184"/>
      <c r="Q756" s="184"/>
      <c r="R756" s="184"/>
      <c r="S756" s="184"/>
      <c r="T756" s="184"/>
      <c r="U756" s="185"/>
      <c r="V756" s="185"/>
      <c r="W756" s="185"/>
      <c r="X756" s="185"/>
      <c r="Y756" s="185"/>
      <c r="Z756" s="185"/>
      <c r="AA756" s="185"/>
      <c r="AB756" s="185"/>
      <c r="AC756" s="185"/>
      <c r="AD756" s="185"/>
      <c r="AE756" s="185"/>
      <c r="AF756" s="185"/>
      <c r="AG756" s="185"/>
      <c r="AH756" s="185"/>
      <c r="AI756" s="179"/>
      <c r="AJ756" s="179"/>
      <c r="AK756" s="179"/>
      <c r="AL756" s="179"/>
      <c r="AM756" s="179"/>
      <c r="AN756" s="179"/>
      <c r="AO756" s="179"/>
      <c r="AP756" s="179"/>
      <c r="AQ756" s="179"/>
      <c r="AR756" s="179"/>
      <c r="AS756" s="179"/>
      <c r="AT756" s="179"/>
      <c r="AU756" s="179"/>
      <c r="AV756" s="179"/>
      <c r="AW756" s="179"/>
      <c r="AX756" s="179"/>
    </row>
    <row r="757" spans="1:50" x14ac:dyDescent="0.25">
      <c r="A757" s="179"/>
      <c r="B757" s="179"/>
      <c r="C757" s="180"/>
      <c r="D757" s="180"/>
      <c r="E757" s="181"/>
      <c r="F757" s="180"/>
      <c r="G757" s="180"/>
      <c r="H757" s="182"/>
      <c r="I757" s="183"/>
      <c r="J757" s="184"/>
      <c r="K757" s="184"/>
      <c r="L757" s="184"/>
      <c r="M757" s="179"/>
      <c r="N757" s="179"/>
      <c r="O757" s="184"/>
      <c r="P757" s="184"/>
      <c r="Q757" s="184"/>
      <c r="R757" s="184"/>
      <c r="S757" s="184"/>
      <c r="T757" s="184"/>
      <c r="U757" s="185"/>
      <c r="V757" s="185"/>
      <c r="W757" s="185"/>
      <c r="X757" s="185"/>
      <c r="Y757" s="185"/>
      <c r="Z757" s="185"/>
      <c r="AA757" s="185"/>
      <c r="AB757" s="185"/>
      <c r="AC757" s="185"/>
      <c r="AD757" s="185"/>
      <c r="AE757" s="185"/>
      <c r="AF757" s="185"/>
      <c r="AG757" s="185"/>
      <c r="AH757" s="185"/>
      <c r="AI757" s="179"/>
      <c r="AJ757" s="179"/>
      <c r="AK757" s="179"/>
      <c r="AL757" s="179"/>
      <c r="AM757" s="179"/>
      <c r="AN757" s="179"/>
      <c r="AO757" s="179"/>
      <c r="AP757" s="179"/>
      <c r="AQ757" s="179"/>
      <c r="AR757" s="179"/>
      <c r="AS757" s="179"/>
      <c r="AT757" s="179"/>
      <c r="AU757" s="179"/>
      <c r="AV757" s="179"/>
      <c r="AW757" s="179"/>
      <c r="AX757" s="179"/>
    </row>
    <row r="758" spans="1:50" x14ac:dyDescent="0.25">
      <c r="A758" s="179"/>
      <c r="B758" s="179"/>
      <c r="C758" s="180"/>
      <c r="D758" s="180"/>
      <c r="E758" s="181"/>
      <c r="F758" s="180"/>
      <c r="G758" s="180"/>
      <c r="H758" s="182"/>
      <c r="I758" s="183"/>
      <c r="J758" s="184"/>
      <c r="K758" s="184"/>
      <c r="L758" s="184"/>
      <c r="M758" s="179"/>
      <c r="N758" s="179"/>
      <c r="O758" s="184"/>
      <c r="P758" s="184"/>
      <c r="Q758" s="184"/>
      <c r="R758" s="184"/>
      <c r="S758" s="184"/>
      <c r="T758" s="184"/>
      <c r="U758" s="185"/>
      <c r="V758" s="185"/>
      <c r="W758" s="185"/>
      <c r="X758" s="185"/>
      <c r="Y758" s="185"/>
      <c r="Z758" s="185"/>
      <c r="AA758" s="185"/>
      <c r="AB758" s="185"/>
      <c r="AC758" s="185"/>
      <c r="AD758" s="185"/>
      <c r="AE758" s="185"/>
      <c r="AF758" s="185"/>
      <c r="AG758" s="185"/>
      <c r="AH758" s="185"/>
      <c r="AI758" s="179"/>
      <c r="AJ758" s="179"/>
      <c r="AK758" s="179"/>
      <c r="AL758" s="179"/>
      <c r="AM758" s="179"/>
      <c r="AN758" s="179"/>
      <c r="AO758" s="179"/>
      <c r="AP758" s="179"/>
      <c r="AQ758" s="179"/>
      <c r="AR758" s="179"/>
      <c r="AS758" s="179"/>
      <c r="AT758" s="179"/>
      <c r="AU758" s="179"/>
      <c r="AV758" s="179"/>
      <c r="AW758" s="179"/>
      <c r="AX758" s="179"/>
    </row>
    <row r="759" spans="1:50" x14ac:dyDescent="0.25">
      <c r="A759" s="179"/>
      <c r="B759" s="179"/>
      <c r="C759" s="180"/>
      <c r="D759" s="180"/>
      <c r="E759" s="181"/>
      <c r="F759" s="180"/>
      <c r="G759" s="180"/>
      <c r="H759" s="182"/>
      <c r="I759" s="183"/>
      <c r="J759" s="184"/>
      <c r="K759" s="184"/>
      <c r="L759" s="184"/>
      <c r="M759" s="179"/>
      <c r="N759" s="179"/>
      <c r="O759" s="184"/>
      <c r="P759" s="184"/>
      <c r="Q759" s="184"/>
      <c r="R759" s="184"/>
      <c r="S759" s="184"/>
      <c r="T759" s="184"/>
      <c r="U759" s="185"/>
      <c r="V759" s="185"/>
      <c r="W759" s="185"/>
      <c r="X759" s="185"/>
      <c r="Y759" s="185"/>
      <c r="Z759" s="185"/>
      <c r="AA759" s="185"/>
      <c r="AB759" s="185"/>
      <c r="AC759" s="185"/>
      <c r="AD759" s="185"/>
      <c r="AE759" s="185"/>
      <c r="AF759" s="185"/>
      <c r="AG759" s="185"/>
      <c r="AH759" s="185"/>
      <c r="AI759" s="179"/>
      <c r="AJ759" s="179"/>
      <c r="AK759" s="179"/>
      <c r="AL759" s="179"/>
      <c r="AM759" s="179"/>
      <c r="AN759" s="179"/>
      <c r="AO759" s="179"/>
      <c r="AP759" s="179"/>
      <c r="AQ759" s="179"/>
      <c r="AR759" s="179"/>
      <c r="AS759" s="179"/>
      <c r="AT759" s="179"/>
      <c r="AU759" s="179"/>
      <c r="AV759" s="179"/>
      <c r="AW759" s="179"/>
      <c r="AX759" s="179"/>
    </row>
    <row r="760" spans="1:50" x14ac:dyDescent="0.25">
      <c r="A760" s="179"/>
      <c r="B760" s="179"/>
      <c r="C760" s="180"/>
      <c r="D760" s="180"/>
      <c r="E760" s="181"/>
      <c r="F760" s="180"/>
      <c r="G760" s="180"/>
      <c r="H760" s="182"/>
      <c r="I760" s="183"/>
      <c r="J760" s="184"/>
      <c r="K760" s="184"/>
      <c r="L760" s="184"/>
      <c r="M760" s="179"/>
      <c r="N760" s="179"/>
      <c r="O760" s="184"/>
      <c r="P760" s="184"/>
      <c r="Q760" s="184"/>
      <c r="R760" s="184"/>
      <c r="S760" s="184"/>
      <c r="T760" s="184"/>
      <c r="U760" s="185"/>
      <c r="V760" s="185"/>
      <c r="W760" s="185"/>
      <c r="X760" s="185"/>
      <c r="Y760" s="185"/>
      <c r="Z760" s="185"/>
      <c r="AA760" s="185"/>
      <c r="AB760" s="185"/>
      <c r="AC760" s="185"/>
      <c r="AD760" s="185"/>
      <c r="AE760" s="185"/>
      <c r="AF760" s="185"/>
      <c r="AG760" s="185"/>
      <c r="AH760" s="185"/>
      <c r="AI760" s="179"/>
      <c r="AJ760" s="179"/>
      <c r="AK760" s="179"/>
      <c r="AL760" s="179"/>
      <c r="AM760" s="179"/>
      <c r="AN760" s="179"/>
      <c r="AO760" s="179"/>
      <c r="AP760" s="179"/>
      <c r="AQ760" s="179"/>
      <c r="AR760" s="179"/>
      <c r="AS760" s="179"/>
      <c r="AT760" s="179"/>
      <c r="AU760" s="179"/>
      <c r="AV760" s="179"/>
      <c r="AW760" s="179"/>
      <c r="AX760" s="179"/>
    </row>
    <row r="761" spans="1:50" x14ac:dyDescent="0.25">
      <c r="A761" s="179"/>
      <c r="B761" s="179"/>
      <c r="C761" s="180"/>
      <c r="D761" s="180"/>
      <c r="E761" s="181"/>
      <c r="F761" s="180"/>
      <c r="G761" s="180"/>
      <c r="H761" s="182"/>
      <c r="I761" s="183"/>
      <c r="J761" s="184"/>
      <c r="K761" s="184"/>
      <c r="L761" s="184"/>
      <c r="M761" s="179"/>
      <c r="N761" s="179"/>
      <c r="O761" s="184"/>
      <c r="P761" s="184"/>
      <c r="Q761" s="184"/>
      <c r="R761" s="184"/>
      <c r="S761" s="184"/>
      <c r="T761" s="184"/>
      <c r="U761" s="185"/>
      <c r="V761" s="185"/>
      <c r="W761" s="185"/>
      <c r="X761" s="185"/>
      <c r="Y761" s="185"/>
      <c r="Z761" s="185"/>
      <c r="AA761" s="185"/>
      <c r="AB761" s="185"/>
      <c r="AC761" s="185"/>
      <c r="AD761" s="185"/>
      <c r="AE761" s="185"/>
      <c r="AF761" s="185"/>
      <c r="AG761" s="185"/>
      <c r="AH761" s="185"/>
      <c r="AI761" s="179"/>
      <c r="AJ761" s="179"/>
      <c r="AK761" s="179"/>
      <c r="AL761" s="179"/>
      <c r="AM761" s="179"/>
      <c r="AN761" s="179"/>
      <c r="AO761" s="179"/>
      <c r="AP761" s="179"/>
      <c r="AQ761" s="179"/>
      <c r="AR761" s="179"/>
      <c r="AS761" s="179"/>
      <c r="AT761" s="179"/>
      <c r="AU761" s="179"/>
      <c r="AV761" s="179"/>
      <c r="AW761" s="179"/>
      <c r="AX761" s="179"/>
    </row>
    <row r="762" spans="1:50" x14ac:dyDescent="0.25">
      <c r="A762" s="179"/>
      <c r="B762" s="179"/>
      <c r="C762" s="180"/>
      <c r="D762" s="180"/>
      <c r="E762" s="181"/>
      <c r="F762" s="180"/>
      <c r="G762" s="180"/>
      <c r="H762" s="182"/>
      <c r="I762" s="183"/>
      <c r="J762" s="184"/>
      <c r="K762" s="184"/>
      <c r="L762" s="184"/>
      <c r="M762" s="179"/>
      <c r="N762" s="179"/>
      <c r="O762" s="184"/>
      <c r="P762" s="184"/>
      <c r="Q762" s="184"/>
      <c r="R762" s="184"/>
      <c r="S762" s="184"/>
      <c r="T762" s="184"/>
      <c r="U762" s="185"/>
      <c r="V762" s="185"/>
      <c r="W762" s="185"/>
      <c r="X762" s="185"/>
      <c r="Y762" s="185"/>
      <c r="Z762" s="185"/>
      <c r="AA762" s="185"/>
      <c r="AB762" s="185"/>
      <c r="AC762" s="185"/>
      <c r="AD762" s="185"/>
      <c r="AE762" s="185"/>
      <c r="AF762" s="185"/>
      <c r="AG762" s="185"/>
      <c r="AH762" s="185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79"/>
      <c r="AT762" s="179"/>
      <c r="AU762" s="179"/>
      <c r="AV762" s="179"/>
      <c r="AW762" s="179"/>
      <c r="AX762" s="179"/>
    </row>
    <row r="763" spans="1:50" x14ac:dyDescent="0.25">
      <c r="A763" s="179"/>
      <c r="B763" s="179"/>
      <c r="C763" s="180"/>
      <c r="D763" s="180"/>
      <c r="E763" s="181"/>
      <c r="F763" s="180"/>
      <c r="G763" s="180"/>
      <c r="H763" s="182"/>
      <c r="I763" s="183"/>
      <c r="J763" s="184"/>
      <c r="K763" s="184"/>
      <c r="L763" s="184"/>
      <c r="M763" s="179"/>
      <c r="N763" s="179"/>
      <c r="O763" s="184"/>
      <c r="P763" s="184"/>
      <c r="Q763" s="184"/>
      <c r="R763" s="184"/>
      <c r="S763" s="184"/>
      <c r="T763" s="184"/>
      <c r="U763" s="185"/>
      <c r="V763" s="185"/>
      <c r="W763" s="185"/>
      <c r="X763" s="185"/>
      <c r="Y763" s="185"/>
      <c r="Z763" s="185"/>
      <c r="AA763" s="185"/>
      <c r="AB763" s="185"/>
      <c r="AC763" s="185"/>
      <c r="AD763" s="185"/>
      <c r="AE763" s="185"/>
      <c r="AF763" s="185"/>
      <c r="AG763" s="185"/>
      <c r="AH763" s="185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79"/>
      <c r="AT763" s="179"/>
      <c r="AU763" s="179"/>
      <c r="AV763" s="179"/>
      <c r="AW763" s="179"/>
      <c r="AX763" s="179"/>
    </row>
    <row r="764" spans="1:50" x14ac:dyDescent="0.25">
      <c r="A764" s="179"/>
      <c r="B764" s="179"/>
      <c r="C764" s="180"/>
      <c r="D764" s="180"/>
      <c r="E764" s="181"/>
      <c r="F764" s="180"/>
      <c r="G764" s="180"/>
      <c r="H764" s="182"/>
      <c r="I764" s="183"/>
      <c r="J764" s="184"/>
      <c r="K764" s="184"/>
      <c r="L764" s="184"/>
      <c r="M764" s="179"/>
      <c r="N764" s="179"/>
      <c r="O764" s="184"/>
      <c r="P764" s="184"/>
      <c r="Q764" s="184"/>
      <c r="R764" s="184"/>
      <c r="S764" s="184"/>
      <c r="T764" s="184"/>
      <c r="U764" s="185"/>
      <c r="V764" s="185"/>
      <c r="W764" s="185"/>
      <c r="X764" s="185"/>
      <c r="Y764" s="185"/>
      <c r="Z764" s="185"/>
      <c r="AA764" s="185"/>
      <c r="AB764" s="185"/>
      <c r="AC764" s="185"/>
      <c r="AD764" s="185"/>
      <c r="AE764" s="185"/>
      <c r="AF764" s="185"/>
      <c r="AG764" s="185"/>
      <c r="AH764" s="185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79"/>
      <c r="AT764" s="179"/>
      <c r="AU764" s="179"/>
      <c r="AV764" s="179"/>
      <c r="AW764" s="179"/>
      <c r="AX764" s="179"/>
    </row>
    <row r="765" spans="1:50" x14ac:dyDescent="0.25">
      <c r="A765" s="179"/>
      <c r="B765" s="179"/>
      <c r="C765" s="180"/>
      <c r="D765" s="180"/>
      <c r="E765" s="181"/>
      <c r="F765" s="180"/>
      <c r="G765" s="180"/>
      <c r="H765" s="182"/>
      <c r="I765" s="183"/>
      <c r="J765" s="184"/>
      <c r="K765" s="184"/>
      <c r="L765" s="184"/>
      <c r="M765" s="179"/>
      <c r="N765" s="179"/>
      <c r="O765" s="184"/>
      <c r="P765" s="184"/>
      <c r="Q765" s="184"/>
      <c r="R765" s="184"/>
      <c r="S765" s="184"/>
      <c r="T765" s="184"/>
      <c r="U765" s="185"/>
      <c r="V765" s="185"/>
      <c r="W765" s="185"/>
      <c r="X765" s="185"/>
      <c r="Y765" s="185"/>
      <c r="Z765" s="185"/>
      <c r="AA765" s="185"/>
      <c r="AB765" s="185"/>
      <c r="AC765" s="185"/>
      <c r="AD765" s="185"/>
      <c r="AE765" s="185"/>
      <c r="AF765" s="185"/>
      <c r="AG765" s="185"/>
      <c r="AH765" s="185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79"/>
      <c r="AT765" s="179"/>
      <c r="AU765" s="179"/>
      <c r="AV765" s="179"/>
      <c r="AW765" s="179"/>
      <c r="AX765" s="179"/>
    </row>
    <row r="766" spans="1:50" x14ac:dyDescent="0.25">
      <c r="A766" s="179"/>
      <c r="B766" s="179"/>
      <c r="C766" s="180"/>
      <c r="D766" s="180"/>
      <c r="E766" s="181"/>
      <c r="F766" s="180"/>
      <c r="G766" s="180"/>
      <c r="H766" s="182"/>
      <c r="I766" s="183"/>
      <c r="J766" s="184"/>
      <c r="K766" s="184"/>
      <c r="L766" s="184"/>
      <c r="M766" s="179"/>
      <c r="N766" s="179"/>
      <c r="O766" s="184"/>
      <c r="P766" s="184"/>
      <c r="Q766" s="184"/>
      <c r="R766" s="184"/>
      <c r="S766" s="184"/>
      <c r="T766" s="184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79"/>
      <c r="AT766" s="179"/>
      <c r="AU766" s="179"/>
      <c r="AV766" s="179"/>
      <c r="AW766" s="179"/>
      <c r="AX766" s="179"/>
    </row>
    <row r="767" spans="1:50" x14ac:dyDescent="0.25">
      <c r="A767" s="179"/>
      <c r="B767" s="179"/>
      <c r="C767" s="180"/>
      <c r="D767" s="180"/>
      <c r="E767" s="181"/>
      <c r="F767" s="180"/>
      <c r="G767" s="180"/>
      <c r="H767" s="182"/>
      <c r="I767" s="183"/>
      <c r="J767" s="184"/>
      <c r="K767" s="184"/>
      <c r="L767" s="184"/>
      <c r="M767" s="179"/>
      <c r="N767" s="179"/>
      <c r="O767" s="184"/>
      <c r="P767" s="184"/>
      <c r="Q767" s="184"/>
      <c r="R767" s="184"/>
      <c r="S767" s="184"/>
      <c r="T767" s="184"/>
      <c r="U767" s="185"/>
      <c r="V767" s="185"/>
      <c r="W767" s="185"/>
      <c r="X767" s="185"/>
      <c r="Y767" s="185"/>
      <c r="Z767" s="185"/>
      <c r="AA767" s="185"/>
      <c r="AB767" s="185"/>
      <c r="AC767" s="185"/>
      <c r="AD767" s="185"/>
      <c r="AE767" s="185"/>
      <c r="AF767" s="185"/>
      <c r="AG767" s="185"/>
      <c r="AH767" s="185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179"/>
      <c r="AT767" s="179"/>
      <c r="AU767" s="179"/>
      <c r="AV767" s="179"/>
      <c r="AW767" s="179"/>
      <c r="AX767" s="179"/>
    </row>
    <row r="768" spans="1:50" x14ac:dyDescent="0.25">
      <c r="A768" s="179"/>
      <c r="B768" s="179"/>
      <c r="C768" s="180"/>
      <c r="D768" s="180"/>
      <c r="E768" s="181"/>
      <c r="F768" s="180"/>
      <c r="G768" s="180"/>
      <c r="H768" s="182"/>
      <c r="I768" s="183"/>
      <c r="J768" s="184"/>
      <c r="K768" s="184"/>
      <c r="L768" s="184"/>
      <c r="M768" s="179"/>
      <c r="N768" s="179"/>
      <c r="O768" s="184"/>
      <c r="P768" s="184"/>
      <c r="Q768" s="184"/>
      <c r="R768" s="184"/>
      <c r="S768" s="184"/>
      <c r="T768" s="184"/>
      <c r="U768" s="185"/>
      <c r="V768" s="185"/>
      <c r="W768" s="185"/>
      <c r="X768" s="185"/>
      <c r="Y768" s="185"/>
      <c r="Z768" s="185"/>
      <c r="AA768" s="185"/>
      <c r="AB768" s="185"/>
      <c r="AC768" s="185"/>
      <c r="AD768" s="185"/>
      <c r="AE768" s="185"/>
      <c r="AF768" s="185"/>
      <c r="AG768" s="185"/>
      <c r="AH768" s="185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179"/>
      <c r="AT768" s="179"/>
      <c r="AU768" s="179"/>
      <c r="AV768" s="179"/>
      <c r="AW768" s="179"/>
      <c r="AX768" s="179"/>
    </row>
    <row r="769" spans="1:50" x14ac:dyDescent="0.25">
      <c r="A769" s="179"/>
      <c r="B769" s="179"/>
      <c r="C769" s="180"/>
      <c r="D769" s="180"/>
      <c r="E769" s="181"/>
      <c r="F769" s="180"/>
      <c r="G769" s="180"/>
      <c r="H769" s="182"/>
      <c r="I769" s="183"/>
      <c r="J769" s="184"/>
      <c r="K769" s="184"/>
      <c r="L769" s="184"/>
      <c r="M769" s="179"/>
      <c r="N769" s="179"/>
      <c r="O769" s="184"/>
      <c r="P769" s="184"/>
      <c r="Q769" s="184"/>
      <c r="R769" s="184"/>
      <c r="S769" s="184"/>
      <c r="T769" s="184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  <c r="AG769" s="185"/>
      <c r="AH769" s="185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179"/>
      <c r="AT769" s="179"/>
      <c r="AU769" s="179"/>
      <c r="AV769" s="179"/>
      <c r="AW769" s="179"/>
      <c r="AX769" s="179"/>
    </row>
    <row r="770" spans="1:50" x14ac:dyDescent="0.25">
      <c r="A770" s="179"/>
      <c r="B770" s="179"/>
      <c r="C770" s="180"/>
      <c r="D770" s="180"/>
      <c r="E770" s="181"/>
      <c r="F770" s="180"/>
      <c r="G770" s="180"/>
      <c r="H770" s="182"/>
      <c r="I770" s="183"/>
      <c r="J770" s="184"/>
      <c r="K770" s="184"/>
      <c r="L770" s="184"/>
      <c r="M770" s="179"/>
      <c r="N770" s="179"/>
      <c r="O770" s="184"/>
      <c r="P770" s="184"/>
      <c r="Q770" s="184"/>
      <c r="R770" s="184"/>
      <c r="S770" s="184"/>
      <c r="T770" s="184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179"/>
      <c r="AT770" s="179"/>
      <c r="AU770" s="179"/>
      <c r="AV770" s="179"/>
      <c r="AW770" s="179"/>
      <c r="AX770" s="179"/>
    </row>
    <row r="771" spans="1:50" x14ac:dyDescent="0.25">
      <c r="A771" s="179"/>
      <c r="B771" s="179"/>
      <c r="C771" s="180"/>
      <c r="D771" s="180"/>
      <c r="E771" s="181"/>
      <c r="F771" s="180"/>
      <c r="G771" s="180"/>
      <c r="H771" s="182"/>
      <c r="I771" s="183"/>
      <c r="J771" s="184"/>
      <c r="K771" s="184"/>
      <c r="L771" s="184"/>
      <c r="M771" s="179"/>
      <c r="N771" s="179"/>
      <c r="O771" s="184"/>
      <c r="P771" s="184"/>
      <c r="Q771" s="184"/>
      <c r="R771" s="184"/>
      <c r="S771" s="184"/>
      <c r="T771" s="184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5"/>
      <c r="AI771" s="179"/>
      <c r="AJ771" s="179"/>
      <c r="AK771" s="179"/>
      <c r="AL771" s="179"/>
      <c r="AM771" s="179"/>
      <c r="AN771" s="179"/>
      <c r="AO771" s="179"/>
      <c r="AP771" s="179"/>
      <c r="AQ771" s="179"/>
      <c r="AR771" s="179"/>
      <c r="AS771" s="179"/>
      <c r="AT771" s="179"/>
      <c r="AU771" s="179"/>
      <c r="AV771" s="179"/>
      <c r="AW771" s="179"/>
      <c r="AX771" s="179"/>
    </row>
    <row r="772" spans="1:50" x14ac:dyDescent="0.25">
      <c r="A772" s="179"/>
      <c r="B772" s="179"/>
      <c r="C772" s="180"/>
      <c r="D772" s="180"/>
      <c r="E772" s="181"/>
      <c r="F772" s="180"/>
      <c r="G772" s="180"/>
      <c r="H772" s="182"/>
      <c r="I772" s="183"/>
      <c r="J772" s="184"/>
      <c r="K772" s="184"/>
      <c r="L772" s="184"/>
      <c r="M772" s="179"/>
      <c r="N772" s="179"/>
      <c r="O772" s="184"/>
      <c r="P772" s="184"/>
      <c r="Q772" s="184"/>
      <c r="R772" s="184"/>
      <c r="S772" s="184"/>
      <c r="T772" s="184"/>
      <c r="U772" s="185"/>
      <c r="V772" s="185"/>
      <c r="W772" s="185"/>
      <c r="X772" s="185"/>
      <c r="Y772" s="185"/>
      <c r="Z772" s="185"/>
      <c r="AA772" s="185"/>
      <c r="AB772" s="185"/>
      <c r="AC772" s="185"/>
      <c r="AD772" s="185"/>
      <c r="AE772" s="185"/>
      <c r="AF772" s="185"/>
      <c r="AG772" s="185"/>
      <c r="AH772" s="185"/>
      <c r="AI772" s="179"/>
      <c r="AJ772" s="179"/>
      <c r="AK772" s="179"/>
      <c r="AL772" s="179"/>
      <c r="AM772" s="179"/>
      <c r="AN772" s="179"/>
      <c r="AO772" s="179"/>
      <c r="AP772" s="179"/>
      <c r="AQ772" s="179"/>
      <c r="AR772" s="179"/>
      <c r="AS772" s="179"/>
      <c r="AT772" s="179"/>
      <c r="AU772" s="179"/>
      <c r="AV772" s="179"/>
      <c r="AW772" s="179"/>
      <c r="AX772" s="179"/>
    </row>
    <row r="773" spans="1:50" x14ac:dyDescent="0.25">
      <c r="A773" s="179"/>
      <c r="B773" s="179"/>
      <c r="C773" s="180"/>
      <c r="D773" s="180"/>
      <c r="E773" s="181"/>
      <c r="F773" s="180"/>
      <c r="G773" s="180"/>
      <c r="H773" s="182"/>
      <c r="I773" s="183"/>
      <c r="J773" s="184"/>
      <c r="K773" s="184"/>
      <c r="L773" s="184"/>
      <c r="M773" s="179"/>
      <c r="N773" s="179"/>
      <c r="O773" s="184"/>
      <c r="P773" s="184"/>
      <c r="Q773" s="184"/>
      <c r="R773" s="184"/>
      <c r="S773" s="184"/>
      <c r="T773" s="184"/>
      <c r="U773" s="185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  <c r="AG773" s="185"/>
      <c r="AH773" s="185"/>
      <c r="AI773" s="179"/>
      <c r="AJ773" s="179"/>
      <c r="AK773" s="179"/>
      <c r="AL773" s="179"/>
      <c r="AM773" s="179"/>
      <c r="AN773" s="179"/>
      <c r="AO773" s="179"/>
      <c r="AP773" s="179"/>
      <c r="AQ773" s="179"/>
      <c r="AR773" s="179"/>
      <c r="AS773" s="179"/>
      <c r="AT773" s="179"/>
      <c r="AU773" s="179"/>
      <c r="AV773" s="179"/>
      <c r="AW773" s="179"/>
      <c r="AX773" s="179"/>
    </row>
    <row r="774" spans="1:50" x14ac:dyDescent="0.25">
      <c r="A774" s="179"/>
      <c r="B774" s="179"/>
      <c r="C774" s="180"/>
      <c r="D774" s="180"/>
      <c r="E774" s="181"/>
      <c r="F774" s="180"/>
      <c r="G774" s="180"/>
      <c r="H774" s="182"/>
      <c r="I774" s="183"/>
      <c r="J774" s="184"/>
      <c r="K774" s="184"/>
      <c r="L774" s="184"/>
      <c r="M774" s="179"/>
      <c r="N774" s="179"/>
      <c r="O774" s="184"/>
      <c r="P774" s="184"/>
      <c r="Q774" s="184"/>
      <c r="R774" s="184"/>
      <c r="S774" s="184"/>
      <c r="T774" s="184"/>
      <c r="U774" s="185"/>
      <c r="V774" s="185"/>
      <c r="W774" s="185"/>
      <c r="X774" s="185"/>
      <c r="Y774" s="185"/>
      <c r="Z774" s="185"/>
      <c r="AA774" s="185"/>
      <c r="AB774" s="185"/>
      <c r="AC774" s="185"/>
      <c r="AD774" s="185"/>
      <c r="AE774" s="185"/>
      <c r="AF774" s="185"/>
      <c r="AG774" s="185"/>
      <c r="AH774" s="185"/>
      <c r="AI774" s="179"/>
      <c r="AJ774" s="179"/>
      <c r="AK774" s="179"/>
      <c r="AL774" s="179"/>
      <c r="AM774" s="179"/>
      <c r="AN774" s="179"/>
      <c r="AO774" s="179"/>
      <c r="AP774" s="179"/>
      <c r="AQ774" s="179"/>
      <c r="AR774" s="179"/>
      <c r="AS774" s="179"/>
      <c r="AT774" s="179"/>
      <c r="AU774" s="179"/>
      <c r="AV774" s="179"/>
      <c r="AW774" s="179"/>
      <c r="AX774" s="179"/>
    </row>
    <row r="775" spans="1:50" x14ac:dyDescent="0.25">
      <c r="A775" s="179"/>
      <c r="B775" s="179"/>
      <c r="C775" s="180"/>
      <c r="D775" s="180"/>
      <c r="E775" s="181"/>
      <c r="F775" s="180"/>
      <c r="G775" s="180"/>
      <c r="H775" s="182"/>
      <c r="I775" s="183"/>
      <c r="J775" s="184"/>
      <c r="K775" s="184"/>
      <c r="L775" s="184"/>
      <c r="M775" s="179"/>
      <c r="N775" s="179"/>
      <c r="O775" s="184"/>
      <c r="P775" s="184"/>
      <c r="Q775" s="184"/>
      <c r="R775" s="184"/>
      <c r="S775" s="184"/>
      <c r="T775" s="184"/>
      <c r="U775" s="185"/>
      <c r="V775" s="185"/>
      <c r="W775" s="185"/>
      <c r="X775" s="185"/>
      <c r="Y775" s="185"/>
      <c r="Z775" s="185"/>
      <c r="AA775" s="185"/>
      <c r="AB775" s="185"/>
      <c r="AC775" s="185"/>
      <c r="AD775" s="185"/>
      <c r="AE775" s="185"/>
      <c r="AF775" s="185"/>
      <c r="AG775" s="185"/>
      <c r="AH775" s="185"/>
      <c r="AI775" s="179"/>
      <c r="AJ775" s="179"/>
      <c r="AK775" s="179"/>
      <c r="AL775" s="179"/>
      <c r="AM775" s="179"/>
      <c r="AN775" s="179"/>
      <c r="AO775" s="179"/>
      <c r="AP775" s="179"/>
      <c r="AQ775" s="179"/>
      <c r="AR775" s="179"/>
      <c r="AS775" s="179"/>
      <c r="AT775" s="179"/>
      <c r="AU775" s="179"/>
      <c r="AV775" s="179"/>
      <c r="AW775" s="179"/>
      <c r="AX775" s="179"/>
    </row>
    <row r="776" spans="1:50" x14ac:dyDescent="0.25">
      <c r="A776" s="179"/>
      <c r="B776" s="179"/>
      <c r="C776" s="180"/>
      <c r="D776" s="180"/>
      <c r="E776" s="181"/>
      <c r="F776" s="180"/>
      <c r="G776" s="180"/>
      <c r="H776" s="182"/>
      <c r="I776" s="183"/>
      <c r="J776" s="184"/>
      <c r="K776" s="184"/>
      <c r="L776" s="184"/>
      <c r="M776" s="179"/>
      <c r="N776" s="179"/>
      <c r="O776" s="184"/>
      <c r="P776" s="184"/>
      <c r="Q776" s="184"/>
      <c r="R776" s="184"/>
      <c r="S776" s="184"/>
      <c r="T776" s="184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79"/>
      <c r="AJ776" s="179"/>
      <c r="AK776" s="179"/>
      <c r="AL776" s="179"/>
      <c r="AM776" s="179"/>
      <c r="AN776" s="179"/>
      <c r="AO776" s="179"/>
      <c r="AP776" s="179"/>
      <c r="AQ776" s="179"/>
      <c r="AR776" s="179"/>
      <c r="AS776" s="179"/>
      <c r="AT776" s="179"/>
      <c r="AU776" s="179"/>
      <c r="AV776" s="179"/>
      <c r="AW776" s="179"/>
      <c r="AX776" s="179"/>
    </row>
    <row r="777" spans="1:50" x14ac:dyDescent="0.25">
      <c r="A777" s="179"/>
      <c r="B777" s="179"/>
      <c r="C777" s="180"/>
      <c r="D777" s="180"/>
      <c r="E777" s="181"/>
      <c r="F777" s="180"/>
      <c r="G777" s="180"/>
      <c r="H777" s="182"/>
      <c r="I777" s="183"/>
      <c r="J777" s="184"/>
      <c r="K777" s="184"/>
      <c r="L777" s="184"/>
      <c r="M777" s="179"/>
      <c r="N777" s="179"/>
      <c r="O777" s="184"/>
      <c r="P777" s="184"/>
      <c r="Q777" s="184"/>
      <c r="R777" s="184"/>
      <c r="S777" s="184"/>
      <c r="T777" s="184"/>
      <c r="U777" s="185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  <c r="AG777" s="185"/>
      <c r="AH777" s="185"/>
      <c r="AI777" s="179"/>
      <c r="AJ777" s="179"/>
      <c r="AK777" s="179"/>
      <c r="AL777" s="179"/>
      <c r="AM777" s="179"/>
      <c r="AN777" s="179"/>
      <c r="AO777" s="179"/>
      <c r="AP777" s="179"/>
      <c r="AQ777" s="179"/>
      <c r="AR777" s="179"/>
      <c r="AS777" s="179"/>
      <c r="AT777" s="179"/>
      <c r="AU777" s="179"/>
      <c r="AV777" s="179"/>
      <c r="AW777" s="179"/>
      <c r="AX777" s="179"/>
    </row>
    <row r="778" spans="1:50" x14ac:dyDescent="0.25">
      <c r="A778" s="179"/>
      <c r="B778" s="179"/>
      <c r="C778" s="180"/>
      <c r="D778" s="180"/>
      <c r="E778" s="181"/>
      <c r="F778" s="180"/>
      <c r="G778" s="180"/>
      <c r="H778" s="182"/>
      <c r="I778" s="183"/>
      <c r="J778" s="184"/>
      <c r="K778" s="184"/>
      <c r="L778" s="184"/>
      <c r="M778" s="179"/>
      <c r="N778" s="179"/>
      <c r="O778" s="184"/>
      <c r="P778" s="184"/>
      <c r="Q778" s="184"/>
      <c r="R778" s="184"/>
      <c r="S778" s="184"/>
      <c r="T778" s="184"/>
      <c r="U778" s="185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  <c r="AG778" s="185"/>
      <c r="AH778" s="185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79"/>
      <c r="AT778" s="179"/>
      <c r="AU778" s="179"/>
      <c r="AV778" s="179"/>
      <c r="AW778" s="179"/>
      <c r="AX778" s="179"/>
    </row>
    <row r="779" spans="1:50" x14ac:dyDescent="0.25">
      <c r="A779" s="179"/>
      <c r="B779" s="179"/>
      <c r="C779" s="180"/>
      <c r="D779" s="180"/>
      <c r="E779" s="181"/>
      <c r="F779" s="180"/>
      <c r="G779" s="180"/>
      <c r="H779" s="182"/>
      <c r="I779" s="183"/>
      <c r="J779" s="184"/>
      <c r="K779" s="184"/>
      <c r="L779" s="184"/>
      <c r="M779" s="179"/>
      <c r="N779" s="179"/>
      <c r="O779" s="184"/>
      <c r="P779" s="184"/>
      <c r="Q779" s="184"/>
      <c r="R779" s="184"/>
      <c r="S779" s="184"/>
      <c r="T779" s="184"/>
      <c r="U779" s="185"/>
      <c r="V779" s="185"/>
      <c r="W779" s="185"/>
      <c r="X779" s="185"/>
      <c r="Y779" s="185"/>
      <c r="Z779" s="185"/>
      <c r="AA779" s="185"/>
      <c r="AB779" s="185"/>
      <c r="AC779" s="185"/>
      <c r="AD779" s="185"/>
      <c r="AE779" s="185"/>
      <c r="AF779" s="185"/>
      <c r="AG779" s="185"/>
      <c r="AH779" s="185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79"/>
      <c r="AT779" s="179"/>
      <c r="AU779" s="179"/>
      <c r="AV779" s="179"/>
      <c r="AW779" s="179"/>
      <c r="AX779" s="179"/>
    </row>
    <row r="780" spans="1:50" x14ac:dyDescent="0.25">
      <c r="A780" s="179"/>
      <c r="B780" s="179"/>
      <c r="C780" s="180"/>
      <c r="D780" s="180"/>
      <c r="E780" s="181"/>
      <c r="F780" s="180"/>
      <c r="G780" s="180"/>
      <c r="H780" s="182"/>
      <c r="I780" s="183"/>
      <c r="J780" s="184"/>
      <c r="K780" s="184"/>
      <c r="L780" s="184"/>
      <c r="M780" s="179"/>
      <c r="N780" s="179"/>
      <c r="O780" s="184"/>
      <c r="P780" s="184"/>
      <c r="Q780" s="184"/>
      <c r="R780" s="184"/>
      <c r="S780" s="184"/>
      <c r="T780" s="184"/>
      <c r="U780" s="185"/>
      <c r="V780" s="185"/>
      <c r="W780" s="185"/>
      <c r="X780" s="185"/>
      <c r="Y780" s="185"/>
      <c r="Z780" s="185"/>
      <c r="AA780" s="185"/>
      <c r="AB780" s="185"/>
      <c r="AC780" s="185"/>
      <c r="AD780" s="185"/>
      <c r="AE780" s="185"/>
      <c r="AF780" s="185"/>
      <c r="AG780" s="185"/>
      <c r="AH780" s="185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79"/>
      <c r="AT780" s="179"/>
      <c r="AU780" s="179"/>
      <c r="AV780" s="179"/>
      <c r="AW780" s="179"/>
      <c r="AX780" s="179"/>
    </row>
    <row r="781" spans="1:50" x14ac:dyDescent="0.25">
      <c r="A781" s="179"/>
      <c r="B781" s="179"/>
      <c r="C781" s="180"/>
      <c r="D781" s="180"/>
      <c r="E781" s="181"/>
      <c r="F781" s="180"/>
      <c r="G781" s="180"/>
      <c r="H781" s="182"/>
      <c r="I781" s="183"/>
      <c r="J781" s="184"/>
      <c r="K781" s="184"/>
      <c r="L781" s="184"/>
      <c r="M781" s="179"/>
      <c r="N781" s="179"/>
      <c r="O781" s="184"/>
      <c r="P781" s="184"/>
      <c r="Q781" s="184"/>
      <c r="R781" s="184"/>
      <c r="S781" s="184"/>
      <c r="T781" s="184"/>
      <c r="U781" s="185"/>
      <c r="V781" s="185"/>
      <c r="W781" s="185"/>
      <c r="X781" s="185"/>
      <c r="Y781" s="185"/>
      <c r="Z781" s="185"/>
      <c r="AA781" s="185"/>
      <c r="AB781" s="185"/>
      <c r="AC781" s="185"/>
      <c r="AD781" s="185"/>
      <c r="AE781" s="185"/>
      <c r="AF781" s="185"/>
      <c r="AG781" s="185"/>
      <c r="AH781" s="185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79"/>
      <c r="AT781" s="179"/>
      <c r="AU781" s="179"/>
      <c r="AV781" s="179"/>
      <c r="AW781" s="179"/>
      <c r="AX781" s="179"/>
    </row>
    <row r="782" spans="1:50" x14ac:dyDescent="0.25">
      <c r="A782" s="179"/>
      <c r="B782" s="179"/>
      <c r="C782" s="180"/>
      <c r="D782" s="180"/>
      <c r="E782" s="181"/>
      <c r="F782" s="180"/>
      <c r="G782" s="180"/>
      <c r="H782" s="182"/>
      <c r="I782" s="183"/>
      <c r="J782" s="184"/>
      <c r="K782" s="184"/>
      <c r="L782" s="184"/>
      <c r="M782" s="179"/>
      <c r="N782" s="179"/>
      <c r="O782" s="184"/>
      <c r="P782" s="184"/>
      <c r="Q782" s="184"/>
      <c r="R782" s="184"/>
      <c r="S782" s="184"/>
      <c r="T782" s="184"/>
      <c r="U782" s="185"/>
      <c r="V782" s="185"/>
      <c r="W782" s="185"/>
      <c r="X782" s="185"/>
      <c r="Y782" s="185"/>
      <c r="Z782" s="185"/>
      <c r="AA782" s="185"/>
      <c r="AB782" s="185"/>
      <c r="AC782" s="185"/>
      <c r="AD782" s="185"/>
      <c r="AE782" s="185"/>
      <c r="AF782" s="185"/>
      <c r="AG782" s="185"/>
      <c r="AH782" s="185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79"/>
      <c r="AT782" s="179"/>
      <c r="AU782" s="179"/>
      <c r="AV782" s="179"/>
      <c r="AW782" s="179"/>
      <c r="AX782" s="179"/>
    </row>
    <row r="783" spans="1:50" x14ac:dyDescent="0.25">
      <c r="A783" s="179"/>
      <c r="B783" s="179"/>
      <c r="C783" s="180"/>
      <c r="D783" s="180"/>
      <c r="E783" s="181"/>
      <c r="F783" s="180"/>
      <c r="G783" s="180"/>
      <c r="H783" s="182"/>
      <c r="I783" s="183"/>
      <c r="J783" s="184"/>
      <c r="K783" s="184"/>
      <c r="L783" s="184"/>
      <c r="M783" s="179"/>
      <c r="N783" s="179"/>
      <c r="O783" s="184"/>
      <c r="P783" s="184"/>
      <c r="Q783" s="184"/>
      <c r="R783" s="184"/>
      <c r="S783" s="184"/>
      <c r="T783" s="184"/>
      <c r="U783" s="185"/>
      <c r="V783" s="185"/>
      <c r="W783" s="185"/>
      <c r="X783" s="185"/>
      <c r="Y783" s="185"/>
      <c r="Z783" s="185"/>
      <c r="AA783" s="185"/>
      <c r="AB783" s="185"/>
      <c r="AC783" s="185"/>
      <c r="AD783" s="185"/>
      <c r="AE783" s="185"/>
      <c r="AF783" s="185"/>
      <c r="AG783" s="185"/>
      <c r="AH783" s="185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79"/>
      <c r="AT783" s="179"/>
      <c r="AU783" s="179"/>
      <c r="AV783" s="179"/>
      <c r="AW783" s="179"/>
      <c r="AX783" s="179"/>
    </row>
    <row r="784" spans="1:50" x14ac:dyDescent="0.25">
      <c r="A784" s="179"/>
      <c r="B784" s="179"/>
      <c r="C784" s="180"/>
      <c r="D784" s="180"/>
      <c r="E784" s="181"/>
      <c r="F784" s="180"/>
      <c r="G784" s="180"/>
      <c r="H784" s="182"/>
      <c r="I784" s="183"/>
      <c r="J784" s="184"/>
      <c r="K784" s="184"/>
      <c r="L784" s="184"/>
      <c r="M784" s="179"/>
      <c r="N784" s="179"/>
      <c r="O784" s="184"/>
      <c r="P784" s="184"/>
      <c r="Q784" s="184"/>
      <c r="R784" s="184"/>
      <c r="S784" s="184"/>
      <c r="T784" s="184"/>
      <c r="U784" s="185"/>
      <c r="V784" s="185"/>
      <c r="W784" s="185"/>
      <c r="X784" s="185"/>
      <c r="Y784" s="185"/>
      <c r="Z784" s="185"/>
      <c r="AA784" s="185"/>
      <c r="AB784" s="185"/>
      <c r="AC784" s="185"/>
      <c r="AD784" s="185"/>
      <c r="AE784" s="185"/>
      <c r="AF784" s="185"/>
      <c r="AG784" s="185"/>
      <c r="AH784" s="185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79"/>
      <c r="AT784" s="179"/>
      <c r="AU784" s="179"/>
      <c r="AV784" s="179"/>
      <c r="AW784" s="179"/>
      <c r="AX784" s="179"/>
    </row>
    <row r="785" spans="1:50" x14ac:dyDescent="0.25">
      <c r="A785" s="179"/>
      <c r="B785" s="179"/>
      <c r="C785" s="180"/>
      <c r="D785" s="180"/>
      <c r="E785" s="181"/>
      <c r="F785" s="180"/>
      <c r="G785" s="180"/>
      <c r="H785" s="182"/>
      <c r="I785" s="183"/>
      <c r="J785" s="184"/>
      <c r="K785" s="184"/>
      <c r="L785" s="184"/>
      <c r="M785" s="179"/>
      <c r="N785" s="179"/>
      <c r="O785" s="184"/>
      <c r="P785" s="184"/>
      <c r="Q785" s="184"/>
      <c r="R785" s="184"/>
      <c r="S785" s="184"/>
      <c r="T785" s="184"/>
      <c r="U785" s="185"/>
      <c r="V785" s="185"/>
      <c r="W785" s="185"/>
      <c r="X785" s="185"/>
      <c r="Y785" s="185"/>
      <c r="Z785" s="185"/>
      <c r="AA785" s="185"/>
      <c r="AB785" s="185"/>
      <c r="AC785" s="185"/>
      <c r="AD785" s="185"/>
      <c r="AE785" s="185"/>
      <c r="AF785" s="185"/>
      <c r="AG785" s="185"/>
      <c r="AH785" s="185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79"/>
      <c r="AT785" s="179"/>
      <c r="AU785" s="179"/>
      <c r="AV785" s="179"/>
      <c r="AW785" s="179"/>
      <c r="AX785" s="179"/>
    </row>
    <row r="786" spans="1:50" x14ac:dyDescent="0.25">
      <c r="A786" s="179"/>
      <c r="B786" s="179"/>
      <c r="C786" s="180"/>
      <c r="D786" s="180"/>
      <c r="E786" s="181"/>
      <c r="F786" s="180"/>
      <c r="G786" s="180"/>
      <c r="H786" s="182"/>
      <c r="I786" s="183"/>
      <c r="J786" s="184"/>
      <c r="K786" s="184"/>
      <c r="L786" s="184"/>
      <c r="M786" s="179"/>
      <c r="N786" s="179"/>
      <c r="O786" s="184"/>
      <c r="P786" s="184"/>
      <c r="Q786" s="184"/>
      <c r="R786" s="184"/>
      <c r="S786" s="184"/>
      <c r="T786" s="184"/>
      <c r="U786" s="185"/>
      <c r="V786" s="185"/>
      <c r="W786" s="185"/>
      <c r="X786" s="185"/>
      <c r="Y786" s="185"/>
      <c r="Z786" s="185"/>
      <c r="AA786" s="185"/>
      <c r="AB786" s="185"/>
      <c r="AC786" s="185"/>
      <c r="AD786" s="185"/>
      <c r="AE786" s="185"/>
      <c r="AF786" s="185"/>
      <c r="AG786" s="185"/>
      <c r="AH786" s="185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79"/>
      <c r="AT786" s="179"/>
      <c r="AU786" s="179"/>
      <c r="AV786" s="179"/>
      <c r="AW786" s="179"/>
      <c r="AX786" s="179"/>
    </row>
    <row r="787" spans="1:50" x14ac:dyDescent="0.25">
      <c r="A787" s="179"/>
      <c r="B787" s="179"/>
      <c r="C787" s="180"/>
      <c r="D787" s="180"/>
      <c r="E787" s="181"/>
      <c r="F787" s="180"/>
      <c r="G787" s="180"/>
      <c r="H787" s="182"/>
      <c r="I787" s="183"/>
      <c r="J787" s="184"/>
      <c r="K787" s="184"/>
      <c r="L787" s="184"/>
      <c r="M787" s="179"/>
      <c r="N787" s="179"/>
      <c r="O787" s="184"/>
      <c r="P787" s="184"/>
      <c r="Q787" s="184"/>
      <c r="R787" s="184"/>
      <c r="S787" s="184"/>
      <c r="T787" s="184"/>
      <c r="U787" s="185"/>
      <c r="V787" s="185"/>
      <c r="W787" s="185"/>
      <c r="X787" s="185"/>
      <c r="Y787" s="185"/>
      <c r="Z787" s="185"/>
      <c r="AA787" s="185"/>
      <c r="AB787" s="185"/>
      <c r="AC787" s="185"/>
      <c r="AD787" s="185"/>
      <c r="AE787" s="185"/>
      <c r="AF787" s="185"/>
      <c r="AG787" s="185"/>
      <c r="AH787" s="185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79"/>
      <c r="AT787" s="179"/>
      <c r="AU787" s="179"/>
      <c r="AV787" s="179"/>
      <c r="AW787" s="179"/>
      <c r="AX787" s="179"/>
    </row>
    <row r="788" spans="1:50" x14ac:dyDescent="0.25">
      <c r="A788" s="179"/>
      <c r="B788" s="179"/>
      <c r="C788" s="180"/>
      <c r="D788" s="180"/>
      <c r="E788" s="181"/>
      <c r="F788" s="180"/>
      <c r="G788" s="180"/>
      <c r="H788" s="182"/>
      <c r="I788" s="183"/>
      <c r="J788" s="184"/>
      <c r="K788" s="184"/>
      <c r="L788" s="184"/>
      <c r="M788" s="179"/>
      <c r="N788" s="179"/>
      <c r="O788" s="184"/>
      <c r="P788" s="184"/>
      <c r="Q788" s="184"/>
      <c r="R788" s="184"/>
      <c r="S788" s="184"/>
      <c r="T788" s="184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79"/>
      <c r="AT788" s="179"/>
      <c r="AU788" s="179"/>
      <c r="AV788" s="179"/>
      <c r="AW788" s="179"/>
      <c r="AX788" s="179"/>
    </row>
    <row r="789" spans="1:50" x14ac:dyDescent="0.25">
      <c r="A789" s="179"/>
      <c r="B789" s="179"/>
      <c r="C789" s="180"/>
      <c r="D789" s="180"/>
      <c r="E789" s="181"/>
      <c r="F789" s="180"/>
      <c r="G789" s="180"/>
      <c r="H789" s="182"/>
      <c r="I789" s="183"/>
      <c r="J789" s="184"/>
      <c r="K789" s="184"/>
      <c r="L789" s="184"/>
      <c r="M789" s="179"/>
      <c r="N789" s="179"/>
      <c r="O789" s="184"/>
      <c r="P789" s="184"/>
      <c r="Q789" s="184"/>
      <c r="R789" s="184"/>
      <c r="S789" s="184"/>
      <c r="T789" s="184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  <c r="AG789" s="185"/>
      <c r="AH789" s="185"/>
      <c r="AI789" s="179"/>
      <c r="AJ789" s="179"/>
      <c r="AK789" s="179"/>
      <c r="AL789" s="179"/>
      <c r="AM789" s="179"/>
      <c r="AN789" s="179"/>
      <c r="AO789" s="179"/>
      <c r="AP789" s="179"/>
      <c r="AQ789" s="179"/>
      <c r="AR789" s="179"/>
      <c r="AS789" s="179"/>
      <c r="AT789" s="179"/>
      <c r="AU789" s="179"/>
      <c r="AV789" s="179"/>
      <c r="AW789" s="179"/>
      <c r="AX789" s="179"/>
    </row>
    <row r="790" spans="1:50" x14ac:dyDescent="0.25">
      <c r="A790" s="179"/>
      <c r="B790" s="179"/>
      <c r="C790" s="180"/>
      <c r="D790" s="180"/>
      <c r="E790" s="181"/>
      <c r="F790" s="180"/>
      <c r="G790" s="180"/>
      <c r="H790" s="182"/>
      <c r="I790" s="183"/>
      <c r="J790" s="184"/>
      <c r="K790" s="184"/>
      <c r="L790" s="184"/>
      <c r="M790" s="179"/>
      <c r="N790" s="179"/>
      <c r="O790" s="184"/>
      <c r="P790" s="184"/>
      <c r="Q790" s="184"/>
      <c r="R790" s="184"/>
      <c r="S790" s="184"/>
      <c r="T790" s="184"/>
      <c r="U790" s="185"/>
      <c r="V790" s="185"/>
      <c r="W790" s="185"/>
      <c r="X790" s="185"/>
      <c r="Y790" s="185"/>
      <c r="Z790" s="185"/>
      <c r="AA790" s="185"/>
      <c r="AB790" s="185"/>
      <c r="AC790" s="185"/>
      <c r="AD790" s="185"/>
      <c r="AE790" s="185"/>
      <c r="AF790" s="185"/>
      <c r="AG790" s="185"/>
      <c r="AH790" s="185"/>
      <c r="AI790" s="179"/>
      <c r="AJ790" s="179"/>
      <c r="AK790" s="179"/>
      <c r="AL790" s="179"/>
      <c r="AM790" s="179"/>
      <c r="AN790" s="179"/>
      <c r="AO790" s="179"/>
      <c r="AP790" s="179"/>
      <c r="AQ790" s="179"/>
      <c r="AR790" s="179"/>
      <c r="AS790" s="179"/>
      <c r="AT790" s="179"/>
      <c r="AU790" s="179"/>
      <c r="AV790" s="179"/>
      <c r="AW790" s="179"/>
      <c r="AX790" s="179"/>
    </row>
    <row r="791" spans="1:50" x14ac:dyDescent="0.25">
      <c r="A791" s="179"/>
      <c r="B791" s="179"/>
      <c r="C791" s="180"/>
      <c r="D791" s="180"/>
      <c r="E791" s="181"/>
      <c r="F791" s="180"/>
      <c r="G791" s="180"/>
      <c r="H791" s="182"/>
      <c r="I791" s="183"/>
      <c r="J791" s="184"/>
      <c r="K791" s="184"/>
      <c r="L791" s="184"/>
      <c r="M791" s="179"/>
      <c r="N791" s="179"/>
      <c r="O791" s="184"/>
      <c r="P791" s="184"/>
      <c r="Q791" s="184"/>
      <c r="R791" s="184"/>
      <c r="S791" s="184"/>
      <c r="T791" s="184"/>
      <c r="U791" s="185"/>
      <c r="V791" s="185"/>
      <c r="W791" s="185"/>
      <c r="X791" s="185"/>
      <c r="Y791" s="185"/>
      <c r="Z791" s="185"/>
      <c r="AA791" s="185"/>
      <c r="AB791" s="185"/>
      <c r="AC791" s="185"/>
      <c r="AD791" s="185"/>
      <c r="AE791" s="185"/>
      <c r="AF791" s="185"/>
      <c r="AG791" s="185"/>
      <c r="AH791" s="185"/>
      <c r="AI791" s="179"/>
      <c r="AJ791" s="179"/>
      <c r="AK791" s="179"/>
      <c r="AL791" s="179"/>
      <c r="AM791" s="179"/>
      <c r="AN791" s="179"/>
      <c r="AO791" s="179"/>
      <c r="AP791" s="179"/>
      <c r="AQ791" s="179"/>
      <c r="AR791" s="179"/>
      <c r="AS791" s="179"/>
      <c r="AT791" s="179"/>
      <c r="AU791" s="179"/>
      <c r="AV791" s="179"/>
      <c r="AW791" s="179"/>
      <c r="AX791" s="179"/>
    </row>
    <row r="792" spans="1:50" x14ac:dyDescent="0.25">
      <c r="A792" s="179"/>
      <c r="B792" s="179"/>
      <c r="C792" s="180"/>
      <c r="D792" s="180"/>
      <c r="E792" s="181"/>
      <c r="F792" s="180"/>
      <c r="G792" s="180"/>
      <c r="H792" s="182"/>
      <c r="I792" s="183"/>
      <c r="J792" s="184"/>
      <c r="K792" s="184"/>
      <c r="L792" s="184"/>
      <c r="M792" s="179"/>
      <c r="N792" s="179"/>
      <c r="O792" s="184"/>
      <c r="P792" s="184"/>
      <c r="Q792" s="184"/>
      <c r="R792" s="184"/>
      <c r="S792" s="184"/>
      <c r="T792" s="184"/>
      <c r="U792" s="185"/>
      <c r="V792" s="185"/>
      <c r="W792" s="185"/>
      <c r="X792" s="185"/>
      <c r="Y792" s="185"/>
      <c r="Z792" s="185"/>
      <c r="AA792" s="185"/>
      <c r="AB792" s="185"/>
      <c r="AC792" s="185"/>
      <c r="AD792" s="185"/>
      <c r="AE792" s="185"/>
      <c r="AF792" s="185"/>
      <c r="AG792" s="185"/>
      <c r="AH792" s="185"/>
      <c r="AI792" s="179"/>
      <c r="AJ792" s="179"/>
      <c r="AK792" s="179"/>
      <c r="AL792" s="179"/>
      <c r="AM792" s="179"/>
      <c r="AN792" s="179"/>
      <c r="AO792" s="179"/>
      <c r="AP792" s="179"/>
      <c r="AQ792" s="179"/>
      <c r="AR792" s="179"/>
      <c r="AS792" s="179"/>
      <c r="AT792" s="179"/>
      <c r="AU792" s="179"/>
      <c r="AV792" s="179"/>
      <c r="AW792" s="179"/>
      <c r="AX792" s="179"/>
    </row>
    <row r="793" spans="1:50" x14ac:dyDescent="0.25">
      <c r="A793" s="179"/>
      <c r="B793" s="179"/>
      <c r="C793" s="180"/>
      <c r="D793" s="180"/>
      <c r="E793" s="181"/>
      <c r="F793" s="180"/>
      <c r="G793" s="180"/>
      <c r="H793" s="182"/>
      <c r="I793" s="183"/>
      <c r="J793" s="184"/>
      <c r="K793" s="184"/>
      <c r="L793" s="184"/>
      <c r="M793" s="179"/>
      <c r="N793" s="179"/>
      <c r="O793" s="184"/>
      <c r="P793" s="184"/>
      <c r="Q793" s="184"/>
      <c r="R793" s="184"/>
      <c r="S793" s="184"/>
      <c r="T793" s="184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79"/>
      <c r="AJ793" s="179"/>
      <c r="AK793" s="179"/>
      <c r="AL793" s="179"/>
      <c r="AM793" s="179"/>
      <c r="AN793" s="179"/>
      <c r="AO793" s="179"/>
      <c r="AP793" s="179"/>
      <c r="AQ793" s="179"/>
      <c r="AR793" s="179"/>
      <c r="AS793" s="179"/>
      <c r="AT793" s="179"/>
      <c r="AU793" s="179"/>
      <c r="AV793" s="179"/>
      <c r="AW793" s="179"/>
      <c r="AX793" s="179"/>
    </row>
    <row r="794" spans="1:50" x14ac:dyDescent="0.25">
      <c r="A794" s="179"/>
      <c r="B794" s="179"/>
      <c r="C794" s="180"/>
      <c r="D794" s="180"/>
      <c r="E794" s="181"/>
      <c r="F794" s="180"/>
      <c r="G794" s="180"/>
      <c r="H794" s="182"/>
      <c r="I794" s="183"/>
      <c r="J794" s="184"/>
      <c r="K794" s="184"/>
      <c r="L794" s="184"/>
      <c r="M794" s="179"/>
      <c r="N794" s="179"/>
      <c r="O794" s="184"/>
      <c r="P794" s="184"/>
      <c r="Q794" s="184"/>
      <c r="R794" s="184"/>
      <c r="S794" s="184"/>
      <c r="T794" s="184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  <c r="AG794" s="185"/>
      <c r="AH794" s="185"/>
      <c r="AI794" s="179"/>
      <c r="AJ794" s="179"/>
      <c r="AK794" s="179"/>
      <c r="AL794" s="179"/>
      <c r="AM794" s="179"/>
      <c r="AN794" s="179"/>
      <c r="AO794" s="179"/>
      <c r="AP794" s="179"/>
      <c r="AQ794" s="179"/>
      <c r="AR794" s="179"/>
      <c r="AS794" s="179"/>
      <c r="AT794" s="179"/>
      <c r="AU794" s="179"/>
      <c r="AV794" s="179"/>
      <c r="AW794" s="179"/>
      <c r="AX794" s="179"/>
    </row>
    <row r="795" spans="1:50" x14ac:dyDescent="0.25">
      <c r="A795" s="179"/>
      <c r="B795" s="179"/>
      <c r="C795" s="180"/>
      <c r="D795" s="180"/>
      <c r="E795" s="181"/>
      <c r="F795" s="180"/>
      <c r="G795" s="180"/>
      <c r="H795" s="182"/>
      <c r="I795" s="183"/>
      <c r="J795" s="184"/>
      <c r="K795" s="184"/>
      <c r="L795" s="184"/>
      <c r="M795" s="179"/>
      <c r="N795" s="179"/>
      <c r="O795" s="184"/>
      <c r="P795" s="184"/>
      <c r="Q795" s="184"/>
      <c r="R795" s="184"/>
      <c r="S795" s="184"/>
      <c r="T795" s="184"/>
      <c r="U795" s="185"/>
      <c r="V795" s="185"/>
      <c r="W795" s="185"/>
      <c r="X795" s="185"/>
      <c r="Y795" s="185"/>
      <c r="Z795" s="185"/>
      <c r="AA795" s="185"/>
      <c r="AB795" s="185"/>
      <c r="AC795" s="185"/>
      <c r="AD795" s="185"/>
      <c r="AE795" s="185"/>
      <c r="AF795" s="185"/>
      <c r="AG795" s="185"/>
      <c r="AH795" s="185"/>
      <c r="AI795" s="179"/>
      <c r="AJ795" s="179"/>
      <c r="AK795" s="179"/>
      <c r="AL795" s="179"/>
      <c r="AM795" s="179"/>
      <c r="AN795" s="179"/>
      <c r="AO795" s="179"/>
      <c r="AP795" s="179"/>
      <c r="AQ795" s="179"/>
      <c r="AR795" s="179"/>
      <c r="AS795" s="179"/>
      <c r="AT795" s="179"/>
      <c r="AU795" s="179"/>
      <c r="AV795" s="179"/>
      <c r="AW795" s="179"/>
      <c r="AX795" s="179"/>
    </row>
    <row r="796" spans="1:50" x14ac:dyDescent="0.25">
      <c r="A796" s="179"/>
      <c r="B796" s="179"/>
      <c r="C796" s="180"/>
      <c r="D796" s="180"/>
      <c r="E796" s="181"/>
      <c r="F796" s="180"/>
      <c r="G796" s="180"/>
      <c r="H796" s="182"/>
      <c r="I796" s="183"/>
      <c r="J796" s="184"/>
      <c r="K796" s="184"/>
      <c r="L796" s="184"/>
      <c r="M796" s="179"/>
      <c r="N796" s="179"/>
      <c r="O796" s="184"/>
      <c r="P796" s="184"/>
      <c r="Q796" s="184"/>
      <c r="R796" s="184"/>
      <c r="S796" s="184"/>
      <c r="T796" s="184"/>
      <c r="U796" s="185"/>
      <c r="V796" s="185"/>
      <c r="W796" s="185"/>
      <c r="X796" s="185"/>
      <c r="Y796" s="185"/>
      <c r="Z796" s="185"/>
      <c r="AA796" s="185"/>
      <c r="AB796" s="185"/>
      <c r="AC796" s="185"/>
      <c r="AD796" s="185"/>
      <c r="AE796" s="185"/>
      <c r="AF796" s="185"/>
      <c r="AG796" s="185"/>
      <c r="AH796" s="185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79"/>
      <c r="AT796" s="179"/>
      <c r="AU796" s="179"/>
      <c r="AV796" s="179"/>
      <c r="AW796" s="179"/>
      <c r="AX796" s="179"/>
    </row>
    <row r="797" spans="1:50" x14ac:dyDescent="0.25">
      <c r="A797" s="179"/>
      <c r="B797" s="179"/>
      <c r="C797" s="180"/>
      <c r="D797" s="180"/>
      <c r="E797" s="181"/>
      <c r="F797" s="180"/>
      <c r="G797" s="180"/>
      <c r="H797" s="182"/>
      <c r="I797" s="183"/>
      <c r="J797" s="184"/>
      <c r="K797" s="184"/>
      <c r="L797" s="184"/>
      <c r="M797" s="179"/>
      <c r="N797" s="179"/>
      <c r="O797" s="184"/>
      <c r="P797" s="184"/>
      <c r="Q797" s="184"/>
      <c r="R797" s="184"/>
      <c r="S797" s="184"/>
      <c r="T797" s="184"/>
      <c r="U797" s="185"/>
      <c r="V797" s="185"/>
      <c r="W797" s="185"/>
      <c r="X797" s="185"/>
      <c r="Y797" s="185"/>
      <c r="Z797" s="185"/>
      <c r="AA797" s="185"/>
      <c r="AB797" s="185"/>
      <c r="AC797" s="185"/>
      <c r="AD797" s="185"/>
      <c r="AE797" s="185"/>
      <c r="AF797" s="185"/>
      <c r="AG797" s="185"/>
      <c r="AH797" s="185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79"/>
      <c r="AT797" s="179"/>
      <c r="AU797" s="179"/>
      <c r="AV797" s="179"/>
      <c r="AW797" s="179"/>
      <c r="AX797" s="179"/>
    </row>
    <row r="798" spans="1:50" x14ac:dyDescent="0.25">
      <c r="A798" s="179"/>
      <c r="B798" s="179"/>
      <c r="C798" s="180"/>
      <c r="D798" s="180"/>
      <c r="E798" s="181"/>
      <c r="F798" s="180"/>
      <c r="G798" s="180"/>
      <c r="H798" s="182"/>
      <c r="I798" s="183"/>
      <c r="J798" s="184"/>
      <c r="K798" s="184"/>
      <c r="L798" s="184"/>
      <c r="M798" s="179"/>
      <c r="N798" s="179"/>
      <c r="O798" s="184"/>
      <c r="P798" s="184"/>
      <c r="Q798" s="184"/>
      <c r="R798" s="184"/>
      <c r="S798" s="184"/>
      <c r="T798" s="184"/>
      <c r="U798" s="185"/>
      <c r="V798" s="185"/>
      <c r="W798" s="185"/>
      <c r="X798" s="185"/>
      <c r="Y798" s="185"/>
      <c r="Z798" s="185"/>
      <c r="AA798" s="185"/>
      <c r="AB798" s="185"/>
      <c r="AC798" s="185"/>
      <c r="AD798" s="185"/>
      <c r="AE798" s="185"/>
      <c r="AF798" s="185"/>
      <c r="AG798" s="185"/>
      <c r="AH798" s="185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79"/>
      <c r="AT798" s="179"/>
      <c r="AU798" s="179"/>
      <c r="AV798" s="179"/>
      <c r="AW798" s="179"/>
      <c r="AX798" s="179"/>
    </row>
    <row r="799" spans="1:50" x14ac:dyDescent="0.25">
      <c r="A799" s="179"/>
      <c r="B799" s="179"/>
      <c r="C799" s="180"/>
      <c r="D799" s="180"/>
      <c r="E799" s="181"/>
      <c r="F799" s="180"/>
      <c r="G799" s="180"/>
      <c r="H799" s="182"/>
      <c r="I799" s="183"/>
      <c r="J799" s="184"/>
      <c r="K799" s="184"/>
      <c r="L799" s="184"/>
      <c r="M799" s="179"/>
      <c r="N799" s="179"/>
      <c r="O799" s="184"/>
      <c r="P799" s="184"/>
      <c r="Q799" s="184"/>
      <c r="R799" s="184"/>
      <c r="S799" s="184"/>
      <c r="T799" s="184"/>
      <c r="U799" s="185"/>
      <c r="V799" s="185"/>
      <c r="W799" s="185"/>
      <c r="X799" s="185"/>
      <c r="Y799" s="185"/>
      <c r="Z799" s="185"/>
      <c r="AA799" s="185"/>
      <c r="AB799" s="185"/>
      <c r="AC799" s="185"/>
      <c r="AD799" s="185"/>
      <c r="AE799" s="185"/>
      <c r="AF799" s="185"/>
      <c r="AG799" s="185"/>
      <c r="AH799" s="185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79"/>
      <c r="AT799" s="179"/>
      <c r="AU799" s="179"/>
      <c r="AV799" s="179"/>
      <c r="AW799" s="179"/>
      <c r="AX799" s="179"/>
    </row>
    <row r="800" spans="1:50" x14ac:dyDescent="0.25">
      <c r="A800" s="179"/>
      <c r="B800" s="179"/>
      <c r="C800" s="180"/>
      <c r="D800" s="180"/>
      <c r="E800" s="181"/>
      <c r="F800" s="180"/>
      <c r="G800" s="180"/>
      <c r="H800" s="182"/>
      <c r="I800" s="183"/>
      <c r="J800" s="184"/>
      <c r="K800" s="184"/>
      <c r="L800" s="184"/>
      <c r="M800" s="179"/>
      <c r="N800" s="179"/>
      <c r="O800" s="184"/>
      <c r="P800" s="184"/>
      <c r="Q800" s="184"/>
      <c r="R800" s="184"/>
      <c r="S800" s="184"/>
      <c r="T800" s="184"/>
      <c r="U800" s="185"/>
      <c r="V800" s="185"/>
      <c r="W800" s="185"/>
      <c r="X800" s="185"/>
      <c r="Y800" s="185"/>
      <c r="Z800" s="185"/>
      <c r="AA800" s="185"/>
      <c r="AB800" s="185"/>
      <c r="AC800" s="185"/>
      <c r="AD800" s="185"/>
      <c r="AE800" s="185"/>
      <c r="AF800" s="185"/>
      <c r="AG800" s="185"/>
      <c r="AH800" s="185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79"/>
      <c r="AT800" s="179"/>
      <c r="AU800" s="179"/>
      <c r="AV800" s="179"/>
      <c r="AW800" s="179"/>
      <c r="AX800" s="179"/>
    </row>
    <row r="801" spans="1:50" x14ac:dyDescent="0.25">
      <c r="A801" s="179"/>
      <c r="B801" s="179"/>
      <c r="C801" s="180"/>
      <c r="D801" s="180"/>
      <c r="E801" s="181"/>
      <c r="F801" s="180"/>
      <c r="G801" s="180"/>
      <c r="H801" s="182"/>
      <c r="I801" s="183"/>
      <c r="J801" s="184"/>
      <c r="K801" s="184"/>
      <c r="L801" s="184"/>
      <c r="M801" s="179"/>
      <c r="N801" s="179"/>
      <c r="O801" s="184"/>
      <c r="P801" s="184"/>
      <c r="Q801" s="184"/>
      <c r="R801" s="184"/>
      <c r="S801" s="184"/>
      <c r="T801" s="184"/>
      <c r="U801" s="185"/>
      <c r="V801" s="185"/>
      <c r="W801" s="185"/>
      <c r="X801" s="185"/>
      <c r="Y801" s="185"/>
      <c r="Z801" s="185"/>
      <c r="AA801" s="185"/>
      <c r="AB801" s="185"/>
      <c r="AC801" s="185"/>
      <c r="AD801" s="185"/>
      <c r="AE801" s="185"/>
      <c r="AF801" s="185"/>
      <c r="AG801" s="185"/>
      <c r="AH801" s="185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179"/>
      <c r="AT801" s="179"/>
      <c r="AU801" s="179"/>
      <c r="AV801" s="179"/>
      <c r="AW801" s="179"/>
      <c r="AX801" s="179"/>
    </row>
    <row r="802" spans="1:50" x14ac:dyDescent="0.25">
      <c r="A802" s="179"/>
      <c r="B802" s="179"/>
      <c r="C802" s="180"/>
      <c r="D802" s="180"/>
      <c r="E802" s="181"/>
      <c r="F802" s="180"/>
      <c r="G802" s="180"/>
      <c r="H802" s="182"/>
      <c r="I802" s="183"/>
      <c r="J802" s="184"/>
      <c r="K802" s="184"/>
      <c r="L802" s="184"/>
      <c r="M802" s="179"/>
      <c r="N802" s="179"/>
      <c r="O802" s="184"/>
      <c r="P802" s="184"/>
      <c r="Q802" s="184"/>
      <c r="R802" s="184"/>
      <c r="S802" s="184"/>
      <c r="T802" s="184"/>
      <c r="U802" s="185"/>
      <c r="V802" s="185"/>
      <c r="W802" s="185"/>
      <c r="X802" s="185"/>
      <c r="Y802" s="185"/>
      <c r="Z802" s="185"/>
      <c r="AA802" s="185"/>
      <c r="AB802" s="185"/>
      <c r="AC802" s="185"/>
      <c r="AD802" s="185"/>
      <c r="AE802" s="185"/>
      <c r="AF802" s="185"/>
      <c r="AG802" s="185"/>
      <c r="AH802" s="185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79"/>
      <c r="AT802" s="179"/>
      <c r="AU802" s="179"/>
      <c r="AV802" s="179"/>
      <c r="AW802" s="179"/>
      <c r="AX802" s="179"/>
    </row>
    <row r="803" spans="1:50" x14ac:dyDescent="0.25">
      <c r="A803" s="179"/>
      <c r="B803" s="179"/>
      <c r="C803" s="180"/>
      <c r="D803" s="180"/>
      <c r="E803" s="181"/>
      <c r="F803" s="180"/>
      <c r="G803" s="180"/>
      <c r="H803" s="182"/>
      <c r="I803" s="183"/>
      <c r="J803" s="184"/>
      <c r="K803" s="184"/>
      <c r="L803" s="184"/>
      <c r="M803" s="179"/>
      <c r="N803" s="179"/>
      <c r="O803" s="184"/>
      <c r="P803" s="184"/>
      <c r="Q803" s="184"/>
      <c r="R803" s="184"/>
      <c r="S803" s="184"/>
      <c r="T803" s="184"/>
      <c r="U803" s="185"/>
      <c r="V803" s="185"/>
      <c r="W803" s="185"/>
      <c r="X803" s="185"/>
      <c r="Y803" s="185"/>
      <c r="Z803" s="185"/>
      <c r="AA803" s="185"/>
      <c r="AB803" s="185"/>
      <c r="AC803" s="185"/>
      <c r="AD803" s="185"/>
      <c r="AE803" s="185"/>
      <c r="AF803" s="185"/>
      <c r="AG803" s="185"/>
      <c r="AH803" s="185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79"/>
      <c r="AT803" s="179"/>
      <c r="AU803" s="179"/>
      <c r="AV803" s="179"/>
      <c r="AW803" s="179"/>
      <c r="AX803" s="179"/>
    </row>
    <row r="804" spans="1:50" x14ac:dyDescent="0.25">
      <c r="A804" s="179"/>
      <c r="B804" s="179"/>
      <c r="C804" s="180"/>
      <c r="D804" s="180"/>
      <c r="E804" s="181"/>
      <c r="F804" s="180"/>
      <c r="G804" s="180"/>
      <c r="H804" s="182"/>
      <c r="I804" s="183"/>
      <c r="J804" s="184"/>
      <c r="K804" s="184"/>
      <c r="L804" s="184"/>
      <c r="M804" s="179"/>
      <c r="N804" s="179"/>
      <c r="O804" s="184"/>
      <c r="P804" s="184"/>
      <c r="Q804" s="184"/>
      <c r="R804" s="184"/>
      <c r="S804" s="184"/>
      <c r="T804" s="184"/>
      <c r="U804" s="185"/>
      <c r="V804" s="185"/>
      <c r="W804" s="185"/>
      <c r="X804" s="185"/>
      <c r="Y804" s="185"/>
      <c r="Z804" s="185"/>
      <c r="AA804" s="185"/>
      <c r="AB804" s="185"/>
      <c r="AC804" s="185"/>
      <c r="AD804" s="185"/>
      <c r="AE804" s="185"/>
      <c r="AF804" s="185"/>
      <c r="AG804" s="185"/>
      <c r="AH804" s="185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179"/>
      <c r="AT804" s="179"/>
      <c r="AU804" s="179"/>
      <c r="AV804" s="179"/>
      <c r="AW804" s="179"/>
      <c r="AX804" s="179"/>
    </row>
    <row r="805" spans="1:50" x14ac:dyDescent="0.25">
      <c r="A805" s="179"/>
      <c r="B805" s="179"/>
      <c r="C805" s="180"/>
      <c r="D805" s="180"/>
      <c r="E805" s="181"/>
      <c r="F805" s="180"/>
      <c r="G805" s="180"/>
      <c r="H805" s="182"/>
      <c r="I805" s="183"/>
      <c r="J805" s="184"/>
      <c r="K805" s="184"/>
      <c r="L805" s="184"/>
      <c r="M805" s="179"/>
      <c r="N805" s="179"/>
      <c r="O805" s="184"/>
      <c r="P805" s="184"/>
      <c r="Q805" s="184"/>
      <c r="R805" s="184"/>
      <c r="S805" s="184"/>
      <c r="T805" s="184"/>
      <c r="U805" s="185"/>
      <c r="V805" s="185"/>
      <c r="W805" s="185"/>
      <c r="X805" s="185"/>
      <c r="Y805" s="185"/>
      <c r="Z805" s="185"/>
      <c r="AA805" s="185"/>
      <c r="AB805" s="185"/>
      <c r="AC805" s="185"/>
      <c r="AD805" s="185"/>
      <c r="AE805" s="185"/>
      <c r="AF805" s="185"/>
      <c r="AG805" s="185"/>
      <c r="AH805" s="185"/>
      <c r="AI805" s="179"/>
      <c r="AJ805" s="179"/>
      <c r="AK805" s="179"/>
      <c r="AL805" s="179"/>
      <c r="AM805" s="179"/>
      <c r="AN805" s="179"/>
      <c r="AO805" s="179"/>
      <c r="AP805" s="179"/>
      <c r="AQ805" s="179"/>
      <c r="AR805" s="179"/>
      <c r="AS805" s="179"/>
      <c r="AT805" s="179"/>
      <c r="AU805" s="179"/>
      <c r="AV805" s="179"/>
      <c r="AW805" s="179"/>
      <c r="AX805" s="179"/>
    </row>
    <row r="806" spans="1:50" x14ac:dyDescent="0.25">
      <c r="A806" s="179"/>
      <c r="B806" s="179"/>
      <c r="C806" s="180"/>
      <c r="D806" s="180"/>
      <c r="E806" s="181"/>
      <c r="F806" s="180"/>
      <c r="G806" s="180"/>
      <c r="H806" s="182"/>
      <c r="I806" s="183"/>
      <c r="J806" s="184"/>
      <c r="K806" s="184"/>
      <c r="L806" s="184"/>
      <c r="M806" s="179"/>
      <c r="N806" s="179"/>
      <c r="O806" s="184"/>
      <c r="P806" s="184"/>
      <c r="Q806" s="184"/>
      <c r="R806" s="184"/>
      <c r="S806" s="184"/>
      <c r="T806" s="184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179"/>
      <c r="AT806" s="179"/>
      <c r="AU806" s="179"/>
      <c r="AV806" s="179"/>
      <c r="AW806" s="179"/>
      <c r="AX806" s="179"/>
    </row>
    <row r="807" spans="1:50" x14ac:dyDescent="0.25">
      <c r="A807" s="179"/>
      <c r="B807" s="179"/>
      <c r="C807" s="180"/>
      <c r="D807" s="180"/>
      <c r="E807" s="181"/>
      <c r="F807" s="180"/>
      <c r="G807" s="180"/>
      <c r="H807" s="182"/>
      <c r="I807" s="183"/>
      <c r="J807" s="184"/>
      <c r="K807" s="184"/>
      <c r="L807" s="184"/>
      <c r="M807" s="179"/>
      <c r="N807" s="179"/>
      <c r="O807" s="184"/>
      <c r="P807" s="184"/>
      <c r="Q807" s="184"/>
      <c r="R807" s="184"/>
      <c r="S807" s="184"/>
      <c r="T807" s="184"/>
      <c r="U807" s="185"/>
      <c r="V807" s="185"/>
      <c r="W807" s="185"/>
      <c r="X807" s="185"/>
      <c r="Y807" s="185"/>
      <c r="Z807" s="185"/>
      <c r="AA807" s="185"/>
      <c r="AB807" s="185"/>
      <c r="AC807" s="185"/>
      <c r="AD807" s="185"/>
      <c r="AE807" s="185"/>
      <c r="AF807" s="185"/>
      <c r="AG807" s="185"/>
      <c r="AH807" s="185"/>
      <c r="AI807" s="179"/>
      <c r="AJ807" s="179"/>
      <c r="AK807" s="179"/>
      <c r="AL807" s="179"/>
      <c r="AM807" s="179"/>
      <c r="AN807" s="179"/>
      <c r="AO807" s="179"/>
      <c r="AP807" s="179"/>
      <c r="AQ807" s="179"/>
      <c r="AR807" s="179"/>
      <c r="AS807" s="179"/>
      <c r="AT807" s="179"/>
      <c r="AU807" s="179"/>
      <c r="AV807" s="179"/>
      <c r="AW807" s="179"/>
      <c r="AX807" s="179"/>
    </row>
    <row r="808" spans="1:50" x14ac:dyDescent="0.25">
      <c r="A808" s="179"/>
      <c r="B808" s="179"/>
      <c r="C808" s="180"/>
      <c r="D808" s="180"/>
      <c r="E808" s="181"/>
      <c r="F808" s="180"/>
      <c r="G808" s="180"/>
      <c r="H808" s="182"/>
      <c r="I808" s="183"/>
      <c r="J808" s="184"/>
      <c r="K808" s="184"/>
      <c r="L808" s="184"/>
      <c r="M808" s="179"/>
      <c r="N808" s="179"/>
      <c r="O808" s="184"/>
      <c r="P808" s="184"/>
      <c r="Q808" s="184"/>
      <c r="R808" s="184"/>
      <c r="S808" s="184"/>
      <c r="T808" s="184"/>
      <c r="U808" s="185"/>
      <c r="V808" s="185"/>
      <c r="W808" s="185"/>
      <c r="X808" s="185"/>
      <c r="Y808" s="185"/>
      <c r="Z808" s="185"/>
      <c r="AA808" s="185"/>
      <c r="AB808" s="185"/>
      <c r="AC808" s="185"/>
      <c r="AD808" s="185"/>
      <c r="AE808" s="185"/>
      <c r="AF808" s="185"/>
      <c r="AG808" s="185"/>
      <c r="AH808" s="185"/>
      <c r="AI808" s="179"/>
      <c r="AJ808" s="179"/>
      <c r="AK808" s="179"/>
      <c r="AL808" s="179"/>
      <c r="AM808" s="179"/>
      <c r="AN808" s="179"/>
      <c r="AO808" s="179"/>
      <c r="AP808" s="179"/>
      <c r="AQ808" s="179"/>
      <c r="AR808" s="179"/>
      <c r="AS808" s="179"/>
      <c r="AT808" s="179"/>
      <c r="AU808" s="179"/>
      <c r="AV808" s="179"/>
      <c r="AW808" s="179"/>
      <c r="AX808" s="179"/>
    </row>
    <row r="809" spans="1:50" x14ac:dyDescent="0.25">
      <c r="A809" s="179"/>
      <c r="B809" s="179"/>
      <c r="C809" s="180"/>
      <c r="D809" s="180"/>
      <c r="E809" s="181"/>
      <c r="F809" s="180"/>
      <c r="G809" s="180"/>
      <c r="H809" s="182"/>
      <c r="I809" s="183"/>
      <c r="J809" s="184"/>
      <c r="K809" s="184"/>
      <c r="L809" s="184"/>
      <c r="M809" s="179"/>
      <c r="N809" s="179"/>
      <c r="O809" s="184"/>
      <c r="P809" s="184"/>
      <c r="Q809" s="184"/>
      <c r="R809" s="184"/>
      <c r="S809" s="184"/>
      <c r="T809" s="184"/>
      <c r="U809" s="185"/>
      <c r="V809" s="185"/>
      <c r="W809" s="185"/>
      <c r="X809" s="185"/>
      <c r="Y809" s="185"/>
      <c r="Z809" s="185"/>
      <c r="AA809" s="185"/>
      <c r="AB809" s="185"/>
      <c r="AC809" s="185"/>
      <c r="AD809" s="185"/>
      <c r="AE809" s="185"/>
      <c r="AF809" s="185"/>
      <c r="AG809" s="185"/>
      <c r="AH809" s="185"/>
      <c r="AI809" s="179"/>
      <c r="AJ809" s="179"/>
      <c r="AK809" s="179"/>
      <c r="AL809" s="179"/>
      <c r="AM809" s="179"/>
      <c r="AN809" s="179"/>
      <c r="AO809" s="179"/>
      <c r="AP809" s="179"/>
      <c r="AQ809" s="179"/>
      <c r="AR809" s="179"/>
      <c r="AS809" s="179"/>
      <c r="AT809" s="179"/>
      <c r="AU809" s="179"/>
      <c r="AV809" s="179"/>
      <c r="AW809" s="179"/>
      <c r="AX809" s="179"/>
    </row>
    <row r="810" spans="1:50" x14ac:dyDescent="0.25">
      <c r="A810" s="179"/>
      <c r="B810" s="179"/>
      <c r="C810" s="180"/>
      <c r="D810" s="180"/>
      <c r="E810" s="181"/>
      <c r="F810" s="180"/>
      <c r="G810" s="180"/>
      <c r="H810" s="182"/>
      <c r="I810" s="183"/>
      <c r="J810" s="184"/>
      <c r="K810" s="184"/>
      <c r="L810" s="184"/>
      <c r="M810" s="179"/>
      <c r="N810" s="179"/>
      <c r="O810" s="184"/>
      <c r="P810" s="184"/>
      <c r="Q810" s="184"/>
      <c r="R810" s="184"/>
      <c r="S810" s="184"/>
      <c r="T810" s="184"/>
      <c r="U810" s="185"/>
      <c r="V810" s="185"/>
      <c r="W810" s="185"/>
      <c r="X810" s="185"/>
      <c r="Y810" s="185"/>
      <c r="Z810" s="185"/>
      <c r="AA810" s="185"/>
      <c r="AB810" s="185"/>
      <c r="AC810" s="185"/>
      <c r="AD810" s="185"/>
      <c r="AE810" s="185"/>
      <c r="AF810" s="185"/>
      <c r="AG810" s="185"/>
      <c r="AH810" s="185"/>
      <c r="AI810" s="179"/>
      <c r="AJ810" s="179"/>
      <c r="AK810" s="179"/>
      <c r="AL810" s="179"/>
      <c r="AM810" s="179"/>
      <c r="AN810" s="179"/>
      <c r="AO810" s="179"/>
      <c r="AP810" s="179"/>
      <c r="AQ810" s="179"/>
      <c r="AR810" s="179"/>
      <c r="AS810" s="179"/>
      <c r="AT810" s="179"/>
      <c r="AU810" s="179"/>
      <c r="AV810" s="179"/>
      <c r="AW810" s="179"/>
      <c r="AX810" s="179"/>
    </row>
    <row r="811" spans="1:50" x14ac:dyDescent="0.25">
      <c r="A811" s="179"/>
      <c r="B811" s="179"/>
      <c r="C811" s="180"/>
      <c r="D811" s="180"/>
      <c r="E811" s="181"/>
      <c r="F811" s="180"/>
      <c r="G811" s="180"/>
      <c r="H811" s="182"/>
      <c r="I811" s="183"/>
      <c r="J811" s="184"/>
      <c r="K811" s="184"/>
      <c r="L811" s="184"/>
      <c r="M811" s="179"/>
      <c r="N811" s="179"/>
      <c r="O811" s="184"/>
      <c r="P811" s="184"/>
      <c r="Q811" s="184"/>
      <c r="R811" s="184"/>
      <c r="S811" s="184"/>
      <c r="T811" s="184"/>
      <c r="U811" s="185"/>
      <c r="V811" s="185"/>
      <c r="W811" s="185"/>
      <c r="X811" s="185"/>
      <c r="Y811" s="185"/>
      <c r="Z811" s="185"/>
      <c r="AA811" s="185"/>
      <c r="AB811" s="185"/>
      <c r="AC811" s="185"/>
      <c r="AD811" s="185"/>
      <c r="AE811" s="185"/>
      <c r="AF811" s="185"/>
      <c r="AG811" s="185"/>
      <c r="AH811" s="185"/>
      <c r="AI811" s="179"/>
      <c r="AJ811" s="179"/>
      <c r="AK811" s="179"/>
      <c r="AL811" s="179"/>
      <c r="AM811" s="179"/>
      <c r="AN811" s="179"/>
      <c r="AO811" s="179"/>
      <c r="AP811" s="179"/>
      <c r="AQ811" s="179"/>
      <c r="AR811" s="179"/>
      <c r="AS811" s="179"/>
      <c r="AT811" s="179"/>
      <c r="AU811" s="179"/>
      <c r="AV811" s="179"/>
      <c r="AW811" s="179"/>
      <c r="AX811" s="179"/>
    </row>
    <row r="812" spans="1:50" x14ac:dyDescent="0.25">
      <c r="A812" s="179"/>
      <c r="B812" s="179"/>
      <c r="C812" s="180"/>
      <c r="D812" s="180"/>
      <c r="E812" s="181"/>
      <c r="F812" s="180"/>
      <c r="G812" s="180"/>
      <c r="H812" s="182"/>
      <c r="I812" s="183"/>
      <c r="J812" s="184"/>
      <c r="K812" s="184"/>
      <c r="L812" s="184"/>
      <c r="M812" s="179"/>
      <c r="N812" s="179"/>
      <c r="O812" s="184"/>
      <c r="P812" s="184"/>
      <c r="Q812" s="184"/>
      <c r="R812" s="184"/>
      <c r="S812" s="184"/>
      <c r="T812" s="184"/>
      <c r="U812" s="185"/>
      <c r="V812" s="185"/>
      <c r="W812" s="185"/>
      <c r="X812" s="185"/>
      <c r="Y812" s="185"/>
      <c r="Z812" s="185"/>
      <c r="AA812" s="185"/>
      <c r="AB812" s="185"/>
      <c r="AC812" s="185"/>
      <c r="AD812" s="185"/>
      <c r="AE812" s="185"/>
      <c r="AF812" s="185"/>
      <c r="AG812" s="185"/>
      <c r="AH812" s="185"/>
      <c r="AI812" s="179"/>
      <c r="AJ812" s="179"/>
      <c r="AK812" s="179"/>
      <c r="AL812" s="179"/>
      <c r="AM812" s="179"/>
      <c r="AN812" s="179"/>
      <c r="AO812" s="179"/>
      <c r="AP812" s="179"/>
      <c r="AQ812" s="179"/>
      <c r="AR812" s="179"/>
      <c r="AS812" s="179"/>
      <c r="AT812" s="179"/>
      <c r="AU812" s="179"/>
      <c r="AV812" s="179"/>
      <c r="AW812" s="179"/>
      <c r="AX812" s="179"/>
    </row>
    <row r="813" spans="1:50" x14ac:dyDescent="0.25">
      <c r="A813" s="179"/>
      <c r="B813" s="179"/>
      <c r="C813" s="180"/>
      <c r="D813" s="180"/>
      <c r="E813" s="181"/>
      <c r="F813" s="180"/>
      <c r="G813" s="180"/>
      <c r="H813" s="182"/>
      <c r="I813" s="183"/>
      <c r="J813" s="184"/>
      <c r="K813" s="184"/>
      <c r="L813" s="184"/>
      <c r="M813" s="179"/>
      <c r="N813" s="179"/>
      <c r="O813" s="184"/>
      <c r="P813" s="184"/>
      <c r="Q813" s="184"/>
      <c r="R813" s="184"/>
      <c r="S813" s="184"/>
      <c r="T813" s="184"/>
      <c r="U813" s="185"/>
      <c r="V813" s="185"/>
      <c r="W813" s="185"/>
      <c r="X813" s="185"/>
      <c r="Y813" s="185"/>
      <c r="Z813" s="185"/>
      <c r="AA813" s="185"/>
      <c r="AB813" s="185"/>
      <c r="AC813" s="185"/>
      <c r="AD813" s="185"/>
      <c r="AE813" s="185"/>
      <c r="AF813" s="185"/>
      <c r="AG813" s="185"/>
      <c r="AH813" s="185"/>
      <c r="AI813" s="179"/>
      <c r="AJ813" s="179"/>
      <c r="AK813" s="179"/>
      <c r="AL813" s="179"/>
      <c r="AM813" s="179"/>
      <c r="AN813" s="179"/>
      <c r="AO813" s="179"/>
      <c r="AP813" s="179"/>
      <c r="AQ813" s="179"/>
      <c r="AR813" s="179"/>
      <c r="AS813" s="179"/>
      <c r="AT813" s="179"/>
      <c r="AU813" s="179"/>
      <c r="AV813" s="179"/>
      <c r="AW813" s="179"/>
      <c r="AX813" s="179"/>
    </row>
    <row r="814" spans="1:50" x14ac:dyDescent="0.25">
      <c r="A814" s="179"/>
      <c r="B814" s="179"/>
      <c r="C814" s="180"/>
      <c r="D814" s="180"/>
      <c r="E814" s="181"/>
      <c r="F814" s="180"/>
      <c r="G814" s="180"/>
      <c r="H814" s="182"/>
      <c r="I814" s="183"/>
      <c r="J814" s="184"/>
      <c r="K814" s="184"/>
      <c r="L814" s="184"/>
      <c r="M814" s="179"/>
      <c r="N814" s="179"/>
      <c r="O814" s="184"/>
      <c r="P814" s="184"/>
      <c r="Q814" s="184"/>
      <c r="R814" s="184"/>
      <c r="S814" s="184"/>
      <c r="T814" s="184"/>
      <c r="U814" s="185"/>
      <c r="V814" s="185"/>
      <c r="W814" s="185"/>
      <c r="X814" s="185"/>
      <c r="Y814" s="185"/>
      <c r="Z814" s="185"/>
      <c r="AA814" s="185"/>
      <c r="AB814" s="185"/>
      <c r="AC814" s="185"/>
      <c r="AD814" s="185"/>
      <c r="AE814" s="185"/>
      <c r="AF814" s="185"/>
      <c r="AG814" s="185"/>
      <c r="AH814" s="185"/>
      <c r="AI814" s="179"/>
      <c r="AJ814" s="179"/>
      <c r="AK814" s="179"/>
      <c r="AL814" s="179"/>
      <c r="AM814" s="179"/>
      <c r="AN814" s="179"/>
      <c r="AO814" s="179"/>
      <c r="AP814" s="179"/>
      <c r="AQ814" s="179"/>
      <c r="AR814" s="179"/>
      <c r="AS814" s="179"/>
      <c r="AT814" s="179"/>
      <c r="AU814" s="179"/>
      <c r="AV814" s="179"/>
      <c r="AW814" s="179"/>
      <c r="AX814" s="179"/>
    </row>
    <row r="815" spans="1:50" x14ac:dyDescent="0.25">
      <c r="A815" s="179"/>
      <c r="B815" s="179"/>
      <c r="C815" s="180"/>
      <c r="D815" s="180"/>
      <c r="E815" s="181"/>
      <c r="F815" s="180"/>
      <c r="G815" s="180"/>
      <c r="H815" s="182"/>
      <c r="I815" s="183"/>
      <c r="J815" s="184"/>
      <c r="K815" s="184"/>
      <c r="L815" s="184"/>
      <c r="M815" s="179"/>
      <c r="N815" s="179"/>
      <c r="O815" s="184"/>
      <c r="P815" s="184"/>
      <c r="Q815" s="184"/>
      <c r="R815" s="184"/>
      <c r="S815" s="184"/>
      <c r="T815" s="184"/>
      <c r="U815" s="185"/>
      <c r="V815" s="185"/>
      <c r="W815" s="185"/>
      <c r="X815" s="185"/>
      <c r="Y815" s="185"/>
      <c r="Z815" s="185"/>
      <c r="AA815" s="185"/>
      <c r="AB815" s="185"/>
      <c r="AC815" s="185"/>
      <c r="AD815" s="185"/>
      <c r="AE815" s="185"/>
      <c r="AF815" s="185"/>
      <c r="AG815" s="185"/>
      <c r="AH815" s="185"/>
      <c r="AI815" s="179"/>
      <c r="AJ815" s="179"/>
      <c r="AK815" s="179"/>
      <c r="AL815" s="179"/>
      <c r="AM815" s="179"/>
      <c r="AN815" s="179"/>
      <c r="AO815" s="179"/>
      <c r="AP815" s="179"/>
      <c r="AQ815" s="179"/>
      <c r="AR815" s="179"/>
      <c r="AS815" s="179"/>
      <c r="AT815" s="179"/>
      <c r="AU815" s="179"/>
      <c r="AV815" s="179"/>
      <c r="AW815" s="179"/>
      <c r="AX815" s="179"/>
    </row>
    <row r="816" spans="1:50" x14ac:dyDescent="0.25">
      <c r="A816" s="179"/>
      <c r="B816" s="179"/>
      <c r="C816" s="180"/>
      <c r="D816" s="180"/>
      <c r="E816" s="181"/>
      <c r="F816" s="180"/>
      <c r="G816" s="180"/>
      <c r="H816" s="182"/>
      <c r="I816" s="183"/>
      <c r="J816" s="184"/>
      <c r="K816" s="184"/>
      <c r="L816" s="184"/>
      <c r="M816" s="179"/>
      <c r="N816" s="179"/>
      <c r="O816" s="184"/>
      <c r="P816" s="184"/>
      <c r="Q816" s="184"/>
      <c r="R816" s="184"/>
      <c r="S816" s="184"/>
      <c r="T816" s="184"/>
      <c r="U816" s="185"/>
      <c r="V816" s="185"/>
      <c r="W816" s="185"/>
      <c r="X816" s="185"/>
      <c r="Y816" s="185"/>
      <c r="Z816" s="185"/>
      <c r="AA816" s="185"/>
      <c r="AB816" s="185"/>
      <c r="AC816" s="185"/>
      <c r="AD816" s="185"/>
      <c r="AE816" s="185"/>
      <c r="AF816" s="185"/>
      <c r="AG816" s="185"/>
      <c r="AH816" s="185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79"/>
      <c r="AT816" s="179"/>
      <c r="AU816" s="179"/>
      <c r="AV816" s="179"/>
      <c r="AW816" s="179"/>
      <c r="AX816" s="179"/>
    </row>
    <row r="817" spans="1:50" x14ac:dyDescent="0.25">
      <c r="A817" s="179"/>
      <c r="B817" s="179"/>
      <c r="C817" s="180"/>
      <c r="D817" s="180"/>
      <c r="E817" s="181"/>
      <c r="F817" s="180"/>
      <c r="G817" s="180"/>
      <c r="H817" s="182"/>
      <c r="I817" s="183"/>
      <c r="J817" s="184"/>
      <c r="K817" s="184"/>
      <c r="L817" s="184"/>
      <c r="M817" s="179"/>
      <c r="N817" s="179"/>
      <c r="O817" s="184"/>
      <c r="P817" s="184"/>
      <c r="Q817" s="184"/>
      <c r="R817" s="184"/>
      <c r="S817" s="184"/>
      <c r="T817" s="184"/>
      <c r="U817" s="185"/>
      <c r="V817" s="185"/>
      <c r="W817" s="185"/>
      <c r="X817" s="185"/>
      <c r="Y817" s="185"/>
      <c r="Z817" s="185"/>
      <c r="AA817" s="185"/>
      <c r="AB817" s="185"/>
      <c r="AC817" s="185"/>
      <c r="AD817" s="185"/>
      <c r="AE817" s="185"/>
      <c r="AF817" s="185"/>
      <c r="AG817" s="185"/>
      <c r="AH817" s="185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79"/>
      <c r="AT817" s="179"/>
      <c r="AU817" s="179"/>
      <c r="AV817" s="179"/>
      <c r="AW817" s="179"/>
      <c r="AX817" s="179"/>
    </row>
    <row r="818" spans="1:50" x14ac:dyDescent="0.25">
      <c r="A818" s="179"/>
      <c r="B818" s="179"/>
      <c r="C818" s="180"/>
      <c r="D818" s="180"/>
      <c r="E818" s="181"/>
      <c r="F818" s="180"/>
      <c r="G818" s="180"/>
      <c r="H818" s="182"/>
      <c r="I818" s="183"/>
      <c r="J818" s="184"/>
      <c r="K818" s="184"/>
      <c r="L818" s="184"/>
      <c r="M818" s="179"/>
      <c r="N818" s="179"/>
      <c r="O818" s="184"/>
      <c r="P818" s="184"/>
      <c r="Q818" s="184"/>
      <c r="R818" s="184"/>
      <c r="S818" s="184"/>
      <c r="T818" s="184"/>
      <c r="U818" s="185"/>
      <c r="V818" s="185"/>
      <c r="W818" s="185"/>
      <c r="X818" s="185"/>
      <c r="Y818" s="185"/>
      <c r="Z818" s="185"/>
      <c r="AA818" s="185"/>
      <c r="AB818" s="185"/>
      <c r="AC818" s="185"/>
      <c r="AD818" s="185"/>
      <c r="AE818" s="185"/>
      <c r="AF818" s="185"/>
      <c r="AG818" s="185"/>
      <c r="AH818" s="185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79"/>
      <c r="AT818" s="179"/>
      <c r="AU818" s="179"/>
      <c r="AV818" s="179"/>
      <c r="AW818" s="179"/>
      <c r="AX818" s="179"/>
    </row>
    <row r="819" spans="1:50" x14ac:dyDescent="0.25">
      <c r="A819" s="179"/>
      <c r="B819" s="179"/>
      <c r="C819" s="180"/>
      <c r="D819" s="180"/>
      <c r="E819" s="181"/>
      <c r="F819" s="180"/>
      <c r="G819" s="180"/>
      <c r="H819" s="182"/>
      <c r="I819" s="183"/>
      <c r="J819" s="184"/>
      <c r="K819" s="184"/>
      <c r="L819" s="184"/>
      <c r="M819" s="179"/>
      <c r="N819" s="179"/>
      <c r="O819" s="184"/>
      <c r="P819" s="184"/>
      <c r="Q819" s="184"/>
      <c r="R819" s="184"/>
      <c r="S819" s="184"/>
      <c r="T819" s="184"/>
      <c r="U819" s="185"/>
      <c r="V819" s="185"/>
      <c r="W819" s="185"/>
      <c r="X819" s="185"/>
      <c r="Y819" s="185"/>
      <c r="Z819" s="185"/>
      <c r="AA819" s="185"/>
      <c r="AB819" s="185"/>
      <c r="AC819" s="185"/>
      <c r="AD819" s="185"/>
      <c r="AE819" s="185"/>
      <c r="AF819" s="185"/>
      <c r="AG819" s="185"/>
      <c r="AH819" s="185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79"/>
      <c r="AT819" s="179"/>
      <c r="AU819" s="179"/>
      <c r="AV819" s="179"/>
      <c r="AW819" s="179"/>
      <c r="AX819" s="179"/>
    </row>
    <row r="820" spans="1:50" x14ac:dyDescent="0.25">
      <c r="A820" s="179"/>
      <c r="B820" s="179"/>
      <c r="C820" s="180"/>
      <c r="D820" s="180"/>
      <c r="E820" s="181"/>
      <c r="F820" s="180"/>
      <c r="G820" s="180"/>
      <c r="H820" s="182"/>
      <c r="I820" s="183"/>
      <c r="J820" s="184"/>
      <c r="K820" s="184"/>
      <c r="L820" s="184"/>
      <c r="M820" s="179"/>
      <c r="N820" s="179"/>
      <c r="O820" s="184"/>
      <c r="P820" s="184"/>
      <c r="Q820" s="184"/>
      <c r="R820" s="184"/>
      <c r="S820" s="184"/>
      <c r="T820" s="184"/>
      <c r="U820" s="185"/>
      <c r="V820" s="185"/>
      <c r="W820" s="185"/>
      <c r="X820" s="185"/>
      <c r="Y820" s="185"/>
      <c r="Z820" s="185"/>
      <c r="AA820" s="185"/>
      <c r="AB820" s="185"/>
      <c r="AC820" s="185"/>
      <c r="AD820" s="185"/>
      <c r="AE820" s="185"/>
      <c r="AF820" s="185"/>
      <c r="AG820" s="185"/>
      <c r="AH820" s="185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79"/>
      <c r="AT820" s="179"/>
      <c r="AU820" s="179"/>
      <c r="AV820" s="179"/>
      <c r="AW820" s="179"/>
      <c r="AX820" s="179"/>
    </row>
    <row r="821" spans="1:50" x14ac:dyDescent="0.25">
      <c r="A821" s="179"/>
      <c r="B821" s="179"/>
      <c r="C821" s="180"/>
      <c r="D821" s="180"/>
      <c r="E821" s="181"/>
      <c r="F821" s="180"/>
      <c r="G821" s="180"/>
      <c r="H821" s="182"/>
      <c r="I821" s="183"/>
      <c r="J821" s="184"/>
      <c r="K821" s="184"/>
      <c r="L821" s="184"/>
      <c r="M821" s="179"/>
      <c r="N821" s="179"/>
      <c r="O821" s="184"/>
      <c r="P821" s="184"/>
      <c r="Q821" s="184"/>
      <c r="R821" s="184"/>
      <c r="S821" s="184"/>
      <c r="T821" s="184"/>
      <c r="U821" s="185"/>
      <c r="V821" s="185"/>
      <c r="W821" s="185"/>
      <c r="X821" s="185"/>
      <c r="Y821" s="185"/>
      <c r="Z821" s="185"/>
      <c r="AA821" s="185"/>
      <c r="AB821" s="185"/>
      <c r="AC821" s="185"/>
      <c r="AD821" s="185"/>
      <c r="AE821" s="185"/>
      <c r="AF821" s="185"/>
      <c r="AG821" s="185"/>
      <c r="AH821" s="185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79"/>
      <c r="AT821" s="179"/>
      <c r="AU821" s="179"/>
      <c r="AV821" s="179"/>
      <c r="AW821" s="179"/>
      <c r="AX821" s="179"/>
    </row>
    <row r="822" spans="1:50" x14ac:dyDescent="0.25">
      <c r="A822" s="179"/>
      <c r="B822" s="179"/>
      <c r="C822" s="180"/>
      <c r="D822" s="180"/>
      <c r="E822" s="181"/>
      <c r="F822" s="180"/>
      <c r="G822" s="180"/>
      <c r="H822" s="182"/>
      <c r="I822" s="183"/>
      <c r="J822" s="184"/>
      <c r="K822" s="184"/>
      <c r="L822" s="184"/>
      <c r="M822" s="179"/>
      <c r="N822" s="179"/>
      <c r="O822" s="184"/>
      <c r="P822" s="184"/>
      <c r="Q822" s="184"/>
      <c r="R822" s="184"/>
      <c r="S822" s="184"/>
      <c r="T822" s="184"/>
      <c r="U822" s="185"/>
      <c r="V822" s="185"/>
      <c r="W822" s="185"/>
      <c r="X822" s="185"/>
      <c r="Y822" s="185"/>
      <c r="Z822" s="185"/>
      <c r="AA822" s="185"/>
      <c r="AB822" s="185"/>
      <c r="AC822" s="185"/>
      <c r="AD822" s="185"/>
      <c r="AE822" s="185"/>
      <c r="AF822" s="185"/>
      <c r="AG822" s="185"/>
      <c r="AH822" s="185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79"/>
      <c r="AT822" s="179"/>
      <c r="AU822" s="179"/>
      <c r="AV822" s="179"/>
      <c r="AW822" s="179"/>
      <c r="AX822" s="179"/>
    </row>
    <row r="823" spans="1:50" x14ac:dyDescent="0.25">
      <c r="A823" s="179"/>
      <c r="B823" s="179"/>
      <c r="C823" s="180"/>
      <c r="D823" s="180"/>
      <c r="E823" s="181"/>
      <c r="F823" s="180"/>
      <c r="G823" s="180"/>
      <c r="H823" s="182"/>
      <c r="I823" s="183"/>
      <c r="J823" s="184"/>
      <c r="K823" s="184"/>
      <c r="L823" s="184"/>
      <c r="M823" s="179"/>
      <c r="N823" s="179"/>
      <c r="O823" s="184"/>
      <c r="P823" s="184"/>
      <c r="Q823" s="184"/>
      <c r="R823" s="184"/>
      <c r="S823" s="184"/>
      <c r="T823" s="184"/>
      <c r="U823" s="185"/>
      <c r="V823" s="185"/>
      <c r="W823" s="185"/>
      <c r="X823" s="185"/>
      <c r="Y823" s="185"/>
      <c r="Z823" s="185"/>
      <c r="AA823" s="185"/>
      <c r="AB823" s="185"/>
      <c r="AC823" s="185"/>
      <c r="AD823" s="185"/>
      <c r="AE823" s="185"/>
      <c r="AF823" s="185"/>
      <c r="AG823" s="185"/>
      <c r="AH823" s="185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79"/>
      <c r="AT823" s="179"/>
      <c r="AU823" s="179"/>
      <c r="AV823" s="179"/>
      <c r="AW823" s="179"/>
      <c r="AX823" s="179"/>
    </row>
    <row r="824" spans="1:50" x14ac:dyDescent="0.25">
      <c r="A824" s="179"/>
      <c r="B824" s="179"/>
      <c r="C824" s="180"/>
      <c r="D824" s="180"/>
      <c r="E824" s="181"/>
      <c r="F824" s="180"/>
      <c r="G824" s="180"/>
      <c r="H824" s="182"/>
      <c r="I824" s="183"/>
      <c r="J824" s="184"/>
      <c r="K824" s="184"/>
      <c r="L824" s="184"/>
      <c r="M824" s="179"/>
      <c r="N824" s="179"/>
      <c r="O824" s="184"/>
      <c r="P824" s="184"/>
      <c r="Q824" s="184"/>
      <c r="R824" s="184"/>
      <c r="S824" s="184"/>
      <c r="T824" s="184"/>
      <c r="U824" s="185"/>
      <c r="V824" s="185"/>
      <c r="W824" s="185"/>
      <c r="X824" s="185"/>
      <c r="Y824" s="185"/>
      <c r="Z824" s="185"/>
      <c r="AA824" s="185"/>
      <c r="AB824" s="185"/>
      <c r="AC824" s="185"/>
      <c r="AD824" s="185"/>
      <c r="AE824" s="185"/>
      <c r="AF824" s="185"/>
      <c r="AG824" s="185"/>
      <c r="AH824" s="185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79"/>
      <c r="AT824" s="179"/>
      <c r="AU824" s="179"/>
      <c r="AV824" s="179"/>
      <c r="AW824" s="179"/>
      <c r="AX824" s="179"/>
    </row>
    <row r="825" spans="1:50" x14ac:dyDescent="0.25">
      <c r="A825" s="179"/>
      <c r="B825" s="179"/>
      <c r="C825" s="180"/>
      <c r="D825" s="180"/>
      <c r="E825" s="181"/>
      <c r="F825" s="180"/>
      <c r="G825" s="180"/>
      <c r="H825" s="182"/>
      <c r="I825" s="183"/>
      <c r="J825" s="184"/>
      <c r="K825" s="184"/>
      <c r="L825" s="184"/>
      <c r="M825" s="179"/>
      <c r="N825" s="179"/>
      <c r="O825" s="184"/>
      <c r="P825" s="184"/>
      <c r="Q825" s="184"/>
      <c r="R825" s="184"/>
      <c r="S825" s="184"/>
      <c r="T825" s="184"/>
      <c r="U825" s="185"/>
      <c r="V825" s="185"/>
      <c r="W825" s="185"/>
      <c r="X825" s="185"/>
      <c r="Y825" s="185"/>
      <c r="Z825" s="185"/>
      <c r="AA825" s="185"/>
      <c r="AB825" s="185"/>
      <c r="AC825" s="185"/>
      <c r="AD825" s="185"/>
      <c r="AE825" s="185"/>
      <c r="AF825" s="185"/>
      <c r="AG825" s="185"/>
      <c r="AH825" s="185"/>
      <c r="AI825" s="179"/>
      <c r="AJ825" s="179"/>
      <c r="AK825" s="179"/>
      <c r="AL825" s="179"/>
      <c r="AM825" s="179"/>
      <c r="AN825" s="179"/>
      <c r="AO825" s="179"/>
      <c r="AP825" s="179"/>
      <c r="AQ825" s="179"/>
      <c r="AR825" s="179"/>
      <c r="AS825" s="179"/>
      <c r="AT825" s="179"/>
      <c r="AU825" s="179"/>
      <c r="AV825" s="179"/>
      <c r="AW825" s="179"/>
      <c r="AX825" s="179"/>
    </row>
    <row r="826" spans="1:50" x14ac:dyDescent="0.25">
      <c r="A826" s="179"/>
      <c r="B826" s="179"/>
      <c r="C826" s="180"/>
      <c r="D826" s="180"/>
      <c r="E826" s="181"/>
      <c r="F826" s="180"/>
      <c r="G826" s="180"/>
      <c r="H826" s="182"/>
      <c r="I826" s="183"/>
      <c r="J826" s="184"/>
      <c r="K826" s="184"/>
      <c r="L826" s="184"/>
      <c r="M826" s="179"/>
      <c r="N826" s="179"/>
      <c r="O826" s="184"/>
      <c r="P826" s="184"/>
      <c r="Q826" s="184"/>
      <c r="R826" s="184"/>
      <c r="S826" s="184"/>
      <c r="T826" s="184"/>
      <c r="U826" s="185"/>
      <c r="V826" s="185"/>
      <c r="W826" s="185"/>
      <c r="X826" s="185"/>
      <c r="Y826" s="185"/>
      <c r="Z826" s="185"/>
      <c r="AA826" s="185"/>
      <c r="AB826" s="185"/>
      <c r="AC826" s="185"/>
      <c r="AD826" s="185"/>
      <c r="AE826" s="185"/>
      <c r="AF826" s="185"/>
      <c r="AG826" s="185"/>
      <c r="AH826" s="185"/>
      <c r="AI826" s="179"/>
      <c r="AJ826" s="179"/>
      <c r="AK826" s="179"/>
      <c r="AL826" s="179"/>
      <c r="AM826" s="179"/>
      <c r="AN826" s="179"/>
      <c r="AO826" s="179"/>
      <c r="AP826" s="179"/>
      <c r="AQ826" s="179"/>
      <c r="AR826" s="179"/>
      <c r="AS826" s="179"/>
      <c r="AT826" s="179"/>
      <c r="AU826" s="179"/>
      <c r="AV826" s="179"/>
      <c r="AW826" s="179"/>
      <c r="AX826" s="179"/>
    </row>
    <row r="827" spans="1:50" x14ac:dyDescent="0.25">
      <c r="A827" s="179"/>
      <c r="B827" s="179"/>
      <c r="C827" s="180"/>
      <c r="D827" s="180"/>
      <c r="E827" s="181"/>
      <c r="F827" s="180"/>
      <c r="G827" s="180"/>
      <c r="H827" s="182"/>
      <c r="I827" s="183"/>
      <c r="J827" s="184"/>
      <c r="K827" s="184"/>
      <c r="L827" s="184"/>
      <c r="M827" s="179"/>
      <c r="N827" s="179"/>
      <c r="O827" s="184"/>
      <c r="P827" s="184"/>
      <c r="Q827" s="184"/>
      <c r="R827" s="184"/>
      <c r="S827" s="184"/>
      <c r="T827" s="184"/>
      <c r="U827" s="185"/>
      <c r="V827" s="185"/>
      <c r="W827" s="185"/>
      <c r="X827" s="185"/>
      <c r="Y827" s="185"/>
      <c r="Z827" s="185"/>
      <c r="AA827" s="185"/>
      <c r="AB827" s="185"/>
      <c r="AC827" s="185"/>
      <c r="AD827" s="185"/>
      <c r="AE827" s="185"/>
      <c r="AF827" s="185"/>
      <c r="AG827" s="185"/>
      <c r="AH827" s="185"/>
      <c r="AI827" s="179"/>
      <c r="AJ827" s="179"/>
      <c r="AK827" s="179"/>
      <c r="AL827" s="179"/>
      <c r="AM827" s="179"/>
      <c r="AN827" s="179"/>
      <c r="AO827" s="179"/>
      <c r="AP827" s="179"/>
      <c r="AQ827" s="179"/>
      <c r="AR827" s="179"/>
      <c r="AS827" s="179"/>
      <c r="AT827" s="179"/>
      <c r="AU827" s="179"/>
      <c r="AV827" s="179"/>
      <c r="AW827" s="179"/>
      <c r="AX827" s="179"/>
    </row>
    <row r="828" spans="1:50" x14ac:dyDescent="0.25">
      <c r="A828" s="179"/>
      <c r="B828" s="179"/>
      <c r="C828" s="180"/>
      <c r="D828" s="180"/>
      <c r="E828" s="181"/>
      <c r="F828" s="180"/>
      <c r="G828" s="180"/>
      <c r="H828" s="182"/>
      <c r="I828" s="183"/>
      <c r="J828" s="184"/>
      <c r="K828" s="184"/>
      <c r="L828" s="184"/>
      <c r="M828" s="179"/>
      <c r="N828" s="179"/>
      <c r="O828" s="184"/>
      <c r="P828" s="184"/>
      <c r="Q828" s="184"/>
      <c r="R828" s="184"/>
      <c r="S828" s="184"/>
      <c r="T828" s="184"/>
      <c r="U828" s="185"/>
      <c r="V828" s="185"/>
      <c r="W828" s="185"/>
      <c r="X828" s="185"/>
      <c r="Y828" s="185"/>
      <c r="Z828" s="185"/>
      <c r="AA828" s="185"/>
      <c r="AB828" s="185"/>
      <c r="AC828" s="185"/>
      <c r="AD828" s="185"/>
      <c r="AE828" s="185"/>
      <c r="AF828" s="185"/>
      <c r="AG828" s="185"/>
      <c r="AH828" s="185"/>
      <c r="AI828" s="179"/>
      <c r="AJ828" s="179"/>
      <c r="AK828" s="179"/>
      <c r="AL828" s="179"/>
      <c r="AM828" s="179"/>
      <c r="AN828" s="179"/>
      <c r="AO828" s="179"/>
      <c r="AP828" s="179"/>
      <c r="AQ828" s="179"/>
      <c r="AR828" s="179"/>
      <c r="AS828" s="179"/>
      <c r="AT828" s="179"/>
      <c r="AU828" s="179"/>
      <c r="AV828" s="179"/>
      <c r="AW828" s="179"/>
      <c r="AX828" s="179"/>
    </row>
    <row r="829" spans="1:50" x14ac:dyDescent="0.25">
      <c r="A829" s="179"/>
      <c r="B829" s="179"/>
      <c r="C829" s="180"/>
      <c r="D829" s="180"/>
      <c r="E829" s="181"/>
      <c r="F829" s="180"/>
      <c r="G829" s="180"/>
      <c r="H829" s="182"/>
      <c r="I829" s="183"/>
      <c r="J829" s="184"/>
      <c r="K829" s="184"/>
      <c r="L829" s="184"/>
      <c r="M829" s="179"/>
      <c r="N829" s="179"/>
      <c r="O829" s="184"/>
      <c r="P829" s="184"/>
      <c r="Q829" s="184"/>
      <c r="R829" s="184"/>
      <c r="S829" s="184"/>
      <c r="T829" s="184"/>
      <c r="U829" s="185"/>
      <c r="V829" s="185"/>
      <c r="W829" s="185"/>
      <c r="X829" s="185"/>
      <c r="Y829" s="185"/>
      <c r="Z829" s="185"/>
      <c r="AA829" s="185"/>
      <c r="AB829" s="185"/>
      <c r="AC829" s="185"/>
      <c r="AD829" s="185"/>
      <c r="AE829" s="185"/>
      <c r="AF829" s="185"/>
      <c r="AG829" s="185"/>
      <c r="AH829" s="185"/>
      <c r="AI829" s="179"/>
      <c r="AJ829" s="179"/>
      <c r="AK829" s="179"/>
      <c r="AL829" s="179"/>
      <c r="AM829" s="179"/>
      <c r="AN829" s="179"/>
      <c r="AO829" s="179"/>
      <c r="AP829" s="179"/>
      <c r="AQ829" s="179"/>
      <c r="AR829" s="179"/>
      <c r="AS829" s="179"/>
      <c r="AT829" s="179"/>
      <c r="AU829" s="179"/>
      <c r="AV829" s="179"/>
      <c r="AW829" s="179"/>
      <c r="AX829" s="179"/>
    </row>
    <row r="830" spans="1:50" x14ac:dyDescent="0.25">
      <c r="A830" s="179"/>
      <c r="B830" s="179"/>
      <c r="C830" s="180"/>
      <c r="D830" s="180"/>
      <c r="E830" s="181"/>
      <c r="F830" s="180"/>
      <c r="G830" s="180"/>
      <c r="H830" s="182"/>
      <c r="I830" s="183"/>
      <c r="J830" s="184"/>
      <c r="K830" s="184"/>
      <c r="L830" s="184"/>
      <c r="M830" s="179"/>
      <c r="N830" s="179"/>
      <c r="O830" s="184"/>
      <c r="P830" s="184"/>
      <c r="Q830" s="184"/>
      <c r="R830" s="184"/>
      <c r="S830" s="184"/>
      <c r="T830" s="184"/>
      <c r="U830" s="185"/>
      <c r="V830" s="185"/>
      <c r="W830" s="185"/>
      <c r="X830" s="185"/>
      <c r="Y830" s="185"/>
      <c r="Z830" s="185"/>
      <c r="AA830" s="185"/>
      <c r="AB830" s="185"/>
      <c r="AC830" s="185"/>
      <c r="AD830" s="185"/>
      <c r="AE830" s="185"/>
      <c r="AF830" s="185"/>
      <c r="AG830" s="185"/>
      <c r="AH830" s="185"/>
      <c r="AI830" s="179"/>
      <c r="AJ830" s="179"/>
      <c r="AK830" s="179"/>
      <c r="AL830" s="179"/>
      <c r="AM830" s="179"/>
      <c r="AN830" s="179"/>
      <c r="AO830" s="179"/>
      <c r="AP830" s="179"/>
      <c r="AQ830" s="179"/>
      <c r="AR830" s="179"/>
      <c r="AS830" s="179"/>
      <c r="AT830" s="179"/>
      <c r="AU830" s="179"/>
      <c r="AV830" s="179"/>
      <c r="AW830" s="179"/>
      <c r="AX830" s="179"/>
    </row>
    <row r="831" spans="1:50" x14ac:dyDescent="0.25">
      <c r="A831" s="179"/>
      <c r="B831" s="179"/>
      <c r="C831" s="180"/>
      <c r="D831" s="180"/>
      <c r="E831" s="181"/>
      <c r="F831" s="180"/>
      <c r="G831" s="180"/>
      <c r="H831" s="182"/>
      <c r="I831" s="183"/>
      <c r="J831" s="184"/>
      <c r="K831" s="184"/>
      <c r="L831" s="184"/>
      <c r="M831" s="179"/>
      <c r="N831" s="179"/>
      <c r="O831" s="184"/>
      <c r="P831" s="184"/>
      <c r="Q831" s="184"/>
      <c r="R831" s="184"/>
      <c r="S831" s="184"/>
      <c r="T831" s="184"/>
      <c r="U831" s="185"/>
      <c r="V831" s="185"/>
      <c r="W831" s="185"/>
      <c r="X831" s="185"/>
      <c r="Y831" s="185"/>
      <c r="Z831" s="185"/>
      <c r="AA831" s="185"/>
      <c r="AB831" s="185"/>
      <c r="AC831" s="185"/>
      <c r="AD831" s="185"/>
      <c r="AE831" s="185"/>
      <c r="AF831" s="185"/>
      <c r="AG831" s="185"/>
      <c r="AH831" s="185"/>
      <c r="AI831" s="179"/>
      <c r="AJ831" s="179"/>
      <c r="AK831" s="179"/>
      <c r="AL831" s="179"/>
      <c r="AM831" s="179"/>
      <c r="AN831" s="179"/>
      <c r="AO831" s="179"/>
      <c r="AP831" s="179"/>
      <c r="AQ831" s="179"/>
      <c r="AR831" s="179"/>
      <c r="AS831" s="179"/>
      <c r="AT831" s="179"/>
      <c r="AU831" s="179"/>
      <c r="AV831" s="179"/>
      <c r="AW831" s="179"/>
      <c r="AX831" s="179"/>
    </row>
    <row r="832" spans="1:50" x14ac:dyDescent="0.25">
      <c r="A832" s="179"/>
      <c r="B832" s="179"/>
      <c r="C832" s="180"/>
      <c r="D832" s="180"/>
      <c r="E832" s="181"/>
      <c r="F832" s="180"/>
      <c r="G832" s="180"/>
      <c r="H832" s="182"/>
      <c r="I832" s="183"/>
      <c r="J832" s="184"/>
      <c r="K832" s="184"/>
      <c r="L832" s="184"/>
      <c r="M832" s="179"/>
      <c r="N832" s="179"/>
      <c r="O832" s="184"/>
      <c r="P832" s="184"/>
      <c r="Q832" s="184"/>
      <c r="R832" s="184"/>
      <c r="S832" s="184"/>
      <c r="T832" s="184"/>
      <c r="U832" s="185"/>
      <c r="V832" s="185"/>
      <c r="W832" s="185"/>
      <c r="X832" s="185"/>
      <c r="Y832" s="185"/>
      <c r="Z832" s="185"/>
      <c r="AA832" s="185"/>
      <c r="AB832" s="185"/>
      <c r="AC832" s="185"/>
      <c r="AD832" s="185"/>
      <c r="AE832" s="185"/>
      <c r="AF832" s="185"/>
      <c r="AG832" s="185"/>
      <c r="AH832" s="185"/>
      <c r="AI832" s="179"/>
      <c r="AJ832" s="179"/>
      <c r="AK832" s="179"/>
      <c r="AL832" s="179"/>
      <c r="AM832" s="179"/>
      <c r="AN832" s="179"/>
      <c r="AO832" s="179"/>
      <c r="AP832" s="179"/>
      <c r="AQ832" s="179"/>
      <c r="AR832" s="179"/>
      <c r="AS832" s="179"/>
      <c r="AT832" s="179"/>
      <c r="AU832" s="179"/>
      <c r="AV832" s="179"/>
      <c r="AW832" s="179"/>
      <c r="AX832" s="179"/>
    </row>
    <row r="833" spans="1:50" x14ac:dyDescent="0.25">
      <c r="A833" s="179"/>
      <c r="B833" s="179"/>
      <c r="C833" s="180"/>
      <c r="D833" s="180"/>
      <c r="E833" s="181"/>
      <c r="F833" s="180"/>
      <c r="G833" s="180"/>
      <c r="H833" s="182"/>
      <c r="I833" s="183"/>
      <c r="J833" s="184"/>
      <c r="K833" s="184"/>
      <c r="L833" s="184"/>
      <c r="M833" s="179"/>
      <c r="N833" s="179"/>
      <c r="O833" s="184"/>
      <c r="P833" s="184"/>
      <c r="Q833" s="184"/>
      <c r="R833" s="184"/>
      <c r="S833" s="184"/>
      <c r="T833" s="184"/>
      <c r="U833" s="185"/>
      <c r="V833" s="185"/>
      <c r="W833" s="185"/>
      <c r="X833" s="185"/>
      <c r="Y833" s="185"/>
      <c r="Z833" s="185"/>
      <c r="AA833" s="185"/>
      <c r="AB833" s="185"/>
      <c r="AC833" s="185"/>
      <c r="AD833" s="185"/>
      <c r="AE833" s="185"/>
      <c r="AF833" s="185"/>
      <c r="AG833" s="185"/>
      <c r="AH833" s="185"/>
      <c r="AI833" s="179"/>
      <c r="AJ833" s="179"/>
      <c r="AK833" s="179"/>
      <c r="AL833" s="179"/>
      <c r="AM833" s="179"/>
      <c r="AN833" s="179"/>
      <c r="AO833" s="179"/>
      <c r="AP833" s="179"/>
      <c r="AQ833" s="179"/>
      <c r="AR833" s="179"/>
      <c r="AS833" s="179"/>
      <c r="AT833" s="179"/>
      <c r="AU833" s="179"/>
      <c r="AV833" s="179"/>
      <c r="AW833" s="179"/>
      <c r="AX833" s="179"/>
    </row>
    <row r="834" spans="1:50" x14ac:dyDescent="0.25">
      <c r="A834" s="179"/>
      <c r="B834" s="179"/>
      <c r="C834" s="180"/>
      <c r="D834" s="180"/>
      <c r="E834" s="181"/>
      <c r="F834" s="180"/>
      <c r="G834" s="180"/>
      <c r="H834" s="182"/>
      <c r="I834" s="183"/>
      <c r="J834" s="184"/>
      <c r="K834" s="184"/>
      <c r="L834" s="184"/>
      <c r="M834" s="179"/>
      <c r="N834" s="179"/>
      <c r="O834" s="184"/>
      <c r="P834" s="184"/>
      <c r="Q834" s="184"/>
      <c r="R834" s="184"/>
      <c r="S834" s="184"/>
      <c r="T834" s="184"/>
      <c r="U834" s="185"/>
      <c r="V834" s="185"/>
      <c r="W834" s="185"/>
      <c r="X834" s="185"/>
      <c r="Y834" s="185"/>
      <c r="Z834" s="185"/>
      <c r="AA834" s="185"/>
      <c r="AB834" s="185"/>
      <c r="AC834" s="185"/>
      <c r="AD834" s="185"/>
      <c r="AE834" s="185"/>
      <c r="AF834" s="185"/>
      <c r="AG834" s="185"/>
      <c r="AH834" s="185"/>
      <c r="AI834" s="179"/>
      <c r="AJ834" s="179"/>
      <c r="AK834" s="179"/>
      <c r="AL834" s="179"/>
      <c r="AM834" s="179"/>
      <c r="AN834" s="179"/>
      <c r="AO834" s="179"/>
      <c r="AP834" s="179"/>
      <c r="AQ834" s="179"/>
      <c r="AR834" s="179"/>
      <c r="AS834" s="179"/>
      <c r="AT834" s="179"/>
      <c r="AU834" s="179"/>
      <c r="AV834" s="179"/>
      <c r="AW834" s="179"/>
      <c r="AX834" s="179"/>
    </row>
    <row r="835" spans="1:50" x14ac:dyDescent="0.25">
      <c r="A835" s="179"/>
      <c r="B835" s="179"/>
      <c r="C835" s="180"/>
      <c r="D835" s="180"/>
      <c r="E835" s="181"/>
      <c r="F835" s="180"/>
      <c r="G835" s="180"/>
      <c r="H835" s="182"/>
      <c r="I835" s="183"/>
      <c r="J835" s="184"/>
      <c r="K835" s="184"/>
      <c r="L835" s="184"/>
      <c r="M835" s="179"/>
      <c r="N835" s="179"/>
      <c r="O835" s="184"/>
      <c r="P835" s="184"/>
      <c r="Q835" s="184"/>
      <c r="R835" s="184"/>
      <c r="S835" s="184"/>
      <c r="T835" s="184"/>
      <c r="U835" s="185"/>
      <c r="V835" s="185"/>
      <c r="W835" s="185"/>
      <c r="X835" s="185"/>
      <c r="Y835" s="185"/>
      <c r="Z835" s="185"/>
      <c r="AA835" s="185"/>
      <c r="AB835" s="185"/>
      <c r="AC835" s="185"/>
      <c r="AD835" s="185"/>
      <c r="AE835" s="185"/>
      <c r="AF835" s="185"/>
      <c r="AG835" s="185"/>
      <c r="AH835" s="185"/>
      <c r="AI835" s="179"/>
      <c r="AJ835" s="179"/>
      <c r="AK835" s="179"/>
      <c r="AL835" s="179"/>
      <c r="AM835" s="179"/>
      <c r="AN835" s="179"/>
      <c r="AO835" s="179"/>
      <c r="AP835" s="179"/>
      <c r="AQ835" s="179"/>
      <c r="AR835" s="179"/>
      <c r="AS835" s="179"/>
      <c r="AT835" s="179"/>
      <c r="AU835" s="179"/>
      <c r="AV835" s="179"/>
      <c r="AW835" s="179"/>
      <c r="AX835" s="179"/>
    </row>
    <row r="836" spans="1:50" x14ac:dyDescent="0.25">
      <c r="A836" s="179"/>
      <c r="B836" s="179"/>
      <c r="C836" s="180"/>
      <c r="D836" s="180"/>
      <c r="E836" s="181"/>
      <c r="F836" s="180"/>
      <c r="G836" s="180"/>
      <c r="H836" s="182"/>
      <c r="I836" s="183"/>
      <c r="J836" s="184"/>
      <c r="K836" s="184"/>
      <c r="L836" s="184"/>
      <c r="M836" s="179"/>
      <c r="N836" s="179"/>
      <c r="O836" s="184"/>
      <c r="P836" s="184"/>
      <c r="Q836" s="184"/>
      <c r="R836" s="184"/>
      <c r="S836" s="184"/>
      <c r="T836" s="184"/>
      <c r="U836" s="185"/>
      <c r="V836" s="185"/>
      <c r="W836" s="185"/>
      <c r="X836" s="185"/>
      <c r="Y836" s="185"/>
      <c r="Z836" s="185"/>
      <c r="AA836" s="185"/>
      <c r="AB836" s="185"/>
      <c r="AC836" s="185"/>
      <c r="AD836" s="185"/>
      <c r="AE836" s="185"/>
      <c r="AF836" s="185"/>
      <c r="AG836" s="185"/>
      <c r="AH836" s="185"/>
      <c r="AI836" s="179"/>
      <c r="AJ836" s="179"/>
      <c r="AK836" s="179"/>
      <c r="AL836" s="179"/>
      <c r="AM836" s="179"/>
      <c r="AN836" s="179"/>
      <c r="AO836" s="179"/>
      <c r="AP836" s="179"/>
      <c r="AQ836" s="179"/>
      <c r="AR836" s="179"/>
      <c r="AS836" s="179"/>
      <c r="AT836" s="179"/>
      <c r="AU836" s="179"/>
      <c r="AV836" s="179"/>
      <c r="AW836" s="179"/>
      <c r="AX836" s="179"/>
    </row>
    <row r="837" spans="1:50" x14ac:dyDescent="0.25">
      <c r="A837" s="179"/>
      <c r="B837" s="179"/>
      <c r="C837" s="180"/>
      <c r="D837" s="180"/>
      <c r="E837" s="181"/>
      <c r="F837" s="180"/>
      <c r="G837" s="180"/>
      <c r="H837" s="182"/>
      <c r="I837" s="183"/>
      <c r="J837" s="184"/>
      <c r="K837" s="184"/>
      <c r="L837" s="184"/>
      <c r="M837" s="179"/>
      <c r="N837" s="179"/>
      <c r="O837" s="184"/>
      <c r="P837" s="184"/>
      <c r="Q837" s="184"/>
      <c r="R837" s="184"/>
      <c r="S837" s="184"/>
      <c r="T837" s="184"/>
      <c r="U837" s="185"/>
      <c r="V837" s="185"/>
      <c r="W837" s="185"/>
      <c r="X837" s="185"/>
      <c r="Y837" s="185"/>
      <c r="Z837" s="185"/>
      <c r="AA837" s="185"/>
      <c r="AB837" s="185"/>
      <c r="AC837" s="185"/>
      <c r="AD837" s="185"/>
      <c r="AE837" s="185"/>
      <c r="AF837" s="185"/>
      <c r="AG837" s="185"/>
      <c r="AH837" s="185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79"/>
      <c r="AT837" s="179"/>
      <c r="AU837" s="179"/>
      <c r="AV837" s="179"/>
      <c r="AW837" s="179"/>
      <c r="AX837" s="179"/>
    </row>
    <row r="838" spans="1:50" x14ac:dyDescent="0.25">
      <c r="A838" s="179"/>
      <c r="B838" s="179"/>
      <c r="C838" s="180"/>
      <c r="D838" s="180"/>
      <c r="E838" s="181"/>
      <c r="F838" s="180"/>
      <c r="G838" s="180"/>
      <c r="H838" s="182"/>
      <c r="I838" s="183"/>
      <c r="J838" s="184"/>
      <c r="K838" s="184"/>
      <c r="L838" s="184"/>
      <c r="M838" s="179"/>
      <c r="N838" s="179"/>
      <c r="O838" s="184"/>
      <c r="P838" s="184"/>
      <c r="Q838" s="184"/>
      <c r="R838" s="184"/>
      <c r="S838" s="184"/>
      <c r="T838" s="184"/>
      <c r="U838" s="185"/>
      <c r="V838" s="185"/>
      <c r="W838" s="185"/>
      <c r="X838" s="185"/>
      <c r="Y838" s="185"/>
      <c r="Z838" s="185"/>
      <c r="AA838" s="185"/>
      <c r="AB838" s="185"/>
      <c r="AC838" s="185"/>
      <c r="AD838" s="185"/>
      <c r="AE838" s="185"/>
      <c r="AF838" s="185"/>
      <c r="AG838" s="185"/>
      <c r="AH838" s="185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179"/>
      <c r="AT838" s="179"/>
      <c r="AU838" s="179"/>
      <c r="AV838" s="179"/>
      <c r="AW838" s="179"/>
      <c r="AX838" s="179"/>
    </row>
    <row r="839" spans="1:50" x14ac:dyDescent="0.25">
      <c r="A839" s="179"/>
      <c r="B839" s="179"/>
      <c r="C839" s="180"/>
      <c r="D839" s="180"/>
      <c r="E839" s="181"/>
      <c r="F839" s="180"/>
      <c r="G839" s="180"/>
      <c r="H839" s="182"/>
      <c r="I839" s="183"/>
      <c r="J839" s="184"/>
      <c r="K839" s="184"/>
      <c r="L839" s="184"/>
      <c r="M839" s="179"/>
      <c r="N839" s="179"/>
      <c r="O839" s="184"/>
      <c r="P839" s="184"/>
      <c r="Q839" s="184"/>
      <c r="R839" s="184"/>
      <c r="S839" s="184"/>
      <c r="T839" s="184"/>
      <c r="U839" s="185"/>
      <c r="V839" s="185"/>
      <c r="W839" s="185"/>
      <c r="X839" s="185"/>
      <c r="Y839" s="185"/>
      <c r="Z839" s="185"/>
      <c r="AA839" s="185"/>
      <c r="AB839" s="185"/>
      <c r="AC839" s="185"/>
      <c r="AD839" s="185"/>
      <c r="AE839" s="185"/>
      <c r="AF839" s="185"/>
      <c r="AG839" s="185"/>
      <c r="AH839" s="185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79"/>
      <c r="AT839" s="179"/>
      <c r="AU839" s="179"/>
      <c r="AV839" s="179"/>
      <c r="AW839" s="179"/>
      <c r="AX839" s="179"/>
    </row>
    <row r="840" spans="1:50" x14ac:dyDescent="0.25">
      <c r="A840" s="179"/>
      <c r="B840" s="179"/>
      <c r="C840" s="180"/>
      <c r="D840" s="180"/>
      <c r="E840" s="181"/>
      <c r="F840" s="180"/>
      <c r="G840" s="180"/>
      <c r="H840" s="182"/>
      <c r="I840" s="183"/>
      <c r="J840" s="184"/>
      <c r="K840" s="184"/>
      <c r="L840" s="184"/>
      <c r="M840" s="179"/>
      <c r="N840" s="179"/>
      <c r="O840" s="184"/>
      <c r="P840" s="184"/>
      <c r="Q840" s="184"/>
      <c r="R840" s="184"/>
      <c r="S840" s="184"/>
      <c r="T840" s="184"/>
      <c r="U840" s="185"/>
      <c r="V840" s="185"/>
      <c r="W840" s="185"/>
      <c r="X840" s="185"/>
      <c r="Y840" s="185"/>
      <c r="Z840" s="185"/>
      <c r="AA840" s="185"/>
      <c r="AB840" s="185"/>
      <c r="AC840" s="185"/>
      <c r="AD840" s="185"/>
      <c r="AE840" s="185"/>
      <c r="AF840" s="185"/>
      <c r="AG840" s="185"/>
      <c r="AH840" s="185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79"/>
      <c r="AT840" s="179"/>
      <c r="AU840" s="179"/>
      <c r="AV840" s="179"/>
      <c r="AW840" s="179"/>
      <c r="AX840" s="179"/>
    </row>
    <row r="841" spans="1:50" x14ac:dyDescent="0.25">
      <c r="A841" s="179"/>
      <c r="B841" s="179"/>
      <c r="C841" s="180"/>
      <c r="D841" s="180"/>
      <c r="E841" s="181"/>
      <c r="F841" s="180"/>
      <c r="G841" s="180"/>
      <c r="H841" s="182"/>
      <c r="I841" s="183"/>
      <c r="J841" s="184"/>
      <c r="K841" s="184"/>
      <c r="L841" s="184"/>
      <c r="M841" s="179"/>
      <c r="N841" s="179"/>
      <c r="O841" s="184"/>
      <c r="P841" s="184"/>
      <c r="Q841" s="184"/>
      <c r="R841" s="184"/>
      <c r="S841" s="184"/>
      <c r="T841" s="184"/>
      <c r="U841" s="185"/>
      <c r="V841" s="185"/>
      <c r="W841" s="185"/>
      <c r="X841" s="185"/>
      <c r="Y841" s="185"/>
      <c r="Z841" s="185"/>
      <c r="AA841" s="185"/>
      <c r="AB841" s="185"/>
      <c r="AC841" s="185"/>
      <c r="AD841" s="185"/>
      <c r="AE841" s="185"/>
      <c r="AF841" s="185"/>
      <c r="AG841" s="185"/>
      <c r="AH841" s="185"/>
      <c r="AI841" s="179"/>
      <c r="AJ841" s="179"/>
      <c r="AK841" s="179"/>
      <c r="AL841" s="179"/>
      <c r="AM841" s="179"/>
      <c r="AN841" s="179"/>
      <c r="AO841" s="179"/>
      <c r="AP841" s="179"/>
      <c r="AQ841" s="179"/>
      <c r="AR841" s="179"/>
      <c r="AS841" s="179"/>
      <c r="AT841" s="179"/>
      <c r="AU841" s="179"/>
      <c r="AV841" s="179"/>
      <c r="AW841" s="179"/>
      <c r="AX841" s="179"/>
    </row>
    <row r="842" spans="1:50" x14ac:dyDescent="0.25">
      <c r="A842" s="179"/>
      <c r="B842" s="179"/>
      <c r="C842" s="180"/>
      <c r="D842" s="180"/>
      <c r="E842" s="181"/>
      <c r="F842" s="180"/>
      <c r="G842" s="180"/>
      <c r="H842" s="182"/>
      <c r="I842" s="183"/>
      <c r="J842" s="184"/>
      <c r="K842" s="184"/>
      <c r="L842" s="184"/>
      <c r="M842" s="179"/>
      <c r="N842" s="179"/>
      <c r="O842" s="184"/>
      <c r="P842" s="184"/>
      <c r="Q842" s="184"/>
      <c r="R842" s="184"/>
      <c r="S842" s="184"/>
      <c r="T842" s="184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179"/>
      <c r="AT842" s="179"/>
      <c r="AU842" s="179"/>
      <c r="AV842" s="179"/>
      <c r="AW842" s="179"/>
      <c r="AX842" s="179"/>
    </row>
    <row r="843" spans="1:50" x14ac:dyDescent="0.25">
      <c r="A843" s="179"/>
      <c r="B843" s="179"/>
      <c r="C843" s="180"/>
      <c r="D843" s="180"/>
      <c r="E843" s="181"/>
      <c r="F843" s="180"/>
      <c r="G843" s="180"/>
      <c r="H843" s="182"/>
      <c r="I843" s="183"/>
      <c r="J843" s="184"/>
      <c r="K843" s="184"/>
      <c r="L843" s="184"/>
      <c r="M843" s="179"/>
      <c r="N843" s="179"/>
      <c r="O843" s="184"/>
      <c r="P843" s="184"/>
      <c r="Q843" s="184"/>
      <c r="R843" s="184"/>
      <c r="S843" s="184"/>
      <c r="T843" s="184"/>
      <c r="U843" s="185"/>
      <c r="V843" s="185"/>
      <c r="W843" s="185"/>
      <c r="X843" s="185"/>
      <c r="Y843" s="185"/>
      <c r="Z843" s="185"/>
      <c r="AA843" s="185"/>
      <c r="AB843" s="185"/>
      <c r="AC843" s="185"/>
      <c r="AD843" s="185"/>
      <c r="AE843" s="185"/>
      <c r="AF843" s="185"/>
      <c r="AG843" s="185"/>
      <c r="AH843" s="185"/>
      <c r="AI843" s="179"/>
      <c r="AJ843" s="179"/>
      <c r="AK843" s="179"/>
      <c r="AL843" s="179"/>
      <c r="AM843" s="179"/>
      <c r="AN843" s="179"/>
      <c r="AO843" s="179"/>
      <c r="AP843" s="179"/>
      <c r="AQ843" s="179"/>
      <c r="AR843" s="179"/>
      <c r="AS843" s="179"/>
      <c r="AT843" s="179"/>
      <c r="AU843" s="179"/>
      <c r="AV843" s="179"/>
      <c r="AW843" s="179"/>
      <c r="AX843" s="179"/>
    </row>
    <row r="844" spans="1:50" x14ac:dyDescent="0.25">
      <c r="A844" s="179"/>
      <c r="B844" s="179"/>
      <c r="C844" s="180"/>
      <c r="D844" s="180"/>
      <c r="E844" s="181"/>
      <c r="F844" s="180"/>
      <c r="G844" s="180"/>
      <c r="H844" s="182"/>
      <c r="I844" s="183"/>
      <c r="J844" s="184"/>
      <c r="K844" s="184"/>
      <c r="L844" s="184"/>
      <c r="M844" s="179"/>
      <c r="N844" s="179"/>
      <c r="O844" s="184"/>
      <c r="P844" s="184"/>
      <c r="Q844" s="184"/>
      <c r="R844" s="184"/>
      <c r="S844" s="184"/>
      <c r="T844" s="184"/>
      <c r="U844" s="185"/>
      <c r="V844" s="185"/>
      <c r="W844" s="185"/>
      <c r="X844" s="185"/>
      <c r="Y844" s="185"/>
      <c r="Z844" s="185"/>
      <c r="AA844" s="185"/>
      <c r="AB844" s="185"/>
      <c r="AC844" s="185"/>
      <c r="AD844" s="185"/>
      <c r="AE844" s="185"/>
      <c r="AF844" s="185"/>
      <c r="AG844" s="185"/>
      <c r="AH844" s="185"/>
      <c r="AI844" s="179"/>
      <c r="AJ844" s="179"/>
      <c r="AK844" s="179"/>
      <c r="AL844" s="179"/>
      <c r="AM844" s="179"/>
      <c r="AN844" s="179"/>
      <c r="AO844" s="179"/>
      <c r="AP844" s="179"/>
      <c r="AQ844" s="179"/>
      <c r="AR844" s="179"/>
      <c r="AS844" s="179"/>
      <c r="AT844" s="179"/>
      <c r="AU844" s="179"/>
      <c r="AV844" s="179"/>
      <c r="AW844" s="179"/>
      <c r="AX844" s="179"/>
    </row>
    <row r="845" spans="1:50" x14ac:dyDescent="0.25">
      <c r="A845" s="179"/>
      <c r="B845" s="179"/>
      <c r="C845" s="180"/>
      <c r="D845" s="180"/>
      <c r="E845" s="181"/>
      <c r="F845" s="180"/>
      <c r="G845" s="180"/>
      <c r="H845" s="182"/>
      <c r="I845" s="183"/>
      <c r="J845" s="184"/>
      <c r="K845" s="184"/>
      <c r="L845" s="184"/>
      <c r="M845" s="179"/>
      <c r="N845" s="179"/>
      <c r="O845" s="184"/>
      <c r="P845" s="184"/>
      <c r="Q845" s="184"/>
      <c r="R845" s="184"/>
      <c r="S845" s="184"/>
      <c r="T845" s="184"/>
      <c r="U845" s="185"/>
      <c r="V845" s="185"/>
      <c r="W845" s="185"/>
      <c r="X845" s="185"/>
      <c r="Y845" s="185"/>
      <c r="Z845" s="185"/>
      <c r="AA845" s="185"/>
      <c r="AB845" s="185"/>
      <c r="AC845" s="185"/>
      <c r="AD845" s="185"/>
      <c r="AE845" s="185"/>
      <c r="AF845" s="185"/>
      <c r="AG845" s="185"/>
      <c r="AH845" s="185"/>
      <c r="AI845" s="179"/>
      <c r="AJ845" s="179"/>
      <c r="AK845" s="179"/>
      <c r="AL845" s="179"/>
      <c r="AM845" s="179"/>
      <c r="AN845" s="179"/>
      <c r="AO845" s="179"/>
      <c r="AP845" s="179"/>
      <c r="AQ845" s="179"/>
      <c r="AR845" s="179"/>
      <c r="AS845" s="179"/>
      <c r="AT845" s="179"/>
      <c r="AU845" s="179"/>
      <c r="AV845" s="179"/>
      <c r="AW845" s="179"/>
      <c r="AX845" s="179"/>
    </row>
    <row r="846" spans="1:50" x14ac:dyDescent="0.25">
      <c r="A846" s="179"/>
      <c r="B846" s="179"/>
      <c r="C846" s="180"/>
      <c r="D846" s="180"/>
      <c r="E846" s="181"/>
      <c r="F846" s="180"/>
      <c r="G846" s="180"/>
      <c r="H846" s="182"/>
      <c r="I846" s="183"/>
      <c r="J846" s="184"/>
      <c r="K846" s="184"/>
      <c r="L846" s="184"/>
      <c r="M846" s="179"/>
      <c r="N846" s="179"/>
      <c r="O846" s="184"/>
      <c r="P846" s="184"/>
      <c r="Q846" s="184"/>
      <c r="R846" s="184"/>
      <c r="S846" s="184"/>
      <c r="T846" s="184"/>
      <c r="U846" s="185"/>
      <c r="V846" s="185"/>
      <c r="W846" s="185"/>
      <c r="X846" s="185"/>
      <c r="Y846" s="185"/>
      <c r="Z846" s="185"/>
      <c r="AA846" s="185"/>
      <c r="AB846" s="185"/>
      <c r="AC846" s="185"/>
      <c r="AD846" s="185"/>
      <c r="AE846" s="185"/>
      <c r="AF846" s="185"/>
      <c r="AG846" s="185"/>
      <c r="AH846" s="185"/>
      <c r="AI846" s="179"/>
      <c r="AJ846" s="179"/>
      <c r="AK846" s="179"/>
      <c r="AL846" s="179"/>
      <c r="AM846" s="179"/>
      <c r="AN846" s="179"/>
      <c r="AO846" s="179"/>
      <c r="AP846" s="179"/>
      <c r="AQ846" s="179"/>
      <c r="AR846" s="179"/>
      <c r="AS846" s="179"/>
      <c r="AT846" s="179"/>
      <c r="AU846" s="179"/>
      <c r="AV846" s="179"/>
      <c r="AW846" s="179"/>
      <c r="AX846" s="179"/>
    </row>
    <row r="847" spans="1:50" x14ac:dyDescent="0.25">
      <c r="A847" s="179"/>
      <c r="B847" s="179"/>
      <c r="C847" s="180"/>
      <c r="D847" s="180"/>
      <c r="E847" s="181"/>
      <c r="F847" s="180"/>
      <c r="G847" s="180"/>
      <c r="H847" s="182"/>
      <c r="I847" s="183"/>
      <c r="J847" s="184"/>
      <c r="K847" s="184"/>
      <c r="L847" s="184"/>
      <c r="M847" s="179"/>
      <c r="N847" s="179"/>
      <c r="O847" s="184"/>
      <c r="P847" s="184"/>
      <c r="Q847" s="184"/>
      <c r="R847" s="184"/>
      <c r="S847" s="184"/>
      <c r="T847" s="184"/>
      <c r="U847" s="185"/>
      <c r="V847" s="185"/>
      <c r="W847" s="185"/>
      <c r="X847" s="185"/>
      <c r="Y847" s="185"/>
      <c r="Z847" s="185"/>
      <c r="AA847" s="185"/>
      <c r="AB847" s="185"/>
      <c r="AC847" s="185"/>
      <c r="AD847" s="185"/>
      <c r="AE847" s="185"/>
      <c r="AF847" s="185"/>
      <c r="AG847" s="185"/>
      <c r="AH847" s="185"/>
      <c r="AI847" s="179"/>
      <c r="AJ847" s="179"/>
      <c r="AK847" s="179"/>
      <c r="AL847" s="179"/>
      <c r="AM847" s="179"/>
      <c r="AN847" s="179"/>
      <c r="AO847" s="179"/>
      <c r="AP847" s="179"/>
      <c r="AQ847" s="179"/>
      <c r="AR847" s="179"/>
      <c r="AS847" s="179"/>
      <c r="AT847" s="179"/>
      <c r="AU847" s="179"/>
      <c r="AV847" s="179"/>
      <c r="AW847" s="179"/>
      <c r="AX847" s="179"/>
    </row>
    <row r="848" spans="1:50" x14ac:dyDescent="0.25">
      <c r="A848" s="179"/>
      <c r="B848" s="179"/>
      <c r="C848" s="180"/>
      <c r="D848" s="180"/>
      <c r="E848" s="181"/>
      <c r="F848" s="180"/>
      <c r="G848" s="180"/>
      <c r="H848" s="182"/>
      <c r="I848" s="183"/>
      <c r="J848" s="184"/>
      <c r="K848" s="184"/>
      <c r="L848" s="184"/>
      <c r="M848" s="179"/>
      <c r="N848" s="179"/>
      <c r="O848" s="184"/>
      <c r="P848" s="184"/>
      <c r="Q848" s="184"/>
      <c r="R848" s="184"/>
      <c r="S848" s="184"/>
      <c r="T848" s="184"/>
      <c r="U848" s="185"/>
      <c r="V848" s="185"/>
      <c r="W848" s="185"/>
      <c r="X848" s="185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79"/>
      <c r="AJ848" s="179"/>
      <c r="AK848" s="179"/>
      <c r="AL848" s="179"/>
      <c r="AM848" s="179"/>
      <c r="AN848" s="179"/>
      <c r="AO848" s="179"/>
      <c r="AP848" s="179"/>
      <c r="AQ848" s="179"/>
      <c r="AR848" s="179"/>
      <c r="AS848" s="179"/>
      <c r="AT848" s="179"/>
      <c r="AU848" s="179"/>
      <c r="AV848" s="179"/>
      <c r="AW848" s="179"/>
      <c r="AX848" s="179"/>
    </row>
    <row r="849" spans="1:50" x14ac:dyDescent="0.25">
      <c r="A849" s="179"/>
      <c r="B849" s="179"/>
      <c r="C849" s="180"/>
      <c r="D849" s="180"/>
      <c r="E849" s="181"/>
      <c r="F849" s="180"/>
      <c r="G849" s="180"/>
      <c r="H849" s="182"/>
      <c r="I849" s="183"/>
      <c r="J849" s="184"/>
      <c r="K849" s="184"/>
      <c r="L849" s="184"/>
      <c r="M849" s="179"/>
      <c r="N849" s="179"/>
      <c r="O849" s="184"/>
      <c r="P849" s="184"/>
      <c r="Q849" s="184"/>
      <c r="R849" s="184"/>
      <c r="S849" s="184"/>
      <c r="T849" s="184"/>
      <c r="U849" s="185"/>
      <c r="V849" s="185"/>
      <c r="W849" s="185"/>
      <c r="X849" s="185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79"/>
      <c r="AJ849" s="179"/>
      <c r="AK849" s="179"/>
      <c r="AL849" s="179"/>
      <c r="AM849" s="179"/>
      <c r="AN849" s="179"/>
      <c r="AO849" s="179"/>
      <c r="AP849" s="179"/>
      <c r="AQ849" s="179"/>
      <c r="AR849" s="179"/>
      <c r="AS849" s="179"/>
      <c r="AT849" s="179"/>
      <c r="AU849" s="179"/>
      <c r="AV849" s="179"/>
      <c r="AW849" s="179"/>
      <c r="AX849" s="179"/>
    </row>
    <row r="850" spans="1:50" x14ac:dyDescent="0.25">
      <c r="A850" s="179"/>
      <c r="B850" s="179"/>
      <c r="C850" s="180"/>
      <c r="D850" s="180"/>
      <c r="E850" s="181"/>
      <c r="F850" s="180"/>
      <c r="G850" s="180"/>
      <c r="H850" s="182"/>
      <c r="I850" s="183"/>
      <c r="J850" s="184"/>
      <c r="K850" s="184"/>
      <c r="L850" s="184"/>
      <c r="M850" s="179"/>
      <c r="N850" s="179"/>
      <c r="O850" s="184"/>
      <c r="P850" s="184"/>
      <c r="Q850" s="184"/>
      <c r="R850" s="184"/>
      <c r="S850" s="184"/>
      <c r="T850" s="184"/>
      <c r="U850" s="185"/>
      <c r="V850" s="185"/>
      <c r="W850" s="185"/>
      <c r="X850" s="185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79"/>
      <c r="AJ850" s="179"/>
      <c r="AK850" s="179"/>
      <c r="AL850" s="179"/>
      <c r="AM850" s="179"/>
      <c r="AN850" s="179"/>
      <c r="AO850" s="179"/>
      <c r="AP850" s="179"/>
      <c r="AQ850" s="179"/>
      <c r="AR850" s="179"/>
      <c r="AS850" s="179"/>
      <c r="AT850" s="179"/>
      <c r="AU850" s="179"/>
      <c r="AV850" s="179"/>
      <c r="AW850" s="179"/>
      <c r="AX850" s="179"/>
    </row>
    <row r="851" spans="1:50" x14ac:dyDescent="0.25">
      <c r="A851" s="179"/>
      <c r="B851" s="179"/>
      <c r="C851" s="180"/>
      <c r="D851" s="180"/>
      <c r="E851" s="181"/>
      <c r="F851" s="180"/>
      <c r="G851" s="180"/>
      <c r="H851" s="182"/>
      <c r="I851" s="183"/>
      <c r="J851" s="184"/>
      <c r="K851" s="184"/>
      <c r="L851" s="184"/>
      <c r="M851" s="179"/>
      <c r="N851" s="179"/>
      <c r="O851" s="184"/>
      <c r="P851" s="184"/>
      <c r="Q851" s="184"/>
      <c r="R851" s="184"/>
      <c r="S851" s="184"/>
      <c r="T851" s="184"/>
      <c r="U851" s="185"/>
      <c r="V851" s="185"/>
      <c r="W851" s="185"/>
      <c r="X851" s="185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79"/>
      <c r="AJ851" s="179"/>
      <c r="AK851" s="179"/>
      <c r="AL851" s="179"/>
      <c r="AM851" s="179"/>
      <c r="AN851" s="179"/>
      <c r="AO851" s="179"/>
      <c r="AP851" s="179"/>
      <c r="AQ851" s="179"/>
      <c r="AR851" s="179"/>
      <c r="AS851" s="179"/>
      <c r="AT851" s="179"/>
      <c r="AU851" s="179"/>
      <c r="AV851" s="179"/>
      <c r="AW851" s="179"/>
      <c r="AX851" s="179"/>
    </row>
    <row r="852" spans="1:50" x14ac:dyDescent="0.25">
      <c r="A852" s="179"/>
      <c r="B852" s="179"/>
      <c r="C852" s="180"/>
      <c r="D852" s="180"/>
      <c r="E852" s="181"/>
      <c r="F852" s="180"/>
      <c r="G852" s="180"/>
      <c r="H852" s="182"/>
      <c r="I852" s="183"/>
      <c r="J852" s="184"/>
      <c r="K852" s="184"/>
      <c r="L852" s="184"/>
      <c r="M852" s="179"/>
      <c r="N852" s="179"/>
      <c r="O852" s="184"/>
      <c r="P852" s="184"/>
      <c r="Q852" s="184"/>
      <c r="R852" s="184"/>
      <c r="S852" s="184"/>
      <c r="T852" s="184"/>
      <c r="U852" s="185"/>
      <c r="V852" s="185"/>
      <c r="W852" s="185"/>
      <c r="X852" s="185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79"/>
      <c r="AT852" s="179"/>
      <c r="AU852" s="179"/>
      <c r="AV852" s="179"/>
      <c r="AW852" s="179"/>
      <c r="AX852" s="179"/>
    </row>
    <row r="853" spans="1:50" x14ac:dyDescent="0.25">
      <c r="A853" s="179"/>
      <c r="B853" s="179"/>
      <c r="C853" s="180"/>
      <c r="D853" s="180"/>
      <c r="E853" s="181"/>
      <c r="F853" s="180"/>
      <c r="G853" s="180"/>
      <c r="H853" s="182"/>
      <c r="I853" s="183"/>
      <c r="J853" s="184"/>
      <c r="K853" s="184"/>
      <c r="L853" s="184"/>
      <c r="M853" s="179"/>
      <c r="N853" s="179"/>
      <c r="O853" s="184"/>
      <c r="P853" s="184"/>
      <c r="Q853" s="184"/>
      <c r="R853" s="184"/>
      <c r="S853" s="184"/>
      <c r="T853" s="184"/>
      <c r="U853" s="185"/>
      <c r="V853" s="185"/>
      <c r="W853" s="185"/>
      <c r="X853" s="185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79"/>
      <c r="AT853" s="179"/>
      <c r="AU853" s="179"/>
      <c r="AV853" s="179"/>
      <c r="AW853" s="179"/>
      <c r="AX853" s="179"/>
    </row>
    <row r="854" spans="1:50" x14ac:dyDescent="0.25">
      <c r="A854" s="179"/>
      <c r="B854" s="179"/>
      <c r="C854" s="180"/>
      <c r="D854" s="180"/>
      <c r="E854" s="181"/>
      <c r="F854" s="180"/>
      <c r="G854" s="180"/>
      <c r="H854" s="182"/>
      <c r="I854" s="183"/>
      <c r="J854" s="184"/>
      <c r="K854" s="184"/>
      <c r="L854" s="184"/>
      <c r="M854" s="179"/>
      <c r="N854" s="179"/>
      <c r="O854" s="184"/>
      <c r="P854" s="184"/>
      <c r="Q854" s="184"/>
      <c r="R854" s="184"/>
      <c r="S854" s="184"/>
      <c r="T854" s="184"/>
      <c r="U854" s="185"/>
      <c r="V854" s="185"/>
      <c r="W854" s="185"/>
      <c r="X854" s="185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79"/>
      <c r="AT854" s="179"/>
      <c r="AU854" s="179"/>
      <c r="AV854" s="179"/>
      <c r="AW854" s="179"/>
      <c r="AX854" s="179"/>
    </row>
    <row r="855" spans="1:50" x14ac:dyDescent="0.25">
      <c r="A855" s="179"/>
      <c r="B855" s="179"/>
      <c r="C855" s="180"/>
      <c r="D855" s="180"/>
      <c r="E855" s="181"/>
      <c r="F855" s="180"/>
      <c r="G855" s="180"/>
      <c r="H855" s="182"/>
      <c r="I855" s="183"/>
      <c r="J855" s="184"/>
      <c r="K855" s="184"/>
      <c r="L855" s="184"/>
      <c r="M855" s="179"/>
      <c r="N855" s="179"/>
      <c r="O855" s="184"/>
      <c r="P855" s="184"/>
      <c r="Q855" s="184"/>
      <c r="R855" s="184"/>
      <c r="S855" s="184"/>
      <c r="T855" s="184"/>
      <c r="U855" s="185"/>
      <c r="V855" s="185"/>
      <c r="W855" s="185"/>
      <c r="X855" s="185"/>
      <c r="Y855" s="185"/>
      <c r="Z855" s="185"/>
      <c r="AA855" s="185"/>
      <c r="AB855" s="185"/>
      <c r="AC855" s="185"/>
      <c r="AD855" s="185"/>
      <c r="AE855" s="185"/>
      <c r="AF855" s="185"/>
      <c r="AG855" s="185"/>
      <c r="AH855" s="185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79"/>
      <c r="AT855" s="179"/>
      <c r="AU855" s="179"/>
      <c r="AV855" s="179"/>
      <c r="AW855" s="179"/>
      <c r="AX855" s="179"/>
    </row>
    <row r="856" spans="1:50" x14ac:dyDescent="0.25">
      <c r="A856" s="179"/>
      <c r="B856" s="179"/>
      <c r="C856" s="180"/>
      <c r="D856" s="180"/>
      <c r="E856" s="181"/>
      <c r="F856" s="180"/>
      <c r="G856" s="180"/>
      <c r="H856" s="182"/>
      <c r="I856" s="183"/>
      <c r="J856" s="184"/>
      <c r="K856" s="184"/>
      <c r="L856" s="184"/>
      <c r="M856" s="179"/>
      <c r="N856" s="179"/>
      <c r="O856" s="184"/>
      <c r="P856" s="184"/>
      <c r="Q856" s="184"/>
      <c r="R856" s="184"/>
      <c r="S856" s="184"/>
      <c r="T856" s="184"/>
      <c r="U856" s="185"/>
      <c r="V856" s="185"/>
      <c r="W856" s="185"/>
      <c r="X856" s="185"/>
      <c r="Y856" s="185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79"/>
      <c r="AT856" s="179"/>
      <c r="AU856" s="179"/>
      <c r="AV856" s="179"/>
      <c r="AW856" s="179"/>
      <c r="AX856" s="179"/>
    </row>
    <row r="857" spans="1:50" x14ac:dyDescent="0.25">
      <c r="A857" s="179"/>
      <c r="B857" s="179"/>
      <c r="C857" s="180"/>
      <c r="D857" s="180"/>
      <c r="E857" s="181"/>
      <c r="F857" s="180"/>
      <c r="G857" s="180"/>
      <c r="H857" s="182"/>
      <c r="I857" s="183"/>
      <c r="J857" s="184"/>
      <c r="K857" s="184"/>
      <c r="L857" s="184"/>
      <c r="M857" s="179"/>
      <c r="N857" s="179"/>
      <c r="O857" s="184"/>
      <c r="P857" s="184"/>
      <c r="Q857" s="184"/>
      <c r="R857" s="184"/>
      <c r="S857" s="184"/>
      <c r="T857" s="184"/>
      <c r="U857" s="185"/>
      <c r="V857" s="185"/>
      <c r="W857" s="185"/>
      <c r="X857" s="185"/>
      <c r="Y857" s="185"/>
      <c r="Z857" s="185"/>
      <c r="AA857" s="185"/>
      <c r="AB857" s="185"/>
      <c r="AC857" s="185"/>
      <c r="AD857" s="185"/>
      <c r="AE857" s="185"/>
      <c r="AF857" s="185"/>
      <c r="AG857" s="185"/>
      <c r="AH857" s="185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79"/>
      <c r="AT857" s="179"/>
      <c r="AU857" s="179"/>
      <c r="AV857" s="179"/>
      <c r="AW857" s="179"/>
      <c r="AX857" s="179"/>
    </row>
    <row r="858" spans="1:50" x14ac:dyDescent="0.25">
      <c r="A858" s="179"/>
      <c r="B858" s="179"/>
      <c r="C858" s="180"/>
      <c r="D858" s="180"/>
      <c r="E858" s="181"/>
      <c r="F858" s="180"/>
      <c r="G858" s="180"/>
      <c r="H858" s="182"/>
      <c r="I858" s="183"/>
      <c r="J858" s="184"/>
      <c r="K858" s="184"/>
      <c r="L858" s="184"/>
      <c r="M858" s="179"/>
      <c r="N858" s="179"/>
      <c r="O858" s="184"/>
      <c r="P858" s="184"/>
      <c r="Q858" s="184"/>
      <c r="R858" s="184"/>
      <c r="S858" s="184"/>
      <c r="T858" s="184"/>
      <c r="U858" s="185"/>
      <c r="V858" s="185"/>
      <c r="W858" s="185"/>
      <c r="X858" s="185"/>
      <c r="Y858" s="185"/>
      <c r="Z858" s="185"/>
      <c r="AA858" s="185"/>
      <c r="AB858" s="185"/>
      <c r="AC858" s="185"/>
      <c r="AD858" s="185"/>
      <c r="AE858" s="185"/>
      <c r="AF858" s="185"/>
      <c r="AG858" s="185"/>
      <c r="AH858" s="185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79"/>
      <c r="AT858" s="179"/>
      <c r="AU858" s="179"/>
      <c r="AV858" s="179"/>
      <c r="AW858" s="179"/>
      <c r="AX858" s="179"/>
    </row>
    <row r="859" spans="1:50" x14ac:dyDescent="0.25">
      <c r="A859" s="179"/>
      <c r="B859" s="179"/>
      <c r="C859" s="180"/>
      <c r="D859" s="180"/>
      <c r="E859" s="181"/>
      <c r="F859" s="180"/>
      <c r="G859" s="180"/>
      <c r="H859" s="182"/>
      <c r="I859" s="183"/>
      <c r="J859" s="184"/>
      <c r="K859" s="184"/>
      <c r="L859" s="184"/>
      <c r="M859" s="179"/>
      <c r="N859" s="179"/>
      <c r="O859" s="184"/>
      <c r="P859" s="184"/>
      <c r="Q859" s="184"/>
      <c r="R859" s="184"/>
      <c r="S859" s="184"/>
      <c r="T859" s="184"/>
      <c r="U859" s="185"/>
      <c r="V859" s="185"/>
      <c r="W859" s="185"/>
      <c r="X859" s="185"/>
      <c r="Y859" s="185"/>
      <c r="Z859" s="185"/>
      <c r="AA859" s="185"/>
      <c r="AB859" s="185"/>
      <c r="AC859" s="185"/>
      <c r="AD859" s="185"/>
      <c r="AE859" s="185"/>
      <c r="AF859" s="185"/>
      <c r="AG859" s="185"/>
      <c r="AH859" s="185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79"/>
      <c r="AT859" s="179"/>
      <c r="AU859" s="179"/>
      <c r="AV859" s="179"/>
      <c r="AW859" s="179"/>
      <c r="AX859" s="179"/>
    </row>
    <row r="860" spans="1:50" x14ac:dyDescent="0.25">
      <c r="A860" s="179"/>
      <c r="B860" s="179"/>
      <c r="C860" s="180"/>
      <c r="D860" s="180"/>
      <c r="E860" s="181"/>
      <c r="F860" s="180"/>
      <c r="G860" s="180"/>
      <c r="H860" s="182"/>
      <c r="I860" s="183"/>
      <c r="J860" s="184"/>
      <c r="K860" s="184"/>
      <c r="L860" s="184"/>
      <c r="M860" s="179"/>
      <c r="N860" s="179"/>
      <c r="O860" s="184"/>
      <c r="P860" s="184"/>
      <c r="Q860" s="184"/>
      <c r="R860" s="184"/>
      <c r="S860" s="184"/>
      <c r="T860" s="184"/>
      <c r="U860" s="185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  <c r="AG860" s="185"/>
      <c r="AH860" s="185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79"/>
      <c r="AT860" s="179"/>
      <c r="AU860" s="179"/>
      <c r="AV860" s="179"/>
      <c r="AW860" s="179"/>
      <c r="AX860" s="179"/>
    </row>
    <row r="861" spans="1:50" x14ac:dyDescent="0.25">
      <c r="A861" s="179"/>
      <c r="B861" s="179"/>
      <c r="C861" s="180"/>
      <c r="D861" s="180"/>
      <c r="E861" s="181"/>
      <c r="F861" s="180"/>
      <c r="G861" s="180"/>
      <c r="H861" s="182"/>
      <c r="I861" s="183"/>
      <c r="J861" s="184"/>
      <c r="K861" s="184"/>
      <c r="L861" s="184"/>
      <c r="M861" s="179"/>
      <c r="N861" s="179"/>
      <c r="O861" s="184"/>
      <c r="P861" s="184"/>
      <c r="Q861" s="184"/>
      <c r="R861" s="184"/>
      <c r="S861" s="184"/>
      <c r="T861" s="184"/>
      <c r="U861" s="185"/>
      <c r="V861" s="185"/>
      <c r="W861" s="185"/>
      <c r="X861" s="185"/>
      <c r="Y861" s="185"/>
      <c r="Z861" s="185"/>
      <c r="AA861" s="185"/>
      <c r="AB861" s="185"/>
      <c r="AC861" s="185"/>
      <c r="AD861" s="185"/>
      <c r="AE861" s="185"/>
      <c r="AF861" s="185"/>
      <c r="AG861" s="185"/>
      <c r="AH861" s="185"/>
      <c r="AI861" s="179"/>
      <c r="AJ861" s="179"/>
      <c r="AK861" s="179"/>
      <c r="AL861" s="179"/>
      <c r="AM861" s="179"/>
      <c r="AN861" s="179"/>
      <c r="AO861" s="179"/>
      <c r="AP861" s="179"/>
      <c r="AQ861" s="179"/>
      <c r="AR861" s="179"/>
      <c r="AS861" s="179"/>
      <c r="AT861" s="179"/>
      <c r="AU861" s="179"/>
      <c r="AV861" s="179"/>
      <c r="AW861" s="179"/>
      <c r="AX861" s="179"/>
    </row>
    <row r="862" spans="1:50" x14ac:dyDescent="0.25">
      <c r="A862" s="179"/>
      <c r="B862" s="179"/>
      <c r="C862" s="180"/>
      <c r="D862" s="180"/>
      <c r="E862" s="181"/>
      <c r="F862" s="180"/>
      <c r="G862" s="180"/>
      <c r="H862" s="182"/>
      <c r="I862" s="183"/>
      <c r="J862" s="184"/>
      <c r="K862" s="184"/>
      <c r="L862" s="184"/>
      <c r="M862" s="179"/>
      <c r="N862" s="179"/>
      <c r="O862" s="184"/>
      <c r="P862" s="184"/>
      <c r="Q862" s="184"/>
      <c r="R862" s="184"/>
      <c r="S862" s="184"/>
      <c r="T862" s="184"/>
      <c r="U862" s="185"/>
      <c r="V862" s="185"/>
      <c r="W862" s="185"/>
      <c r="X862" s="185"/>
      <c r="Y862" s="185"/>
      <c r="Z862" s="185"/>
      <c r="AA862" s="185"/>
      <c r="AB862" s="185"/>
      <c r="AC862" s="185"/>
      <c r="AD862" s="185"/>
      <c r="AE862" s="185"/>
      <c r="AF862" s="185"/>
      <c r="AG862" s="185"/>
      <c r="AH862" s="185"/>
      <c r="AI862" s="179"/>
      <c r="AJ862" s="179"/>
      <c r="AK862" s="179"/>
      <c r="AL862" s="179"/>
      <c r="AM862" s="179"/>
      <c r="AN862" s="179"/>
      <c r="AO862" s="179"/>
      <c r="AP862" s="179"/>
      <c r="AQ862" s="179"/>
      <c r="AR862" s="179"/>
      <c r="AS862" s="179"/>
      <c r="AT862" s="179"/>
      <c r="AU862" s="179"/>
      <c r="AV862" s="179"/>
      <c r="AW862" s="179"/>
      <c r="AX862" s="179"/>
    </row>
    <row r="863" spans="1:50" x14ac:dyDescent="0.25">
      <c r="A863" s="179"/>
      <c r="B863" s="179"/>
      <c r="C863" s="180"/>
      <c r="D863" s="180"/>
      <c r="E863" s="181"/>
      <c r="F863" s="180"/>
      <c r="G863" s="180"/>
      <c r="H863" s="182"/>
      <c r="I863" s="183"/>
      <c r="J863" s="184"/>
      <c r="K863" s="184"/>
      <c r="L863" s="184"/>
      <c r="M863" s="179"/>
      <c r="N863" s="179"/>
      <c r="O863" s="184"/>
      <c r="P863" s="184"/>
      <c r="Q863" s="184"/>
      <c r="R863" s="184"/>
      <c r="S863" s="184"/>
      <c r="T863" s="184"/>
      <c r="U863" s="185"/>
      <c r="V863" s="185"/>
      <c r="W863" s="185"/>
      <c r="X863" s="185"/>
      <c r="Y863" s="185"/>
      <c r="Z863" s="185"/>
      <c r="AA863" s="185"/>
      <c r="AB863" s="185"/>
      <c r="AC863" s="185"/>
      <c r="AD863" s="185"/>
      <c r="AE863" s="185"/>
      <c r="AF863" s="185"/>
      <c r="AG863" s="185"/>
      <c r="AH863" s="185"/>
      <c r="AI863" s="179"/>
      <c r="AJ863" s="179"/>
      <c r="AK863" s="179"/>
      <c r="AL863" s="179"/>
      <c r="AM863" s="179"/>
      <c r="AN863" s="179"/>
      <c r="AO863" s="179"/>
      <c r="AP863" s="179"/>
      <c r="AQ863" s="179"/>
      <c r="AR863" s="179"/>
      <c r="AS863" s="179"/>
      <c r="AT863" s="179"/>
      <c r="AU863" s="179"/>
      <c r="AV863" s="179"/>
      <c r="AW863" s="179"/>
      <c r="AX863" s="179"/>
    </row>
    <row r="864" spans="1:50" x14ac:dyDescent="0.25">
      <c r="A864" s="179"/>
      <c r="B864" s="179"/>
      <c r="C864" s="180"/>
      <c r="D864" s="180"/>
      <c r="E864" s="181"/>
      <c r="F864" s="180"/>
      <c r="G864" s="180"/>
      <c r="H864" s="182"/>
      <c r="I864" s="183"/>
      <c r="J864" s="184"/>
      <c r="K864" s="184"/>
      <c r="L864" s="184"/>
      <c r="M864" s="179"/>
      <c r="N864" s="179"/>
      <c r="O864" s="184"/>
      <c r="P864" s="184"/>
      <c r="Q864" s="184"/>
      <c r="R864" s="184"/>
      <c r="S864" s="184"/>
      <c r="T864" s="184"/>
      <c r="U864" s="185"/>
      <c r="V864" s="185"/>
      <c r="W864" s="185"/>
      <c r="X864" s="185"/>
      <c r="Y864" s="185"/>
      <c r="Z864" s="185"/>
      <c r="AA864" s="185"/>
      <c r="AB864" s="185"/>
      <c r="AC864" s="185"/>
      <c r="AD864" s="185"/>
      <c r="AE864" s="185"/>
      <c r="AF864" s="185"/>
      <c r="AG864" s="185"/>
      <c r="AH864" s="185"/>
      <c r="AI864" s="179"/>
      <c r="AJ864" s="179"/>
      <c r="AK864" s="179"/>
      <c r="AL864" s="179"/>
      <c r="AM864" s="179"/>
      <c r="AN864" s="179"/>
      <c r="AO864" s="179"/>
      <c r="AP864" s="179"/>
      <c r="AQ864" s="179"/>
      <c r="AR864" s="179"/>
      <c r="AS864" s="179"/>
      <c r="AT864" s="179"/>
      <c r="AU864" s="179"/>
      <c r="AV864" s="179"/>
      <c r="AW864" s="179"/>
      <c r="AX864" s="179"/>
    </row>
    <row r="865" spans="1:50" x14ac:dyDescent="0.25">
      <c r="A865" s="179"/>
      <c r="B865" s="179"/>
      <c r="C865" s="180"/>
      <c r="D865" s="180"/>
      <c r="E865" s="181"/>
      <c r="F865" s="180"/>
      <c r="G865" s="180"/>
      <c r="H865" s="182"/>
      <c r="I865" s="183"/>
      <c r="J865" s="184"/>
      <c r="K865" s="184"/>
      <c r="L865" s="184"/>
      <c r="M865" s="179"/>
      <c r="N865" s="179"/>
      <c r="O865" s="184"/>
      <c r="P865" s="184"/>
      <c r="Q865" s="184"/>
      <c r="R865" s="184"/>
      <c r="S865" s="184"/>
      <c r="T865" s="184"/>
      <c r="U865" s="185"/>
      <c r="V865" s="185"/>
      <c r="W865" s="185"/>
      <c r="X865" s="185"/>
      <c r="Y865" s="185"/>
      <c r="Z865" s="185"/>
      <c r="AA865" s="185"/>
      <c r="AB865" s="185"/>
      <c r="AC865" s="185"/>
      <c r="AD865" s="185"/>
      <c r="AE865" s="185"/>
      <c r="AF865" s="185"/>
      <c r="AG865" s="185"/>
      <c r="AH865" s="185"/>
      <c r="AI865" s="179"/>
      <c r="AJ865" s="179"/>
      <c r="AK865" s="179"/>
      <c r="AL865" s="179"/>
      <c r="AM865" s="179"/>
      <c r="AN865" s="179"/>
      <c r="AO865" s="179"/>
      <c r="AP865" s="179"/>
      <c r="AQ865" s="179"/>
      <c r="AR865" s="179"/>
      <c r="AS865" s="179"/>
      <c r="AT865" s="179"/>
      <c r="AU865" s="179"/>
      <c r="AV865" s="179"/>
      <c r="AW865" s="179"/>
      <c r="AX865" s="179"/>
    </row>
    <row r="866" spans="1:50" x14ac:dyDescent="0.25">
      <c r="A866" s="179"/>
      <c r="B866" s="179"/>
      <c r="C866" s="180"/>
      <c r="D866" s="180"/>
      <c r="E866" s="181"/>
      <c r="F866" s="180"/>
      <c r="G866" s="180"/>
      <c r="H866" s="182"/>
      <c r="I866" s="183"/>
      <c r="J866" s="184"/>
      <c r="K866" s="184"/>
      <c r="L866" s="184"/>
      <c r="M866" s="179"/>
      <c r="N866" s="179"/>
      <c r="O866" s="184"/>
      <c r="P866" s="184"/>
      <c r="Q866" s="184"/>
      <c r="R866" s="184"/>
      <c r="S866" s="184"/>
      <c r="T866" s="184"/>
      <c r="U866" s="185"/>
      <c r="V866" s="185"/>
      <c r="W866" s="185"/>
      <c r="X866" s="185"/>
      <c r="Y866" s="185"/>
      <c r="Z866" s="185"/>
      <c r="AA866" s="185"/>
      <c r="AB866" s="185"/>
      <c r="AC866" s="185"/>
      <c r="AD866" s="185"/>
      <c r="AE866" s="185"/>
      <c r="AF866" s="185"/>
      <c r="AG866" s="185"/>
      <c r="AH866" s="185"/>
      <c r="AI866" s="179"/>
      <c r="AJ866" s="179"/>
      <c r="AK866" s="179"/>
      <c r="AL866" s="179"/>
      <c r="AM866" s="179"/>
      <c r="AN866" s="179"/>
      <c r="AO866" s="179"/>
      <c r="AP866" s="179"/>
      <c r="AQ866" s="179"/>
      <c r="AR866" s="179"/>
      <c r="AS866" s="179"/>
      <c r="AT866" s="179"/>
      <c r="AU866" s="179"/>
      <c r="AV866" s="179"/>
      <c r="AW866" s="179"/>
      <c r="AX866" s="179"/>
    </row>
    <row r="867" spans="1:50" x14ac:dyDescent="0.25">
      <c r="A867" s="179"/>
      <c r="B867" s="179"/>
      <c r="C867" s="180"/>
      <c r="D867" s="180"/>
      <c r="E867" s="181"/>
      <c r="F867" s="180"/>
      <c r="G867" s="180"/>
      <c r="H867" s="182"/>
      <c r="I867" s="183"/>
      <c r="J867" s="184"/>
      <c r="K867" s="184"/>
      <c r="L867" s="184"/>
      <c r="M867" s="179"/>
      <c r="N867" s="179"/>
      <c r="O867" s="184"/>
      <c r="P867" s="184"/>
      <c r="Q867" s="184"/>
      <c r="R867" s="184"/>
      <c r="S867" s="184"/>
      <c r="T867" s="184"/>
      <c r="U867" s="185"/>
      <c r="V867" s="185"/>
      <c r="W867" s="185"/>
      <c r="X867" s="185"/>
      <c r="Y867" s="185"/>
      <c r="Z867" s="185"/>
      <c r="AA867" s="185"/>
      <c r="AB867" s="185"/>
      <c r="AC867" s="185"/>
      <c r="AD867" s="185"/>
      <c r="AE867" s="185"/>
      <c r="AF867" s="185"/>
      <c r="AG867" s="185"/>
      <c r="AH867" s="185"/>
      <c r="AI867" s="179"/>
      <c r="AJ867" s="179"/>
      <c r="AK867" s="179"/>
      <c r="AL867" s="179"/>
      <c r="AM867" s="179"/>
      <c r="AN867" s="179"/>
      <c r="AO867" s="179"/>
      <c r="AP867" s="179"/>
      <c r="AQ867" s="179"/>
      <c r="AR867" s="179"/>
      <c r="AS867" s="179"/>
      <c r="AT867" s="179"/>
      <c r="AU867" s="179"/>
      <c r="AV867" s="179"/>
      <c r="AW867" s="179"/>
      <c r="AX867" s="179"/>
    </row>
    <row r="868" spans="1:50" x14ac:dyDescent="0.25">
      <c r="A868" s="179"/>
      <c r="B868" s="179"/>
      <c r="C868" s="180"/>
      <c r="D868" s="180"/>
      <c r="E868" s="181"/>
      <c r="F868" s="180"/>
      <c r="G868" s="180"/>
      <c r="H868" s="182"/>
      <c r="I868" s="183"/>
      <c r="J868" s="184"/>
      <c r="K868" s="184"/>
      <c r="L868" s="184"/>
      <c r="M868" s="179"/>
      <c r="N868" s="179"/>
      <c r="O868" s="184"/>
      <c r="P868" s="184"/>
      <c r="Q868" s="184"/>
      <c r="R868" s="184"/>
      <c r="S868" s="184"/>
      <c r="T868" s="184"/>
      <c r="U868" s="185"/>
      <c r="V868" s="185"/>
      <c r="W868" s="185"/>
      <c r="X868" s="185"/>
      <c r="Y868" s="185"/>
      <c r="Z868" s="185"/>
      <c r="AA868" s="185"/>
      <c r="AB868" s="185"/>
      <c r="AC868" s="185"/>
      <c r="AD868" s="185"/>
      <c r="AE868" s="185"/>
      <c r="AF868" s="185"/>
      <c r="AG868" s="185"/>
      <c r="AH868" s="185"/>
      <c r="AI868" s="179"/>
      <c r="AJ868" s="179"/>
      <c r="AK868" s="179"/>
      <c r="AL868" s="179"/>
      <c r="AM868" s="179"/>
      <c r="AN868" s="179"/>
      <c r="AO868" s="179"/>
      <c r="AP868" s="179"/>
      <c r="AQ868" s="179"/>
      <c r="AR868" s="179"/>
      <c r="AS868" s="179"/>
      <c r="AT868" s="179"/>
      <c r="AU868" s="179"/>
      <c r="AV868" s="179"/>
      <c r="AW868" s="179"/>
      <c r="AX868" s="179"/>
    </row>
    <row r="869" spans="1:50" x14ac:dyDescent="0.25">
      <c r="A869" s="179"/>
      <c r="B869" s="179"/>
      <c r="C869" s="180"/>
      <c r="D869" s="180"/>
      <c r="E869" s="181"/>
      <c r="F869" s="180"/>
      <c r="G869" s="180"/>
      <c r="H869" s="182"/>
      <c r="I869" s="183"/>
      <c r="J869" s="184"/>
      <c r="K869" s="184"/>
      <c r="L869" s="184"/>
      <c r="M869" s="179"/>
      <c r="N869" s="179"/>
      <c r="O869" s="184"/>
      <c r="P869" s="184"/>
      <c r="Q869" s="184"/>
      <c r="R869" s="184"/>
      <c r="S869" s="184"/>
      <c r="T869" s="184"/>
      <c r="U869" s="185"/>
      <c r="V869" s="185"/>
      <c r="W869" s="185"/>
      <c r="X869" s="185"/>
      <c r="Y869" s="185"/>
      <c r="Z869" s="185"/>
      <c r="AA869" s="185"/>
      <c r="AB869" s="185"/>
      <c r="AC869" s="185"/>
      <c r="AD869" s="185"/>
      <c r="AE869" s="185"/>
      <c r="AF869" s="185"/>
      <c r="AG869" s="185"/>
      <c r="AH869" s="185"/>
      <c r="AI869" s="179"/>
      <c r="AJ869" s="179"/>
      <c r="AK869" s="179"/>
      <c r="AL869" s="179"/>
      <c r="AM869" s="179"/>
      <c r="AN869" s="179"/>
      <c r="AO869" s="179"/>
      <c r="AP869" s="179"/>
      <c r="AQ869" s="179"/>
      <c r="AR869" s="179"/>
      <c r="AS869" s="179"/>
      <c r="AT869" s="179"/>
      <c r="AU869" s="179"/>
      <c r="AV869" s="179"/>
      <c r="AW869" s="179"/>
      <c r="AX869" s="179"/>
    </row>
    <row r="870" spans="1:50" x14ac:dyDescent="0.25">
      <c r="A870" s="179"/>
      <c r="B870" s="179"/>
      <c r="C870" s="180"/>
      <c r="D870" s="180"/>
      <c r="E870" s="181"/>
      <c r="F870" s="180"/>
      <c r="G870" s="180"/>
      <c r="H870" s="182"/>
      <c r="I870" s="183"/>
      <c r="J870" s="184"/>
      <c r="K870" s="184"/>
      <c r="L870" s="184"/>
      <c r="M870" s="179"/>
      <c r="N870" s="179"/>
      <c r="O870" s="184"/>
      <c r="P870" s="184"/>
      <c r="Q870" s="184"/>
      <c r="R870" s="184"/>
      <c r="S870" s="184"/>
      <c r="T870" s="184"/>
      <c r="U870" s="185"/>
      <c r="V870" s="185"/>
      <c r="W870" s="185"/>
      <c r="X870" s="185"/>
      <c r="Y870" s="185"/>
      <c r="Z870" s="185"/>
      <c r="AA870" s="185"/>
      <c r="AB870" s="185"/>
      <c r="AC870" s="185"/>
      <c r="AD870" s="185"/>
      <c r="AE870" s="185"/>
      <c r="AF870" s="185"/>
      <c r="AG870" s="185"/>
      <c r="AH870" s="185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79"/>
      <c r="AT870" s="179"/>
      <c r="AU870" s="179"/>
      <c r="AV870" s="179"/>
      <c r="AW870" s="179"/>
      <c r="AX870" s="179"/>
    </row>
    <row r="871" spans="1:50" x14ac:dyDescent="0.25">
      <c r="A871" s="179"/>
      <c r="B871" s="179"/>
      <c r="C871" s="180"/>
      <c r="D871" s="180"/>
      <c r="E871" s="181"/>
      <c r="F871" s="180"/>
      <c r="G871" s="180"/>
      <c r="H871" s="182"/>
      <c r="I871" s="183"/>
      <c r="J871" s="184"/>
      <c r="K871" s="184"/>
      <c r="L871" s="184"/>
      <c r="M871" s="179"/>
      <c r="N871" s="179"/>
      <c r="O871" s="184"/>
      <c r="P871" s="184"/>
      <c r="Q871" s="184"/>
      <c r="R871" s="184"/>
      <c r="S871" s="184"/>
      <c r="T871" s="184"/>
      <c r="U871" s="185"/>
      <c r="V871" s="185"/>
      <c r="W871" s="185"/>
      <c r="X871" s="185"/>
      <c r="Y871" s="185"/>
      <c r="Z871" s="185"/>
      <c r="AA871" s="185"/>
      <c r="AB871" s="185"/>
      <c r="AC871" s="185"/>
      <c r="AD871" s="185"/>
      <c r="AE871" s="185"/>
      <c r="AF871" s="185"/>
      <c r="AG871" s="185"/>
      <c r="AH871" s="185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179"/>
      <c r="AT871" s="179"/>
      <c r="AU871" s="179"/>
      <c r="AV871" s="179"/>
      <c r="AW871" s="179"/>
      <c r="AX871" s="179"/>
    </row>
    <row r="872" spans="1:50" x14ac:dyDescent="0.25">
      <c r="A872" s="179"/>
      <c r="B872" s="179"/>
      <c r="C872" s="180"/>
      <c r="D872" s="180"/>
      <c r="E872" s="181"/>
      <c r="F872" s="180"/>
      <c r="G872" s="180"/>
      <c r="H872" s="182"/>
      <c r="I872" s="183"/>
      <c r="J872" s="184"/>
      <c r="K872" s="184"/>
      <c r="L872" s="184"/>
      <c r="M872" s="179"/>
      <c r="N872" s="179"/>
      <c r="O872" s="184"/>
      <c r="P872" s="184"/>
      <c r="Q872" s="184"/>
      <c r="R872" s="184"/>
      <c r="S872" s="184"/>
      <c r="T872" s="184"/>
      <c r="U872" s="185"/>
      <c r="V872" s="185"/>
      <c r="W872" s="185"/>
      <c r="X872" s="185"/>
      <c r="Y872" s="185"/>
      <c r="Z872" s="185"/>
      <c r="AA872" s="185"/>
      <c r="AB872" s="185"/>
      <c r="AC872" s="185"/>
      <c r="AD872" s="185"/>
      <c r="AE872" s="185"/>
      <c r="AF872" s="185"/>
      <c r="AG872" s="185"/>
      <c r="AH872" s="185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179"/>
      <c r="AT872" s="179"/>
      <c r="AU872" s="179"/>
      <c r="AV872" s="179"/>
      <c r="AW872" s="179"/>
      <c r="AX872" s="179"/>
    </row>
    <row r="873" spans="1:50" x14ac:dyDescent="0.25">
      <c r="A873" s="179"/>
      <c r="B873" s="179"/>
      <c r="C873" s="180"/>
      <c r="D873" s="180"/>
      <c r="E873" s="181"/>
      <c r="F873" s="180"/>
      <c r="G873" s="180"/>
      <c r="H873" s="182"/>
      <c r="I873" s="183"/>
      <c r="J873" s="184"/>
      <c r="K873" s="184"/>
      <c r="L873" s="184"/>
      <c r="M873" s="179"/>
      <c r="N873" s="179"/>
      <c r="O873" s="184"/>
      <c r="P873" s="184"/>
      <c r="Q873" s="184"/>
      <c r="R873" s="184"/>
      <c r="S873" s="184"/>
      <c r="T873" s="184"/>
      <c r="U873" s="185"/>
      <c r="V873" s="185"/>
      <c r="W873" s="185"/>
      <c r="X873" s="185"/>
      <c r="Y873" s="185"/>
      <c r="Z873" s="185"/>
      <c r="AA873" s="185"/>
      <c r="AB873" s="185"/>
      <c r="AC873" s="185"/>
      <c r="AD873" s="185"/>
      <c r="AE873" s="185"/>
      <c r="AF873" s="185"/>
      <c r="AG873" s="185"/>
      <c r="AH873" s="185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179"/>
      <c r="AT873" s="179"/>
      <c r="AU873" s="179"/>
      <c r="AV873" s="179"/>
      <c r="AW873" s="179"/>
      <c r="AX873" s="179"/>
    </row>
    <row r="874" spans="1:50" x14ac:dyDescent="0.25">
      <c r="A874" s="179"/>
      <c r="B874" s="179"/>
      <c r="C874" s="180"/>
      <c r="D874" s="180"/>
      <c r="E874" s="181"/>
      <c r="F874" s="180"/>
      <c r="G874" s="180"/>
      <c r="H874" s="182"/>
      <c r="I874" s="183"/>
      <c r="J874" s="184"/>
      <c r="K874" s="184"/>
      <c r="L874" s="184"/>
      <c r="M874" s="179"/>
      <c r="N874" s="179"/>
      <c r="O874" s="184"/>
      <c r="P874" s="184"/>
      <c r="Q874" s="184"/>
      <c r="R874" s="184"/>
      <c r="S874" s="184"/>
      <c r="T874" s="184"/>
      <c r="U874" s="185"/>
      <c r="V874" s="185"/>
      <c r="W874" s="185"/>
      <c r="X874" s="185"/>
      <c r="Y874" s="185"/>
      <c r="Z874" s="185"/>
      <c r="AA874" s="185"/>
      <c r="AB874" s="185"/>
      <c r="AC874" s="185"/>
      <c r="AD874" s="185"/>
      <c r="AE874" s="185"/>
      <c r="AF874" s="185"/>
      <c r="AG874" s="185"/>
      <c r="AH874" s="185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179"/>
      <c r="AT874" s="179"/>
      <c r="AU874" s="179"/>
      <c r="AV874" s="179"/>
      <c r="AW874" s="179"/>
      <c r="AX874" s="179"/>
    </row>
    <row r="875" spans="1:50" x14ac:dyDescent="0.25">
      <c r="A875" s="179"/>
      <c r="B875" s="179"/>
      <c r="C875" s="180"/>
      <c r="D875" s="180"/>
      <c r="E875" s="181"/>
      <c r="F875" s="180"/>
      <c r="G875" s="180"/>
      <c r="H875" s="182"/>
      <c r="I875" s="183"/>
      <c r="J875" s="184"/>
      <c r="K875" s="184"/>
      <c r="L875" s="184"/>
      <c r="M875" s="179"/>
      <c r="N875" s="179"/>
      <c r="O875" s="184"/>
      <c r="P875" s="184"/>
      <c r="Q875" s="184"/>
      <c r="R875" s="184"/>
      <c r="S875" s="184"/>
      <c r="T875" s="184"/>
      <c r="U875" s="185"/>
      <c r="V875" s="185"/>
      <c r="W875" s="185"/>
      <c r="X875" s="185"/>
      <c r="Y875" s="185"/>
      <c r="Z875" s="185"/>
      <c r="AA875" s="185"/>
      <c r="AB875" s="185"/>
      <c r="AC875" s="185"/>
      <c r="AD875" s="185"/>
      <c r="AE875" s="185"/>
      <c r="AF875" s="185"/>
      <c r="AG875" s="185"/>
      <c r="AH875" s="185"/>
      <c r="AI875" s="179"/>
      <c r="AJ875" s="179"/>
      <c r="AK875" s="179"/>
      <c r="AL875" s="179"/>
      <c r="AM875" s="179"/>
      <c r="AN875" s="179"/>
      <c r="AO875" s="179"/>
      <c r="AP875" s="179"/>
      <c r="AQ875" s="179"/>
      <c r="AR875" s="179"/>
      <c r="AS875" s="179"/>
      <c r="AT875" s="179"/>
      <c r="AU875" s="179"/>
      <c r="AV875" s="179"/>
      <c r="AW875" s="179"/>
      <c r="AX875" s="179"/>
    </row>
    <row r="876" spans="1:50" x14ac:dyDescent="0.25">
      <c r="A876" s="179"/>
      <c r="B876" s="179"/>
      <c r="C876" s="180"/>
      <c r="D876" s="180"/>
      <c r="E876" s="181"/>
      <c r="F876" s="180"/>
      <c r="G876" s="180"/>
      <c r="H876" s="182"/>
      <c r="I876" s="183"/>
      <c r="J876" s="184"/>
      <c r="K876" s="184"/>
      <c r="L876" s="184"/>
      <c r="M876" s="179"/>
      <c r="N876" s="179"/>
      <c r="O876" s="184"/>
      <c r="P876" s="184"/>
      <c r="Q876" s="184"/>
      <c r="R876" s="184"/>
      <c r="S876" s="184"/>
      <c r="T876" s="184"/>
      <c r="U876" s="185"/>
      <c r="V876" s="185"/>
      <c r="W876" s="185"/>
      <c r="X876" s="185"/>
      <c r="Y876" s="185"/>
      <c r="Z876" s="185"/>
      <c r="AA876" s="185"/>
      <c r="AB876" s="185"/>
      <c r="AC876" s="185"/>
      <c r="AD876" s="185"/>
      <c r="AE876" s="185"/>
      <c r="AF876" s="185"/>
      <c r="AG876" s="185"/>
      <c r="AH876" s="185"/>
      <c r="AI876" s="179"/>
      <c r="AJ876" s="179"/>
      <c r="AK876" s="179"/>
      <c r="AL876" s="179"/>
      <c r="AM876" s="179"/>
      <c r="AN876" s="179"/>
      <c r="AO876" s="179"/>
      <c r="AP876" s="179"/>
      <c r="AQ876" s="179"/>
      <c r="AR876" s="179"/>
      <c r="AS876" s="179"/>
      <c r="AT876" s="179"/>
      <c r="AU876" s="179"/>
      <c r="AV876" s="179"/>
      <c r="AW876" s="179"/>
      <c r="AX876" s="179"/>
    </row>
    <row r="877" spans="1:50" x14ac:dyDescent="0.25">
      <c r="A877" s="179"/>
      <c r="B877" s="179"/>
      <c r="C877" s="180"/>
      <c r="D877" s="180"/>
      <c r="E877" s="181"/>
      <c r="F877" s="180"/>
      <c r="G877" s="180"/>
      <c r="H877" s="182"/>
      <c r="I877" s="183"/>
      <c r="J877" s="184"/>
      <c r="K877" s="184"/>
      <c r="L877" s="184"/>
      <c r="M877" s="179"/>
      <c r="N877" s="179"/>
      <c r="O877" s="184"/>
      <c r="P877" s="184"/>
      <c r="Q877" s="184"/>
      <c r="R877" s="184"/>
      <c r="S877" s="184"/>
      <c r="T877" s="184"/>
      <c r="U877" s="185"/>
      <c r="V877" s="185"/>
      <c r="W877" s="185"/>
      <c r="X877" s="185"/>
      <c r="Y877" s="185"/>
      <c r="Z877" s="185"/>
      <c r="AA877" s="185"/>
      <c r="AB877" s="185"/>
      <c r="AC877" s="185"/>
      <c r="AD877" s="185"/>
      <c r="AE877" s="185"/>
      <c r="AF877" s="185"/>
      <c r="AG877" s="185"/>
      <c r="AH877" s="185"/>
      <c r="AI877" s="179"/>
      <c r="AJ877" s="179"/>
      <c r="AK877" s="179"/>
      <c r="AL877" s="179"/>
      <c r="AM877" s="179"/>
      <c r="AN877" s="179"/>
      <c r="AO877" s="179"/>
      <c r="AP877" s="179"/>
      <c r="AQ877" s="179"/>
      <c r="AR877" s="179"/>
      <c r="AS877" s="179"/>
      <c r="AT877" s="179"/>
      <c r="AU877" s="179"/>
      <c r="AV877" s="179"/>
      <c r="AW877" s="179"/>
      <c r="AX877" s="179"/>
    </row>
    <row r="878" spans="1:50" x14ac:dyDescent="0.25">
      <c r="A878" s="179"/>
      <c r="B878" s="179"/>
      <c r="C878" s="180"/>
      <c r="D878" s="180"/>
      <c r="E878" s="181"/>
      <c r="F878" s="180"/>
      <c r="G878" s="180"/>
      <c r="H878" s="182"/>
      <c r="I878" s="183"/>
      <c r="J878" s="184"/>
      <c r="K878" s="184"/>
      <c r="L878" s="184"/>
      <c r="M878" s="179"/>
      <c r="N878" s="179"/>
      <c r="O878" s="184"/>
      <c r="P878" s="184"/>
      <c r="Q878" s="184"/>
      <c r="R878" s="184"/>
      <c r="S878" s="184"/>
      <c r="T878" s="184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79"/>
      <c r="AJ878" s="179"/>
      <c r="AK878" s="179"/>
      <c r="AL878" s="179"/>
      <c r="AM878" s="179"/>
      <c r="AN878" s="179"/>
      <c r="AO878" s="179"/>
      <c r="AP878" s="179"/>
      <c r="AQ878" s="179"/>
      <c r="AR878" s="179"/>
      <c r="AS878" s="179"/>
      <c r="AT878" s="179"/>
      <c r="AU878" s="179"/>
      <c r="AV878" s="179"/>
      <c r="AW878" s="179"/>
      <c r="AX878" s="179"/>
    </row>
    <row r="879" spans="1:50" x14ac:dyDescent="0.25">
      <c r="A879" s="179"/>
      <c r="B879" s="179"/>
      <c r="C879" s="180"/>
      <c r="D879" s="180"/>
      <c r="E879" s="181"/>
      <c r="F879" s="180"/>
      <c r="G879" s="180"/>
      <c r="H879" s="182"/>
      <c r="I879" s="183"/>
      <c r="J879" s="184"/>
      <c r="K879" s="184"/>
      <c r="L879" s="184"/>
      <c r="M879" s="179"/>
      <c r="N879" s="179"/>
      <c r="O879" s="184"/>
      <c r="P879" s="184"/>
      <c r="Q879" s="184"/>
      <c r="R879" s="184"/>
      <c r="S879" s="184"/>
      <c r="T879" s="184"/>
      <c r="U879" s="185"/>
      <c r="V879" s="185"/>
      <c r="W879" s="185"/>
      <c r="X879" s="185"/>
      <c r="Y879" s="185"/>
      <c r="Z879" s="185"/>
      <c r="AA879" s="185"/>
      <c r="AB879" s="185"/>
      <c r="AC879" s="185"/>
      <c r="AD879" s="185"/>
      <c r="AE879" s="185"/>
      <c r="AF879" s="185"/>
      <c r="AG879" s="185"/>
      <c r="AH879" s="185"/>
      <c r="AI879" s="179"/>
      <c r="AJ879" s="179"/>
      <c r="AK879" s="179"/>
      <c r="AL879" s="179"/>
      <c r="AM879" s="179"/>
      <c r="AN879" s="179"/>
      <c r="AO879" s="179"/>
      <c r="AP879" s="179"/>
      <c r="AQ879" s="179"/>
      <c r="AR879" s="179"/>
      <c r="AS879" s="179"/>
      <c r="AT879" s="179"/>
      <c r="AU879" s="179"/>
      <c r="AV879" s="179"/>
      <c r="AW879" s="179"/>
      <c r="AX879" s="179"/>
    </row>
    <row r="880" spans="1:50" x14ac:dyDescent="0.25">
      <c r="A880" s="179"/>
      <c r="B880" s="179"/>
      <c r="C880" s="180"/>
      <c r="D880" s="180"/>
      <c r="E880" s="181"/>
      <c r="F880" s="180"/>
      <c r="G880" s="180"/>
      <c r="H880" s="182"/>
      <c r="I880" s="183"/>
      <c r="J880" s="184"/>
      <c r="K880" s="184"/>
      <c r="L880" s="184"/>
      <c r="M880" s="179"/>
      <c r="N880" s="179"/>
      <c r="O880" s="184"/>
      <c r="P880" s="184"/>
      <c r="Q880" s="184"/>
      <c r="R880" s="184"/>
      <c r="S880" s="184"/>
      <c r="T880" s="184"/>
      <c r="U880" s="185"/>
      <c r="V880" s="185"/>
      <c r="W880" s="185"/>
      <c r="X880" s="185"/>
      <c r="Y880" s="185"/>
      <c r="Z880" s="185"/>
      <c r="AA880" s="185"/>
      <c r="AB880" s="185"/>
      <c r="AC880" s="185"/>
      <c r="AD880" s="185"/>
      <c r="AE880" s="185"/>
      <c r="AF880" s="185"/>
      <c r="AG880" s="185"/>
      <c r="AH880" s="185"/>
      <c r="AI880" s="179"/>
      <c r="AJ880" s="179"/>
      <c r="AK880" s="179"/>
      <c r="AL880" s="179"/>
      <c r="AM880" s="179"/>
      <c r="AN880" s="179"/>
      <c r="AO880" s="179"/>
      <c r="AP880" s="179"/>
      <c r="AQ880" s="179"/>
      <c r="AR880" s="179"/>
      <c r="AS880" s="179"/>
      <c r="AT880" s="179"/>
      <c r="AU880" s="179"/>
      <c r="AV880" s="179"/>
      <c r="AW880" s="179"/>
      <c r="AX880" s="179"/>
    </row>
    <row r="881" spans="1:50" x14ac:dyDescent="0.25">
      <c r="A881" s="179"/>
      <c r="B881" s="179"/>
      <c r="C881" s="180"/>
      <c r="D881" s="180"/>
      <c r="E881" s="181"/>
      <c r="F881" s="180"/>
      <c r="G881" s="180"/>
      <c r="H881" s="182"/>
      <c r="I881" s="183"/>
      <c r="J881" s="184"/>
      <c r="K881" s="184"/>
      <c r="L881" s="184"/>
      <c r="M881" s="179"/>
      <c r="N881" s="179"/>
      <c r="O881" s="184"/>
      <c r="P881" s="184"/>
      <c r="Q881" s="184"/>
      <c r="R881" s="184"/>
      <c r="S881" s="184"/>
      <c r="T881" s="184"/>
      <c r="U881" s="185"/>
      <c r="V881" s="185"/>
      <c r="W881" s="185"/>
      <c r="X881" s="185"/>
      <c r="Y881" s="185"/>
      <c r="Z881" s="185"/>
      <c r="AA881" s="185"/>
      <c r="AB881" s="185"/>
      <c r="AC881" s="185"/>
      <c r="AD881" s="185"/>
      <c r="AE881" s="185"/>
      <c r="AF881" s="185"/>
      <c r="AG881" s="185"/>
      <c r="AH881" s="185"/>
      <c r="AI881" s="179"/>
      <c r="AJ881" s="179"/>
      <c r="AK881" s="179"/>
      <c r="AL881" s="179"/>
      <c r="AM881" s="179"/>
      <c r="AN881" s="179"/>
      <c r="AO881" s="179"/>
      <c r="AP881" s="179"/>
      <c r="AQ881" s="179"/>
      <c r="AR881" s="179"/>
      <c r="AS881" s="179"/>
      <c r="AT881" s="179"/>
      <c r="AU881" s="179"/>
      <c r="AV881" s="179"/>
      <c r="AW881" s="179"/>
      <c r="AX881" s="179"/>
    </row>
    <row r="882" spans="1:50" x14ac:dyDescent="0.25">
      <c r="A882" s="179"/>
      <c r="B882" s="179"/>
      <c r="C882" s="180"/>
      <c r="D882" s="180"/>
      <c r="E882" s="181"/>
      <c r="F882" s="180"/>
      <c r="G882" s="180"/>
      <c r="H882" s="182"/>
      <c r="I882" s="183"/>
      <c r="J882" s="184"/>
      <c r="K882" s="184"/>
      <c r="L882" s="184"/>
      <c r="M882" s="179"/>
      <c r="N882" s="179"/>
      <c r="O882" s="184"/>
      <c r="P882" s="184"/>
      <c r="Q882" s="184"/>
      <c r="R882" s="184"/>
      <c r="S882" s="184"/>
      <c r="T882" s="184"/>
      <c r="U882" s="185"/>
      <c r="V882" s="185"/>
      <c r="W882" s="185"/>
      <c r="X882" s="185"/>
      <c r="Y882" s="185"/>
      <c r="Z882" s="185"/>
      <c r="AA882" s="185"/>
      <c r="AB882" s="185"/>
      <c r="AC882" s="185"/>
      <c r="AD882" s="185"/>
      <c r="AE882" s="185"/>
      <c r="AF882" s="185"/>
      <c r="AG882" s="185"/>
      <c r="AH882" s="185"/>
      <c r="AI882" s="179"/>
      <c r="AJ882" s="179"/>
      <c r="AK882" s="179"/>
      <c r="AL882" s="179"/>
      <c r="AM882" s="179"/>
      <c r="AN882" s="179"/>
      <c r="AO882" s="179"/>
      <c r="AP882" s="179"/>
      <c r="AQ882" s="179"/>
      <c r="AR882" s="179"/>
      <c r="AS882" s="179"/>
      <c r="AT882" s="179"/>
      <c r="AU882" s="179"/>
      <c r="AV882" s="179"/>
      <c r="AW882" s="179"/>
      <c r="AX882" s="179"/>
    </row>
    <row r="883" spans="1:50" x14ac:dyDescent="0.25">
      <c r="A883" s="179"/>
      <c r="B883" s="179"/>
      <c r="C883" s="180"/>
      <c r="D883" s="180"/>
      <c r="E883" s="181"/>
      <c r="F883" s="180"/>
      <c r="G883" s="180"/>
      <c r="H883" s="182"/>
      <c r="I883" s="183"/>
      <c r="J883" s="184"/>
      <c r="K883" s="184"/>
      <c r="L883" s="184"/>
      <c r="M883" s="179"/>
      <c r="N883" s="179"/>
      <c r="O883" s="184"/>
      <c r="P883" s="184"/>
      <c r="Q883" s="184"/>
      <c r="R883" s="184"/>
      <c r="S883" s="184"/>
      <c r="T883" s="184"/>
      <c r="U883" s="185"/>
      <c r="V883" s="185"/>
      <c r="W883" s="185"/>
      <c r="X883" s="185"/>
      <c r="Y883" s="185"/>
      <c r="Z883" s="185"/>
      <c r="AA883" s="185"/>
      <c r="AB883" s="185"/>
      <c r="AC883" s="185"/>
      <c r="AD883" s="185"/>
      <c r="AE883" s="185"/>
      <c r="AF883" s="185"/>
      <c r="AG883" s="185"/>
      <c r="AH883" s="185"/>
      <c r="AI883" s="179"/>
      <c r="AJ883" s="179"/>
      <c r="AK883" s="179"/>
      <c r="AL883" s="179"/>
      <c r="AM883" s="179"/>
      <c r="AN883" s="179"/>
      <c r="AO883" s="179"/>
      <c r="AP883" s="179"/>
      <c r="AQ883" s="179"/>
      <c r="AR883" s="179"/>
      <c r="AS883" s="179"/>
      <c r="AT883" s="179"/>
      <c r="AU883" s="179"/>
      <c r="AV883" s="179"/>
      <c r="AW883" s="179"/>
      <c r="AX883" s="179"/>
    </row>
    <row r="884" spans="1:50" x14ac:dyDescent="0.25">
      <c r="A884" s="179"/>
      <c r="B884" s="179"/>
      <c r="C884" s="180"/>
      <c r="D884" s="180"/>
      <c r="E884" s="181"/>
      <c r="F884" s="180"/>
      <c r="G884" s="180"/>
      <c r="H884" s="182"/>
      <c r="I884" s="183"/>
      <c r="J884" s="184"/>
      <c r="K884" s="184"/>
      <c r="L884" s="184"/>
      <c r="M884" s="179"/>
      <c r="N884" s="179"/>
      <c r="O884" s="184"/>
      <c r="P884" s="184"/>
      <c r="Q884" s="184"/>
      <c r="R884" s="184"/>
      <c r="S884" s="184"/>
      <c r="T884" s="184"/>
      <c r="U884" s="185"/>
      <c r="V884" s="185"/>
      <c r="W884" s="185"/>
      <c r="X884" s="185"/>
      <c r="Y884" s="185"/>
      <c r="Z884" s="185"/>
      <c r="AA884" s="185"/>
      <c r="AB884" s="185"/>
      <c r="AC884" s="185"/>
      <c r="AD884" s="185"/>
      <c r="AE884" s="185"/>
      <c r="AF884" s="185"/>
      <c r="AG884" s="185"/>
      <c r="AH884" s="185"/>
      <c r="AI884" s="179"/>
      <c r="AJ884" s="179"/>
      <c r="AK884" s="179"/>
      <c r="AL884" s="179"/>
      <c r="AM884" s="179"/>
      <c r="AN884" s="179"/>
      <c r="AO884" s="179"/>
      <c r="AP884" s="179"/>
      <c r="AQ884" s="179"/>
      <c r="AR884" s="179"/>
      <c r="AS884" s="179"/>
      <c r="AT884" s="179"/>
      <c r="AU884" s="179"/>
      <c r="AV884" s="179"/>
      <c r="AW884" s="179"/>
      <c r="AX884" s="179"/>
    </row>
    <row r="885" spans="1:50" x14ac:dyDescent="0.25">
      <c r="A885" s="179"/>
      <c r="B885" s="179"/>
      <c r="C885" s="180"/>
      <c r="D885" s="180"/>
      <c r="E885" s="181"/>
      <c r="F885" s="180"/>
      <c r="G885" s="180"/>
      <c r="H885" s="182"/>
      <c r="I885" s="183"/>
      <c r="J885" s="184"/>
      <c r="K885" s="184"/>
      <c r="L885" s="184"/>
      <c r="M885" s="179"/>
      <c r="N885" s="179"/>
      <c r="O885" s="184"/>
      <c r="P885" s="184"/>
      <c r="Q885" s="184"/>
      <c r="R885" s="184"/>
      <c r="S885" s="184"/>
      <c r="T885" s="184"/>
      <c r="U885" s="185"/>
      <c r="V885" s="185"/>
      <c r="W885" s="185"/>
      <c r="X885" s="185"/>
      <c r="Y885" s="185"/>
      <c r="Z885" s="185"/>
      <c r="AA885" s="185"/>
      <c r="AB885" s="185"/>
      <c r="AC885" s="185"/>
      <c r="AD885" s="185"/>
      <c r="AE885" s="185"/>
      <c r="AF885" s="185"/>
      <c r="AG885" s="185"/>
      <c r="AH885" s="185"/>
      <c r="AI885" s="179"/>
      <c r="AJ885" s="179"/>
      <c r="AK885" s="179"/>
      <c r="AL885" s="179"/>
      <c r="AM885" s="179"/>
      <c r="AN885" s="179"/>
      <c r="AO885" s="179"/>
      <c r="AP885" s="179"/>
      <c r="AQ885" s="179"/>
      <c r="AR885" s="179"/>
      <c r="AS885" s="179"/>
      <c r="AT885" s="179"/>
      <c r="AU885" s="179"/>
      <c r="AV885" s="179"/>
      <c r="AW885" s="179"/>
      <c r="AX885" s="179"/>
    </row>
    <row r="886" spans="1:50" x14ac:dyDescent="0.25">
      <c r="A886" s="179"/>
      <c r="B886" s="179"/>
      <c r="C886" s="180"/>
      <c r="D886" s="180"/>
      <c r="E886" s="181"/>
      <c r="F886" s="180"/>
      <c r="G886" s="180"/>
      <c r="H886" s="182"/>
      <c r="I886" s="183"/>
      <c r="J886" s="184"/>
      <c r="K886" s="184"/>
      <c r="L886" s="184"/>
      <c r="M886" s="179"/>
      <c r="N886" s="179"/>
      <c r="O886" s="184"/>
      <c r="P886" s="184"/>
      <c r="Q886" s="184"/>
      <c r="R886" s="184"/>
      <c r="S886" s="184"/>
      <c r="T886" s="184"/>
      <c r="U886" s="185"/>
      <c r="V886" s="185"/>
      <c r="W886" s="185"/>
      <c r="X886" s="185"/>
      <c r="Y886" s="185"/>
      <c r="Z886" s="185"/>
      <c r="AA886" s="185"/>
      <c r="AB886" s="185"/>
      <c r="AC886" s="185"/>
      <c r="AD886" s="185"/>
      <c r="AE886" s="185"/>
      <c r="AF886" s="185"/>
      <c r="AG886" s="185"/>
      <c r="AH886" s="185"/>
      <c r="AI886" s="179"/>
      <c r="AJ886" s="179"/>
      <c r="AK886" s="179"/>
      <c r="AL886" s="179"/>
      <c r="AM886" s="179"/>
      <c r="AN886" s="179"/>
      <c r="AO886" s="179"/>
      <c r="AP886" s="179"/>
      <c r="AQ886" s="179"/>
      <c r="AR886" s="179"/>
      <c r="AS886" s="179"/>
      <c r="AT886" s="179"/>
      <c r="AU886" s="179"/>
      <c r="AV886" s="179"/>
      <c r="AW886" s="179"/>
      <c r="AX886" s="179"/>
    </row>
    <row r="887" spans="1:50" x14ac:dyDescent="0.25">
      <c r="A887" s="179"/>
      <c r="B887" s="179"/>
      <c r="C887" s="180"/>
      <c r="D887" s="180"/>
      <c r="E887" s="181"/>
      <c r="F887" s="180"/>
      <c r="G887" s="180"/>
      <c r="H887" s="182"/>
      <c r="I887" s="183"/>
      <c r="J887" s="184"/>
      <c r="K887" s="184"/>
      <c r="L887" s="184"/>
      <c r="M887" s="179"/>
      <c r="N887" s="179"/>
      <c r="O887" s="184"/>
      <c r="P887" s="184"/>
      <c r="Q887" s="184"/>
      <c r="R887" s="184"/>
      <c r="S887" s="184"/>
      <c r="T887" s="184"/>
      <c r="U887" s="185"/>
      <c r="V887" s="185"/>
      <c r="W887" s="185"/>
      <c r="X887" s="185"/>
      <c r="Y887" s="185"/>
      <c r="Z887" s="185"/>
      <c r="AA887" s="185"/>
      <c r="AB887" s="185"/>
      <c r="AC887" s="185"/>
      <c r="AD887" s="185"/>
      <c r="AE887" s="185"/>
      <c r="AF887" s="185"/>
      <c r="AG887" s="185"/>
      <c r="AH887" s="185"/>
      <c r="AI887" s="179"/>
      <c r="AJ887" s="179"/>
      <c r="AK887" s="179"/>
      <c r="AL887" s="179"/>
      <c r="AM887" s="179"/>
      <c r="AN887" s="179"/>
      <c r="AO887" s="179"/>
      <c r="AP887" s="179"/>
      <c r="AQ887" s="179"/>
      <c r="AR887" s="179"/>
      <c r="AS887" s="179"/>
      <c r="AT887" s="179"/>
      <c r="AU887" s="179"/>
      <c r="AV887" s="179"/>
      <c r="AW887" s="179"/>
      <c r="AX887" s="179"/>
    </row>
    <row r="888" spans="1:50" x14ac:dyDescent="0.25">
      <c r="A888" s="179"/>
      <c r="B888" s="179"/>
      <c r="C888" s="180"/>
      <c r="D888" s="180"/>
      <c r="E888" s="181"/>
      <c r="F888" s="180"/>
      <c r="G888" s="180"/>
      <c r="H888" s="182"/>
      <c r="I888" s="183"/>
      <c r="J888" s="184"/>
      <c r="K888" s="184"/>
      <c r="L888" s="184"/>
      <c r="M888" s="179"/>
      <c r="N888" s="179"/>
      <c r="O888" s="184"/>
      <c r="P888" s="184"/>
      <c r="Q888" s="184"/>
      <c r="R888" s="184"/>
      <c r="S888" s="184"/>
      <c r="T888" s="184"/>
      <c r="U888" s="185"/>
      <c r="V888" s="185"/>
      <c r="W888" s="185"/>
      <c r="X888" s="185"/>
      <c r="Y888" s="185"/>
      <c r="Z888" s="185"/>
      <c r="AA888" s="185"/>
      <c r="AB888" s="185"/>
      <c r="AC888" s="185"/>
      <c r="AD888" s="185"/>
      <c r="AE888" s="185"/>
      <c r="AF888" s="185"/>
      <c r="AG888" s="185"/>
      <c r="AH888" s="185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79"/>
      <c r="AT888" s="179"/>
      <c r="AU888" s="179"/>
      <c r="AV888" s="179"/>
      <c r="AW888" s="179"/>
      <c r="AX888" s="179"/>
    </row>
    <row r="889" spans="1:50" x14ac:dyDescent="0.25">
      <c r="A889" s="179"/>
      <c r="B889" s="179"/>
      <c r="C889" s="180"/>
      <c r="D889" s="180"/>
      <c r="E889" s="181"/>
      <c r="F889" s="180"/>
      <c r="G889" s="180"/>
      <c r="H889" s="182"/>
      <c r="I889" s="183"/>
      <c r="J889" s="184"/>
      <c r="K889" s="184"/>
      <c r="L889" s="184"/>
      <c r="M889" s="179"/>
      <c r="N889" s="179"/>
      <c r="O889" s="184"/>
      <c r="P889" s="184"/>
      <c r="Q889" s="184"/>
      <c r="R889" s="184"/>
      <c r="S889" s="184"/>
      <c r="T889" s="184"/>
      <c r="U889" s="185"/>
      <c r="V889" s="185"/>
      <c r="W889" s="185"/>
      <c r="X889" s="185"/>
      <c r="Y889" s="185"/>
      <c r="Z889" s="185"/>
      <c r="AA889" s="185"/>
      <c r="AB889" s="185"/>
      <c r="AC889" s="185"/>
      <c r="AD889" s="185"/>
      <c r="AE889" s="185"/>
      <c r="AF889" s="185"/>
      <c r="AG889" s="185"/>
      <c r="AH889" s="185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79"/>
      <c r="AT889" s="179"/>
      <c r="AU889" s="179"/>
      <c r="AV889" s="179"/>
      <c r="AW889" s="179"/>
      <c r="AX889" s="179"/>
    </row>
    <row r="890" spans="1:50" x14ac:dyDescent="0.25">
      <c r="A890" s="179"/>
      <c r="B890" s="179"/>
      <c r="C890" s="180"/>
      <c r="D890" s="180"/>
      <c r="E890" s="181"/>
      <c r="F890" s="180"/>
      <c r="G890" s="180"/>
      <c r="H890" s="182"/>
      <c r="I890" s="183"/>
      <c r="J890" s="184"/>
      <c r="K890" s="184"/>
      <c r="L890" s="184"/>
      <c r="M890" s="179"/>
      <c r="N890" s="179"/>
      <c r="O890" s="184"/>
      <c r="P890" s="184"/>
      <c r="Q890" s="184"/>
      <c r="R890" s="184"/>
      <c r="S890" s="184"/>
      <c r="T890" s="184"/>
      <c r="U890" s="185"/>
      <c r="V890" s="185"/>
      <c r="W890" s="185"/>
      <c r="X890" s="185"/>
      <c r="Y890" s="185"/>
      <c r="Z890" s="185"/>
      <c r="AA890" s="185"/>
      <c r="AB890" s="185"/>
      <c r="AC890" s="185"/>
      <c r="AD890" s="185"/>
      <c r="AE890" s="185"/>
      <c r="AF890" s="185"/>
      <c r="AG890" s="185"/>
      <c r="AH890" s="185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79"/>
      <c r="AT890" s="179"/>
      <c r="AU890" s="179"/>
      <c r="AV890" s="179"/>
      <c r="AW890" s="179"/>
      <c r="AX890" s="179"/>
    </row>
    <row r="891" spans="1:50" x14ac:dyDescent="0.25">
      <c r="A891" s="179"/>
      <c r="B891" s="179"/>
      <c r="C891" s="180"/>
      <c r="D891" s="180"/>
      <c r="E891" s="181"/>
      <c r="F891" s="180"/>
      <c r="G891" s="180"/>
      <c r="H891" s="182"/>
      <c r="I891" s="183"/>
      <c r="J891" s="184"/>
      <c r="K891" s="184"/>
      <c r="L891" s="184"/>
      <c r="M891" s="179"/>
      <c r="N891" s="179"/>
      <c r="O891" s="184"/>
      <c r="P891" s="184"/>
      <c r="Q891" s="184"/>
      <c r="R891" s="184"/>
      <c r="S891" s="184"/>
      <c r="T891" s="184"/>
      <c r="U891" s="185"/>
      <c r="V891" s="185"/>
      <c r="W891" s="185"/>
      <c r="X891" s="185"/>
      <c r="Y891" s="185"/>
      <c r="Z891" s="185"/>
      <c r="AA891" s="185"/>
      <c r="AB891" s="185"/>
      <c r="AC891" s="185"/>
      <c r="AD891" s="185"/>
      <c r="AE891" s="185"/>
      <c r="AF891" s="185"/>
      <c r="AG891" s="185"/>
      <c r="AH891" s="185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79"/>
      <c r="AT891" s="179"/>
      <c r="AU891" s="179"/>
      <c r="AV891" s="179"/>
      <c r="AW891" s="179"/>
      <c r="AX891" s="179"/>
    </row>
    <row r="892" spans="1:50" x14ac:dyDescent="0.25">
      <c r="A892" s="179"/>
      <c r="B892" s="179"/>
      <c r="C892" s="180"/>
      <c r="D892" s="180"/>
      <c r="E892" s="181"/>
      <c r="F892" s="180"/>
      <c r="G892" s="180"/>
      <c r="H892" s="182"/>
      <c r="I892" s="183"/>
      <c r="J892" s="184"/>
      <c r="K892" s="184"/>
      <c r="L892" s="184"/>
      <c r="M892" s="179"/>
      <c r="N892" s="179"/>
      <c r="O892" s="184"/>
      <c r="P892" s="184"/>
      <c r="Q892" s="184"/>
      <c r="R892" s="184"/>
      <c r="S892" s="184"/>
      <c r="T892" s="184"/>
      <c r="U892" s="185"/>
      <c r="V892" s="185"/>
      <c r="W892" s="185"/>
      <c r="X892" s="185"/>
      <c r="Y892" s="185"/>
      <c r="Z892" s="185"/>
      <c r="AA892" s="185"/>
      <c r="AB892" s="185"/>
      <c r="AC892" s="185"/>
      <c r="AD892" s="185"/>
      <c r="AE892" s="185"/>
      <c r="AF892" s="185"/>
      <c r="AG892" s="185"/>
      <c r="AH892" s="185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79"/>
      <c r="AT892" s="179"/>
      <c r="AU892" s="179"/>
      <c r="AV892" s="179"/>
      <c r="AW892" s="179"/>
      <c r="AX892" s="179"/>
    </row>
    <row r="893" spans="1:50" x14ac:dyDescent="0.25">
      <c r="A893" s="179"/>
      <c r="B893" s="179"/>
      <c r="C893" s="180"/>
      <c r="D893" s="180"/>
      <c r="E893" s="181"/>
      <c r="F893" s="180"/>
      <c r="G893" s="180"/>
      <c r="H893" s="182"/>
      <c r="I893" s="183"/>
      <c r="J893" s="184"/>
      <c r="K893" s="184"/>
      <c r="L893" s="184"/>
      <c r="M893" s="179"/>
      <c r="N893" s="179"/>
      <c r="O893" s="184"/>
      <c r="P893" s="184"/>
      <c r="Q893" s="184"/>
      <c r="R893" s="184"/>
      <c r="S893" s="184"/>
      <c r="T893" s="184"/>
      <c r="U893" s="185"/>
      <c r="V893" s="185"/>
      <c r="W893" s="185"/>
      <c r="X893" s="185"/>
      <c r="Y893" s="185"/>
      <c r="Z893" s="185"/>
      <c r="AA893" s="185"/>
      <c r="AB893" s="185"/>
      <c r="AC893" s="185"/>
      <c r="AD893" s="185"/>
      <c r="AE893" s="185"/>
      <c r="AF893" s="185"/>
      <c r="AG893" s="185"/>
      <c r="AH893" s="185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79"/>
      <c r="AT893" s="179"/>
      <c r="AU893" s="179"/>
      <c r="AV893" s="179"/>
      <c r="AW893" s="179"/>
      <c r="AX893" s="179"/>
    </row>
    <row r="894" spans="1:50" x14ac:dyDescent="0.25">
      <c r="A894" s="179"/>
      <c r="B894" s="179"/>
      <c r="C894" s="180"/>
      <c r="D894" s="180"/>
      <c r="E894" s="181"/>
      <c r="F894" s="180"/>
      <c r="G894" s="180"/>
      <c r="H894" s="182"/>
      <c r="I894" s="183"/>
      <c r="J894" s="184"/>
      <c r="K894" s="184"/>
      <c r="L894" s="184"/>
      <c r="M894" s="179"/>
      <c r="N894" s="179"/>
      <c r="O894" s="184"/>
      <c r="P894" s="184"/>
      <c r="Q894" s="184"/>
      <c r="R894" s="184"/>
      <c r="S894" s="184"/>
      <c r="T894" s="184"/>
      <c r="U894" s="185"/>
      <c r="V894" s="185"/>
      <c r="W894" s="185"/>
      <c r="X894" s="185"/>
      <c r="Y894" s="185"/>
      <c r="Z894" s="185"/>
      <c r="AA894" s="185"/>
      <c r="AB894" s="185"/>
      <c r="AC894" s="185"/>
      <c r="AD894" s="185"/>
      <c r="AE894" s="185"/>
      <c r="AF894" s="185"/>
      <c r="AG894" s="185"/>
      <c r="AH894" s="185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79"/>
      <c r="AT894" s="179"/>
      <c r="AU894" s="179"/>
      <c r="AV894" s="179"/>
      <c r="AW894" s="179"/>
      <c r="AX894" s="179"/>
    </row>
    <row r="895" spans="1:50" x14ac:dyDescent="0.25">
      <c r="A895" s="179"/>
      <c r="B895" s="179"/>
      <c r="C895" s="180"/>
      <c r="D895" s="180"/>
      <c r="E895" s="181"/>
      <c r="F895" s="180"/>
      <c r="G895" s="180"/>
      <c r="H895" s="182"/>
      <c r="I895" s="183"/>
      <c r="J895" s="184"/>
      <c r="K895" s="184"/>
      <c r="L895" s="184"/>
      <c r="M895" s="179"/>
      <c r="N895" s="179"/>
      <c r="O895" s="184"/>
      <c r="P895" s="184"/>
      <c r="Q895" s="184"/>
      <c r="R895" s="184"/>
      <c r="S895" s="184"/>
      <c r="T895" s="184"/>
      <c r="U895" s="185"/>
      <c r="V895" s="185"/>
      <c r="W895" s="185"/>
      <c r="X895" s="185"/>
      <c r="Y895" s="185"/>
      <c r="Z895" s="185"/>
      <c r="AA895" s="185"/>
      <c r="AB895" s="185"/>
      <c r="AC895" s="185"/>
      <c r="AD895" s="185"/>
      <c r="AE895" s="185"/>
      <c r="AF895" s="185"/>
      <c r="AG895" s="185"/>
      <c r="AH895" s="185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79"/>
      <c r="AT895" s="179"/>
      <c r="AU895" s="179"/>
      <c r="AV895" s="179"/>
      <c r="AW895" s="179"/>
      <c r="AX895" s="179"/>
    </row>
    <row r="896" spans="1:50" x14ac:dyDescent="0.25">
      <c r="A896" s="179"/>
      <c r="B896" s="179"/>
      <c r="C896" s="180"/>
      <c r="D896" s="180"/>
      <c r="E896" s="181"/>
      <c r="F896" s="180"/>
      <c r="G896" s="180"/>
      <c r="H896" s="182"/>
      <c r="I896" s="183"/>
      <c r="J896" s="184"/>
      <c r="K896" s="184"/>
      <c r="L896" s="184"/>
      <c r="M896" s="179"/>
      <c r="N896" s="179"/>
      <c r="O896" s="184"/>
      <c r="P896" s="184"/>
      <c r="Q896" s="184"/>
      <c r="R896" s="184"/>
      <c r="S896" s="184"/>
      <c r="T896" s="184"/>
      <c r="U896" s="185"/>
      <c r="V896" s="185"/>
      <c r="W896" s="185"/>
      <c r="X896" s="185"/>
      <c r="Y896" s="185"/>
      <c r="Z896" s="185"/>
      <c r="AA896" s="185"/>
      <c r="AB896" s="185"/>
      <c r="AC896" s="185"/>
      <c r="AD896" s="185"/>
      <c r="AE896" s="185"/>
      <c r="AF896" s="185"/>
      <c r="AG896" s="185"/>
      <c r="AH896" s="185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79"/>
      <c r="AT896" s="179"/>
      <c r="AU896" s="179"/>
      <c r="AV896" s="179"/>
      <c r="AW896" s="179"/>
      <c r="AX896" s="179"/>
    </row>
    <row r="897" spans="1:50" x14ac:dyDescent="0.25">
      <c r="A897" s="179"/>
      <c r="B897" s="179"/>
      <c r="C897" s="180"/>
      <c r="D897" s="180"/>
      <c r="E897" s="181"/>
      <c r="F897" s="180"/>
      <c r="G897" s="180"/>
      <c r="H897" s="182"/>
      <c r="I897" s="183"/>
      <c r="J897" s="184"/>
      <c r="K897" s="184"/>
      <c r="L897" s="184"/>
      <c r="M897" s="179"/>
      <c r="N897" s="179"/>
      <c r="O897" s="184"/>
      <c r="P897" s="184"/>
      <c r="Q897" s="184"/>
      <c r="R897" s="184"/>
      <c r="S897" s="184"/>
      <c r="T897" s="184"/>
      <c r="U897" s="185"/>
      <c r="V897" s="185"/>
      <c r="W897" s="185"/>
      <c r="X897" s="185"/>
      <c r="Y897" s="185"/>
      <c r="Z897" s="185"/>
      <c r="AA897" s="185"/>
      <c r="AB897" s="185"/>
      <c r="AC897" s="185"/>
      <c r="AD897" s="185"/>
      <c r="AE897" s="185"/>
      <c r="AF897" s="185"/>
      <c r="AG897" s="185"/>
      <c r="AH897" s="185"/>
      <c r="AI897" s="179"/>
      <c r="AJ897" s="179"/>
      <c r="AK897" s="179"/>
      <c r="AL897" s="179"/>
      <c r="AM897" s="179"/>
      <c r="AN897" s="179"/>
      <c r="AO897" s="179"/>
      <c r="AP897" s="179"/>
      <c r="AQ897" s="179"/>
      <c r="AR897" s="179"/>
      <c r="AS897" s="179"/>
      <c r="AT897" s="179"/>
      <c r="AU897" s="179"/>
      <c r="AV897" s="179"/>
      <c r="AW897" s="179"/>
      <c r="AX897" s="179"/>
    </row>
    <row r="898" spans="1:50" x14ac:dyDescent="0.25">
      <c r="A898" s="179"/>
      <c r="B898" s="179"/>
      <c r="C898" s="180"/>
      <c r="D898" s="180"/>
      <c r="E898" s="181"/>
      <c r="F898" s="180"/>
      <c r="G898" s="180"/>
      <c r="H898" s="182"/>
      <c r="I898" s="183"/>
      <c r="J898" s="184"/>
      <c r="K898" s="184"/>
      <c r="L898" s="184"/>
      <c r="M898" s="179"/>
      <c r="N898" s="179"/>
      <c r="O898" s="184"/>
      <c r="P898" s="184"/>
      <c r="Q898" s="184"/>
      <c r="R898" s="184"/>
      <c r="S898" s="184"/>
      <c r="T898" s="184"/>
      <c r="U898" s="185"/>
      <c r="V898" s="185"/>
      <c r="W898" s="185"/>
      <c r="X898" s="185"/>
      <c r="Y898" s="185"/>
      <c r="Z898" s="185"/>
      <c r="AA898" s="185"/>
      <c r="AB898" s="185"/>
      <c r="AC898" s="185"/>
      <c r="AD898" s="185"/>
      <c r="AE898" s="185"/>
      <c r="AF898" s="185"/>
      <c r="AG898" s="185"/>
      <c r="AH898" s="185"/>
      <c r="AI898" s="179"/>
      <c r="AJ898" s="179"/>
      <c r="AK898" s="179"/>
      <c r="AL898" s="179"/>
      <c r="AM898" s="179"/>
      <c r="AN898" s="179"/>
      <c r="AO898" s="179"/>
      <c r="AP898" s="179"/>
      <c r="AQ898" s="179"/>
      <c r="AR898" s="179"/>
      <c r="AS898" s="179"/>
      <c r="AT898" s="179"/>
      <c r="AU898" s="179"/>
      <c r="AV898" s="179"/>
      <c r="AW898" s="179"/>
      <c r="AX898" s="179"/>
    </row>
    <row r="899" spans="1:50" x14ac:dyDescent="0.25">
      <c r="A899" s="179"/>
      <c r="B899" s="179"/>
      <c r="C899" s="180"/>
      <c r="D899" s="180"/>
      <c r="E899" s="181"/>
      <c r="F899" s="180"/>
      <c r="G899" s="180"/>
      <c r="H899" s="182"/>
      <c r="I899" s="183"/>
      <c r="J899" s="184"/>
      <c r="K899" s="184"/>
      <c r="L899" s="184"/>
      <c r="M899" s="179"/>
      <c r="N899" s="179"/>
      <c r="O899" s="184"/>
      <c r="P899" s="184"/>
      <c r="Q899" s="184"/>
      <c r="R899" s="184"/>
      <c r="S899" s="184"/>
      <c r="T899" s="184"/>
      <c r="U899" s="185"/>
      <c r="V899" s="185"/>
      <c r="W899" s="185"/>
      <c r="X899" s="185"/>
      <c r="Y899" s="185"/>
      <c r="Z899" s="185"/>
      <c r="AA899" s="185"/>
      <c r="AB899" s="185"/>
      <c r="AC899" s="185"/>
      <c r="AD899" s="185"/>
      <c r="AE899" s="185"/>
      <c r="AF899" s="185"/>
      <c r="AG899" s="185"/>
      <c r="AH899" s="185"/>
      <c r="AI899" s="179"/>
      <c r="AJ899" s="179"/>
      <c r="AK899" s="179"/>
      <c r="AL899" s="179"/>
      <c r="AM899" s="179"/>
      <c r="AN899" s="179"/>
      <c r="AO899" s="179"/>
      <c r="AP899" s="179"/>
      <c r="AQ899" s="179"/>
      <c r="AR899" s="179"/>
      <c r="AS899" s="179"/>
      <c r="AT899" s="179"/>
      <c r="AU899" s="179"/>
      <c r="AV899" s="179"/>
      <c r="AW899" s="179"/>
      <c r="AX899" s="179"/>
    </row>
    <row r="900" spans="1:50" x14ac:dyDescent="0.25">
      <c r="A900" s="179"/>
      <c r="B900" s="179"/>
      <c r="C900" s="180"/>
      <c r="D900" s="180"/>
      <c r="E900" s="181"/>
      <c r="F900" s="180"/>
      <c r="G900" s="180"/>
      <c r="H900" s="182"/>
      <c r="I900" s="183"/>
      <c r="J900" s="184"/>
      <c r="K900" s="184"/>
      <c r="L900" s="184"/>
      <c r="M900" s="179"/>
      <c r="N900" s="179"/>
      <c r="O900" s="184"/>
      <c r="P900" s="184"/>
      <c r="Q900" s="184"/>
      <c r="R900" s="184"/>
      <c r="S900" s="184"/>
      <c r="T900" s="184"/>
      <c r="U900" s="185"/>
      <c r="V900" s="185"/>
      <c r="W900" s="185"/>
      <c r="X900" s="185"/>
      <c r="Y900" s="185"/>
      <c r="Z900" s="185"/>
      <c r="AA900" s="185"/>
      <c r="AB900" s="185"/>
      <c r="AC900" s="185"/>
      <c r="AD900" s="185"/>
      <c r="AE900" s="185"/>
      <c r="AF900" s="185"/>
      <c r="AG900" s="185"/>
      <c r="AH900" s="185"/>
      <c r="AI900" s="179"/>
      <c r="AJ900" s="179"/>
      <c r="AK900" s="179"/>
      <c r="AL900" s="179"/>
      <c r="AM900" s="179"/>
      <c r="AN900" s="179"/>
      <c r="AO900" s="179"/>
      <c r="AP900" s="179"/>
      <c r="AQ900" s="179"/>
      <c r="AR900" s="179"/>
      <c r="AS900" s="179"/>
      <c r="AT900" s="179"/>
      <c r="AU900" s="179"/>
      <c r="AV900" s="179"/>
      <c r="AW900" s="179"/>
      <c r="AX900" s="179"/>
    </row>
    <row r="901" spans="1:50" x14ac:dyDescent="0.25">
      <c r="A901" s="179"/>
      <c r="B901" s="179"/>
      <c r="C901" s="180"/>
      <c r="D901" s="180"/>
      <c r="E901" s="181"/>
      <c r="F901" s="180"/>
      <c r="G901" s="180"/>
      <c r="H901" s="182"/>
      <c r="I901" s="183"/>
      <c r="J901" s="184"/>
      <c r="K901" s="184"/>
      <c r="L901" s="184"/>
      <c r="M901" s="179"/>
      <c r="N901" s="179"/>
      <c r="O901" s="184"/>
      <c r="P901" s="184"/>
      <c r="Q901" s="184"/>
      <c r="R901" s="184"/>
      <c r="S901" s="184"/>
      <c r="T901" s="184"/>
      <c r="U901" s="185"/>
      <c r="V901" s="185"/>
      <c r="W901" s="185"/>
      <c r="X901" s="185"/>
      <c r="Y901" s="185"/>
      <c r="Z901" s="185"/>
      <c r="AA901" s="185"/>
      <c r="AB901" s="185"/>
      <c r="AC901" s="185"/>
      <c r="AD901" s="185"/>
      <c r="AE901" s="185"/>
      <c r="AF901" s="185"/>
      <c r="AG901" s="185"/>
      <c r="AH901" s="185"/>
      <c r="AI901" s="179"/>
      <c r="AJ901" s="179"/>
      <c r="AK901" s="179"/>
      <c r="AL901" s="179"/>
      <c r="AM901" s="179"/>
      <c r="AN901" s="179"/>
      <c r="AO901" s="179"/>
      <c r="AP901" s="179"/>
      <c r="AQ901" s="179"/>
      <c r="AR901" s="179"/>
      <c r="AS901" s="179"/>
      <c r="AT901" s="179"/>
      <c r="AU901" s="179"/>
      <c r="AV901" s="179"/>
      <c r="AW901" s="179"/>
      <c r="AX901" s="179"/>
    </row>
    <row r="902" spans="1:50" x14ac:dyDescent="0.25">
      <c r="A902" s="179"/>
      <c r="B902" s="179"/>
      <c r="C902" s="180"/>
      <c r="D902" s="180"/>
      <c r="E902" s="181"/>
      <c r="F902" s="180"/>
      <c r="G902" s="180"/>
      <c r="H902" s="182"/>
      <c r="I902" s="183"/>
      <c r="J902" s="184"/>
      <c r="K902" s="184"/>
      <c r="L902" s="184"/>
      <c r="M902" s="179"/>
      <c r="N902" s="179"/>
      <c r="O902" s="184"/>
      <c r="P902" s="184"/>
      <c r="Q902" s="184"/>
      <c r="R902" s="184"/>
      <c r="S902" s="184"/>
      <c r="T902" s="184"/>
      <c r="U902" s="185"/>
      <c r="V902" s="185"/>
      <c r="W902" s="185"/>
      <c r="X902" s="185"/>
      <c r="Y902" s="185"/>
      <c r="Z902" s="185"/>
      <c r="AA902" s="185"/>
      <c r="AB902" s="185"/>
      <c r="AC902" s="185"/>
      <c r="AD902" s="185"/>
      <c r="AE902" s="185"/>
      <c r="AF902" s="185"/>
      <c r="AG902" s="185"/>
      <c r="AH902" s="185"/>
      <c r="AI902" s="179"/>
      <c r="AJ902" s="179"/>
      <c r="AK902" s="179"/>
      <c r="AL902" s="179"/>
      <c r="AM902" s="179"/>
      <c r="AN902" s="179"/>
      <c r="AO902" s="179"/>
      <c r="AP902" s="179"/>
      <c r="AQ902" s="179"/>
      <c r="AR902" s="179"/>
      <c r="AS902" s="179"/>
      <c r="AT902" s="179"/>
      <c r="AU902" s="179"/>
      <c r="AV902" s="179"/>
      <c r="AW902" s="179"/>
      <c r="AX902" s="179"/>
    </row>
    <row r="903" spans="1:50" x14ac:dyDescent="0.25">
      <c r="A903" s="179"/>
      <c r="B903" s="179"/>
      <c r="C903" s="180"/>
      <c r="D903" s="180"/>
      <c r="E903" s="181"/>
      <c r="F903" s="180"/>
      <c r="G903" s="180"/>
      <c r="H903" s="182"/>
      <c r="I903" s="183"/>
      <c r="J903" s="184"/>
      <c r="K903" s="184"/>
      <c r="L903" s="184"/>
      <c r="M903" s="179"/>
      <c r="N903" s="179"/>
      <c r="O903" s="184"/>
      <c r="P903" s="184"/>
      <c r="Q903" s="184"/>
      <c r="R903" s="184"/>
      <c r="S903" s="184"/>
      <c r="T903" s="184"/>
      <c r="U903" s="185"/>
      <c r="V903" s="185"/>
      <c r="W903" s="185"/>
      <c r="X903" s="185"/>
      <c r="Y903" s="185"/>
      <c r="Z903" s="185"/>
      <c r="AA903" s="185"/>
      <c r="AB903" s="185"/>
      <c r="AC903" s="185"/>
      <c r="AD903" s="185"/>
      <c r="AE903" s="185"/>
      <c r="AF903" s="185"/>
      <c r="AG903" s="185"/>
      <c r="AH903" s="185"/>
      <c r="AI903" s="179"/>
      <c r="AJ903" s="179"/>
      <c r="AK903" s="179"/>
      <c r="AL903" s="179"/>
      <c r="AM903" s="179"/>
      <c r="AN903" s="179"/>
      <c r="AO903" s="179"/>
      <c r="AP903" s="179"/>
      <c r="AQ903" s="179"/>
      <c r="AR903" s="179"/>
      <c r="AS903" s="179"/>
      <c r="AT903" s="179"/>
      <c r="AU903" s="179"/>
      <c r="AV903" s="179"/>
      <c r="AW903" s="179"/>
      <c r="AX903" s="179"/>
    </row>
    <row r="904" spans="1:50" x14ac:dyDescent="0.25">
      <c r="A904" s="179"/>
      <c r="B904" s="179"/>
      <c r="C904" s="180"/>
      <c r="D904" s="180"/>
      <c r="E904" s="181"/>
      <c r="F904" s="180"/>
      <c r="G904" s="180"/>
      <c r="H904" s="182"/>
      <c r="I904" s="183"/>
      <c r="J904" s="184"/>
      <c r="K904" s="184"/>
      <c r="L904" s="184"/>
      <c r="M904" s="179"/>
      <c r="N904" s="179"/>
      <c r="O904" s="184"/>
      <c r="P904" s="184"/>
      <c r="Q904" s="184"/>
      <c r="R904" s="184"/>
      <c r="S904" s="184"/>
      <c r="T904" s="184"/>
      <c r="U904" s="185"/>
      <c r="V904" s="185"/>
      <c r="W904" s="185"/>
      <c r="X904" s="185"/>
      <c r="Y904" s="185"/>
      <c r="Z904" s="185"/>
      <c r="AA904" s="185"/>
      <c r="AB904" s="185"/>
      <c r="AC904" s="185"/>
      <c r="AD904" s="185"/>
      <c r="AE904" s="185"/>
      <c r="AF904" s="185"/>
      <c r="AG904" s="185"/>
      <c r="AH904" s="185"/>
      <c r="AI904" s="179"/>
      <c r="AJ904" s="179"/>
      <c r="AK904" s="179"/>
      <c r="AL904" s="179"/>
      <c r="AM904" s="179"/>
      <c r="AN904" s="179"/>
      <c r="AO904" s="179"/>
      <c r="AP904" s="179"/>
      <c r="AQ904" s="179"/>
      <c r="AR904" s="179"/>
      <c r="AS904" s="179"/>
      <c r="AT904" s="179"/>
      <c r="AU904" s="179"/>
      <c r="AV904" s="179"/>
      <c r="AW904" s="179"/>
      <c r="AX904" s="179"/>
    </row>
    <row r="905" spans="1:50" x14ac:dyDescent="0.25">
      <c r="A905" s="179"/>
      <c r="B905" s="179"/>
      <c r="C905" s="180"/>
      <c r="D905" s="180"/>
      <c r="E905" s="181"/>
      <c r="F905" s="180"/>
      <c r="G905" s="180"/>
      <c r="H905" s="182"/>
      <c r="I905" s="183"/>
      <c r="J905" s="184"/>
      <c r="K905" s="184"/>
      <c r="L905" s="184"/>
      <c r="M905" s="179"/>
      <c r="N905" s="179"/>
      <c r="O905" s="184"/>
      <c r="P905" s="184"/>
      <c r="Q905" s="184"/>
      <c r="R905" s="184"/>
      <c r="S905" s="184"/>
      <c r="T905" s="184"/>
      <c r="U905" s="185"/>
      <c r="V905" s="185"/>
      <c r="W905" s="185"/>
      <c r="X905" s="185"/>
      <c r="Y905" s="185"/>
      <c r="Z905" s="185"/>
      <c r="AA905" s="185"/>
      <c r="AB905" s="185"/>
      <c r="AC905" s="185"/>
      <c r="AD905" s="185"/>
      <c r="AE905" s="185"/>
      <c r="AF905" s="185"/>
      <c r="AG905" s="185"/>
      <c r="AH905" s="185"/>
      <c r="AI905" s="179"/>
      <c r="AJ905" s="179"/>
      <c r="AK905" s="179"/>
      <c r="AL905" s="179"/>
      <c r="AM905" s="179"/>
      <c r="AN905" s="179"/>
      <c r="AO905" s="179"/>
      <c r="AP905" s="179"/>
      <c r="AQ905" s="179"/>
      <c r="AR905" s="179"/>
      <c r="AS905" s="179"/>
      <c r="AT905" s="179"/>
      <c r="AU905" s="179"/>
      <c r="AV905" s="179"/>
      <c r="AW905" s="179"/>
      <c r="AX905" s="179"/>
    </row>
    <row r="906" spans="1:50" x14ac:dyDescent="0.25">
      <c r="A906" s="179"/>
      <c r="B906" s="179"/>
      <c r="C906" s="180"/>
      <c r="D906" s="180"/>
      <c r="E906" s="181"/>
      <c r="F906" s="180"/>
      <c r="G906" s="180"/>
      <c r="H906" s="182"/>
      <c r="I906" s="183"/>
      <c r="J906" s="184"/>
      <c r="K906" s="184"/>
      <c r="L906" s="184"/>
      <c r="M906" s="179"/>
      <c r="N906" s="179"/>
      <c r="O906" s="184"/>
      <c r="P906" s="184"/>
      <c r="Q906" s="184"/>
      <c r="R906" s="184"/>
      <c r="S906" s="184"/>
      <c r="T906" s="184"/>
      <c r="U906" s="185"/>
      <c r="V906" s="185"/>
      <c r="W906" s="185"/>
      <c r="X906" s="185"/>
      <c r="Y906" s="185"/>
      <c r="Z906" s="185"/>
      <c r="AA906" s="185"/>
      <c r="AB906" s="185"/>
      <c r="AC906" s="185"/>
      <c r="AD906" s="185"/>
      <c r="AE906" s="185"/>
      <c r="AF906" s="185"/>
      <c r="AG906" s="185"/>
      <c r="AH906" s="185"/>
      <c r="AI906" s="179"/>
      <c r="AJ906" s="179"/>
      <c r="AK906" s="179"/>
      <c r="AL906" s="179"/>
      <c r="AM906" s="179"/>
      <c r="AN906" s="179"/>
      <c r="AO906" s="179"/>
      <c r="AP906" s="179"/>
      <c r="AQ906" s="179"/>
      <c r="AR906" s="179"/>
      <c r="AS906" s="179"/>
      <c r="AT906" s="179"/>
      <c r="AU906" s="179"/>
      <c r="AV906" s="179"/>
      <c r="AW906" s="179"/>
      <c r="AX906" s="179"/>
    </row>
    <row r="907" spans="1:50" x14ac:dyDescent="0.25">
      <c r="A907" s="179"/>
      <c r="B907" s="179"/>
      <c r="C907" s="180"/>
      <c r="D907" s="180"/>
      <c r="E907" s="181"/>
      <c r="F907" s="180"/>
      <c r="G907" s="180"/>
      <c r="H907" s="182"/>
      <c r="I907" s="183"/>
      <c r="J907" s="184"/>
      <c r="K907" s="184"/>
      <c r="L907" s="184"/>
      <c r="M907" s="179"/>
      <c r="N907" s="179"/>
      <c r="O907" s="184"/>
      <c r="P907" s="184"/>
      <c r="Q907" s="184"/>
      <c r="R907" s="184"/>
      <c r="S907" s="184"/>
      <c r="T907" s="184"/>
      <c r="U907" s="185"/>
      <c r="V907" s="185"/>
      <c r="W907" s="185"/>
      <c r="X907" s="185"/>
      <c r="Y907" s="185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79"/>
      <c r="AJ907" s="179"/>
      <c r="AK907" s="179"/>
      <c r="AL907" s="179"/>
      <c r="AM907" s="179"/>
      <c r="AN907" s="179"/>
      <c r="AO907" s="179"/>
      <c r="AP907" s="179"/>
      <c r="AQ907" s="179"/>
      <c r="AR907" s="179"/>
      <c r="AS907" s="179"/>
      <c r="AT907" s="179"/>
      <c r="AU907" s="179"/>
      <c r="AV907" s="179"/>
      <c r="AW907" s="179"/>
      <c r="AX907" s="179"/>
    </row>
    <row r="908" spans="1:50" x14ac:dyDescent="0.25">
      <c r="A908" s="179"/>
      <c r="B908" s="179"/>
      <c r="C908" s="180"/>
      <c r="D908" s="180"/>
      <c r="E908" s="181"/>
      <c r="F908" s="180"/>
      <c r="G908" s="180"/>
      <c r="H908" s="182"/>
      <c r="I908" s="183"/>
      <c r="J908" s="184"/>
      <c r="K908" s="184"/>
      <c r="L908" s="184"/>
      <c r="M908" s="179"/>
      <c r="N908" s="179"/>
      <c r="O908" s="184"/>
      <c r="P908" s="184"/>
      <c r="Q908" s="184"/>
      <c r="R908" s="184"/>
      <c r="S908" s="184"/>
      <c r="T908" s="184"/>
      <c r="U908" s="185"/>
      <c r="V908" s="185"/>
      <c r="W908" s="185"/>
      <c r="X908" s="185"/>
      <c r="Y908" s="185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79"/>
      <c r="AJ908" s="179"/>
      <c r="AK908" s="179"/>
      <c r="AL908" s="179"/>
      <c r="AM908" s="179"/>
      <c r="AN908" s="179"/>
      <c r="AO908" s="179"/>
      <c r="AP908" s="179"/>
      <c r="AQ908" s="179"/>
      <c r="AR908" s="179"/>
      <c r="AS908" s="179"/>
      <c r="AT908" s="179"/>
      <c r="AU908" s="179"/>
      <c r="AV908" s="179"/>
      <c r="AW908" s="179"/>
      <c r="AX908" s="179"/>
    </row>
    <row r="909" spans="1:50" x14ac:dyDescent="0.25">
      <c r="A909" s="179"/>
      <c r="B909" s="179"/>
      <c r="C909" s="180"/>
      <c r="D909" s="180"/>
      <c r="E909" s="181"/>
      <c r="F909" s="180"/>
      <c r="G909" s="180"/>
      <c r="H909" s="182"/>
      <c r="I909" s="183"/>
      <c r="J909" s="184"/>
      <c r="K909" s="184"/>
      <c r="L909" s="184"/>
      <c r="M909" s="179"/>
      <c r="N909" s="179"/>
      <c r="O909" s="184"/>
      <c r="P909" s="184"/>
      <c r="Q909" s="184"/>
      <c r="R909" s="184"/>
      <c r="S909" s="184"/>
      <c r="T909" s="184"/>
      <c r="U909" s="185"/>
      <c r="V909" s="185"/>
      <c r="W909" s="185"/>
      <c r="X909" s="185"/>
      <c r="Y909" s="185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79"/>
      <c r="AJ909" s="179"/>
      <c r="AK909" s="179"/>
      <c r="AL909" s="179"/>
      <c r="AM909" s="179"/>
      <c r="AN909" s="179"/>
      <c r="AO909" s="179"/>
      <c r="AP909" s="179"/>
      <c r="AQ909" s="179"/>
      <c r="AR909" s="179"/>
      <c r="AS909" s="179"/>
      <c r="AT909" s="179"/>
      <c r="AU909" s="179"/>
      <c r="AV909" s="179"/>
      <c r="AW909" s="179"/>
      <c r="AX909" s="179"/>
    </row>
    <row r="910" spans="1:50" x14ac:dyDescent="0.25">
      <c r="A910" s="179"/>
      <c r="B910" s="179"/>
      <c r="C910" s="180"/>
      <c r="D910" s="180"/>
      <c r="E910" s="181"/>
      <c r="F910" s="180"/>
      <c r="G910" s="180"/>
      <c r="H910" s="182"/>
      <c r="I910" s="183"/>
      <c r="J910" s="184"/>
      <c r="K910" s="184"/>
      <c r="L910" s="184"/>
      <c r="M910" s="179"/>
      <c r="N910" s="179"/>
      <c r="O910" s="184"/>
      <c r="P910" s="184"/>
      <c r="Q910" s="184"/>
      <c r="R910" s="184"/>
      <c r="S910" s="184"/>
      <c r="T910" s="184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179"/>
      <c r="AT910" s="179"/>
      <c r="AU910" s="179"/>
      <c r="AV910" s="179"/>
      <c r="AW910" s="179"/>
      <c r="AX910" s="179"/>
    </row>
    <row r="911" spans="1:50" x14ac:dyDescent="0.25">
      <c r="A911" s="179"/>
      <c r="B911" s="179"/>
      <c r="C911" s="180"/>
      <c r="D911" s="180"/>
      <c r="E911" s="181"/>
      <c r="F911" s="180"/>
      <c r="G911" s="180"/>
      <c r="H911" s="182"/>
      <c r="I911" s="183"/>
      <c r="J911" s="184"/>
      <c r="K911" s="184"/>
      <c r="L911" s="184"/>
      <c r="M911" s="179"/>
      <c r="N911" s="179"/>
      <c r="O911" s="184"/>
      <c r="P911" s="184"/>
      <c r="Q911" s="184"/>
      <c r="R911" s="184"/>
      <c r="S911" s="184"/>
      <c r="T911" s="184"/>
      <c r="U911" s="185"/>
      <c r="V911" s="185"/>
      <c r="W911" s="185"/>
      <c r="X911" s="185"/>
      <c r="Y911" s="185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179"/>
      <c r="AT911" s="179"/>
      <c r="AU911" s="179"/>
      <c r="AV911" s="179"/>
      <c r="AW911" s="179"/>
      <c r="AX911" s="179"/>
    </row>
    <row r="912" spans="1:50" x14ac:dyDescent="0.25">
      <c r="A912" s="179"/>
      <c r="B912" s="179"/>
      <c r="C912" s="180"/>
      <c r="D912" s="180"/>
      <c r="E912" s="181"/>
      <c r="F912" s="180"/>
      <c r="G912" s="180"/>
      <c r="H912" s="182"/>
      <c r="I912" s="183"/>
      <c r="J912" s="184"/>
      <c r="K912" s="184"/>
      <c r="L912" s="184"/>
      <c r="M912" s="179"/>
      <c r="N912" s="179"/>
      <c r="O912" s="184"/>
      <c r="P912" s="184"/>
      <c r="Q912" s="184"/>
      <c r="R912" s="184"/>
      <c r="S912" s="184"/>
      <c r="T912" s="184"/>
      <c r="U912" s="185"/>
      <c r="V912" s="185"/>
      <c r="W912" s="185"/>
      <c r="X912" s="185"/>
      <c r="Y912" s="185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79"/>
      <c r="AJ912" s="179"/>
      <c r="AK912" s="179"/>
      <c r="AL912" s="179"/>
      <c r="AM912" s="179"/>
      <c r="AN912" s="179"/>
      <c r="AO912" s="179"/>
      <c r="AP912" s="179"/>
      <c r="AQ912" s="179"/>
      <c r="AR912" s="179"/>
      <c r="AS912" s="179"/>
      <c r="AT912" s="179"/>
      <c r="AU912" s="179"/>
      <c r="AV912" s="179"/>
      <c r="AW912" s="179"/>
      <c r="AX912" s="179"/>
    </row>
    <row r="913" spans="1:50" x14ac:dyDescent="0.25">
      <c r="A913" s="179"/>
      <c r="B913" s="179"/>
      <c r="C913" s="180"/>
      <c r="D913" s="180"/>
      <c r="E913" s="181"/>
      <c r="F913" s="180"/>
      <c r="G913" s="180"/>
      <c r="H913" s="182"/>
      <c r="I913" s="183"/>
      <c r="J913" s="184"/>
      <c r="K913" s="184"/>
      <c r="L913" s="184"/>
      <c r="M913" s="179"/>
      <c r="N913" s="179"/>
      <c r="O913" s="184"/>
      <c r="P913" s="184"/>
      <c r="Q913" s="184"/>
      <c r="R913" s="184"/>
      <c r="S913" s="184"/>
      <c r="T913" s="184"/>
      <c r="U913" s="185"/>
      <c r="V913" s="185"/>
      <c r="W913" s="185"/>
      <c r="X913" s="185"/>
      <c r="Y913" s="185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79"/>
      <c r="AJ913" s="179"/>
      <c r="AK913" s="179"/>
      <c r="AL913" s="179"/>
      <c r="AM913" s="179"/>
      <c r="AN913" s="179"/>
      <c r="AO913" s="179"/>
      <c r="AP913" s="179"/>
      <c r="AQ913" s="179"/>
      <c r="AR913" s="179"/>
      <c r="AS913" s="179"/>
      <c r="AT913" s="179"/>
      <c r="AU913" s="179"/>
      <c r="AV913" s="179"/>
      <c r="AW913" s="179"/>
      <c r="AX913" s="179"/>
    </row>
    <row r="914" spans="1:50" x14ac:dyDescent="0.25">
      <c r="A914" s="179"/>
      <c r="B914" s="179"/>
      <c r="C914" s="180"/>
      <c r="D914" s="180"/>
      <c r="E914" s="181"/>
      <c r="F914" s="180"/>
      <c r="G914" s="180"/>
      <c r="H914" s="182"/>
      <c r="I914" s="183"/>
      <c r="J914" s="184"/>
      <c r="K914" s="184"/>
      <c r="L914" s="184"/>
      <c r="M914" s="179"/>
      <c r="N914" s="179"/>
      <c r="O914" s="184"/>
      <c r="P914" s="184"/>
      <c r="Q914" s="184"/>
      <c r="R914" s="184"/>
      <c r="S914" s="184"/>
      <c r="T914" s="184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179"/>
      <c r="AT914" s="179"/>
      <c r="AU914" s="179"/>
      <c r="AV914" s="179"/>
      <c r="AW914" s="179"/>
      <c r="AX914" s="179"/>
    </row>
    <row r="915" spans="1:50" x14ac:dyDescent="0.25">
      <c r="A915" s="179"/>
      <c r="B915" s="179"/>
      <c r="C915" s="180"/>
      <c r="D915" s="180"/>
      <c r="E915" s="181"/>
      <c r="F915" s="180"/>
      <c r="G915" s="180"/>
      <c r="H915" s="182"/>
      <c r="I915" s="183"/>
      <c r="J915" s="184"/>
      <c r="K915" s="184"/>
      <c r="L915" s="184"/>
      <c r="M915" s="179"/>
      <c r="N915" s="179"/>
      <c r="O915" s="184"/>
      <c r="P915" s="184"/>
      <c r="Q915" s="184"/>
      <c r="R915" s="184"/>
      <c r="S915" s="184"/>
      <c r="T915" s="184"/>
      <c r="U915" s="185"/>
      <c r="V915" s="185"/>
      <c r="W915" s="185"/>
      <c r="X915" s="185"/>
      <c r="Y915" s="185"/>
      <c r="Z915" s="185"/>
      <c r="AA915" s="185"/>
      <c r="AB915" s="185"/>
      <c r="AC915" s="185"/>
      <c r="AD915" s="185"/>
      <c r="AE915" s="185"/>
      <c r="AF915" s="185"/>
      <c r="AG915" s="185"/>
      <c r="AH915" s="185"/>
      <c r="AI915" s="179"/>
      <c r="AJ915" s="179"/>
      <c r="AK915" s="179"/>
      <c r="AL915" s="179"/>
      <c r="AM915" s="179"/>
      <c r="AN915" s="179"/>
      <c r="AO915" s="179"/>
      <c r="AP915" s="179"/>
      <c r="AQ915" s="179"/>
      <c r="AR915" s="179"/>
      <c r="AS915" s="179"/>
      <c r="AT915" s="179"/>
      <c r="AU915" s="179"/>
      <c r="AV915" s="179"/>
      <c r="AW915" s="179"/>
      <c r="AX915" s="179"/>
    </row>
    <row r="916" spans="1:50" x14ac:dyDescent="0.25">
      <c r="A916" s="179"/>
      <c r="B916" s="179"/>
      <c r="C916" s="180"/>
      <c r="D916" s="180"/>
      <c r="E916" s="181"/>
      <c r="F916" s="180"/>
      <c r="G916" s="180"/>
      <c r="H916" s="182"/>
      <c r="I916" s="183"/>
      <c r="J916" s="184"/>
      <c r="K916" s="184"/>
      <c r="L916" s="184"/>
      <c r="M916" s="179"/>
      <c r="N916" s="179"/>
      <c r="O916" s="184"/>
      <c r="P916" s="184"/>
      <c r="Q916" s="184"/>
      <c r="R916" s="184"/>
      <c r="S916" s="184"/>
      <c r="T916" s="184"/>
      <c r="U916" s="185"/>
      <c r="V916" s="185"/>
      <c r="W916" s="185"/>
      <c r="X916" s="185"/>
      <c r="Y916" s="185"/>
      <c r="Z916" s="185"/>
      <c r="AA916" s="185"/>
      <c r="AB916" s="185"/>
      <c r="AC916" s="185"/>
      <c r="AD916" s="185"/>
      <c r="AE916" s="185"/>
      <c r="AF916" s="185"/>
      <c r="AG916" s="185"/>
      <c r="AH916" s="185"/>
      <c r="AI916" s="179"/>
      <c r="AJ916" s="179"/>
      <c r="AK916" s="179"/>
      <c r="AL916" s="179"/>
      <c r="AM916" s="179"/>
      <c r="AN916" s="179"/>
      <c r="AO916" s="179"/>
      <c r="AP916" s="179"/>
      <c r="AQ916" s="179"/>
      <c r="AR916" s="179"/>
      <c r="AS916" s="179"/>
      <c r="AT916" s="179"/>
      <c r="AU916" s="179"/>
      <c r="AV916" s="179"/>
      <c r="AW916" s="179"/>
      <c r="AX916" s="179"/>
    </row>
    <row r="917" spans="1:50" x14ac:dyDescent="0.25">
      <c r="A917" s="179"/>
      <c r="B917" s="179"/>
      <c r="C917" s="180"/>
      <c r="D917" s="180"/>
      <c r="E917" s="181"/>
      <c r="F917" s="180"/>
      <c r="G917" s="180"/>
      <c r="H917" s="182"/>
      <c r="I917" s="183"/>
      <c r="J917" s="184"/>
      <c r="K917" s="184"/>
      <c r="L917" s="184"/>
      <c r="M917" s="179"/>
      <c r="N917" s="179"/>
      <c r="O917" s="184"/>
      <c r="P917" s="184"/>
      <c r="Q917" s="184"/>
      <c r="R917" s="184"/>
      <c r="S917" s="184"/>
      <c r="T917" s="184"/>
      <c r="U917" s="185"/>
      <c r="V917" s="185"/>
      <c r="W917" s="185"/>
      <c r="X917" s="185"/>
      <c r="Y917" s="185"/>
      <c r="Z917" s="185"/>
      <c r="AA917" s="185"/>
      <c r="AB917" s="185"/>
      <c r="AC917" s="185"/>
      <c r="AD917" s="185"/>
      <c r="AE917" s="185"/>
      <c r="AF917" s="185"/>
      <c r="AG917" s="185"/>
      <c r="AH917" s="185"/>
      <c r="AI917" s="179"/>
      <c r="AJ917" s="179"/>
      <c r="AK917" s="179"/>
      <c r="AL917" s="179"/>
      <c r="AM917" s="179"/>
      <c r="AN917" s="179"/>
      <c r="AO917" s="179"/>
      <c r="AP917" s="179"/>
      <c r="AQ917" s="179"/>
      <c r="AR917" s="179"/>
      <c r="AS917" s="179"/>
      <c r="AT917" s="179"/>
      <c r="AU917" s="179"/>
      <c r="AV917" s="179"/>
      <c r="AW917" s="179"/>
      <c r="AX917" s="179"/>
    </row>
    <row r="918" spans="1:50" x14ac:dyDescent="0.25">
      <c r="A918" s="179"/>
      <c r="B918" s="179"/>
      <c r="C918" s="180"/>
      <c r="D918" s="180"/>
      <c r="E918" s="181"/>
      <c r="F918" s="180"/>
      <c r="G918" s="180"/>
      <c r="H918" s="182"/>
      <c r="I918" s="183"/>
      <c r="J918" s="184"/>
      <c r="K918" s="184"/>
      <c r="L918" s="184"/>
      <c r="M918" s="179"/>
      <c r="N918" s="179"/>
      <c r="O918" s="184"/>
      <c r="P918" s="184"/>
      <c r="Q918" s="184"/>
      <c r="R918" s="184"/>
      <c r="S918" s="184"/>
      <c r="T918" s="184"/>
      <c r="U918" s="185"/>
      <c r="V918" s="185"/>
      <c r="W918" s="185"/>
      <c r="X918" s="185"/>
      <c r="Y918" s="185"/>
      <c r="Z918" s="185"/>
      <c r="AA918" s="185"/>
      <c r="AB918" s="185"/>
      <c r="AC918" s="185"/>
      <c r="AD918" s="185"/>
      <c r="AE918" s="185"/>
      <c r="AF918" s="185"/>
      <c r="AG918" s="185"/>
      <c r="AH918" s="185"/>
      <c r="AI918" s="179"/>
      <c r="AJ918" s="179"/>
      <c r="AK918" s="179"/>
      <c r="AL918" s="179"/>
      <c r="AM918" s="179"/>
      <c r="AN918" s="179"/>
      <c r="AO918" s="179"/>
      <c r="AP918" s="179"/>
      <c r="AQ918" s="179"/>
      <c r="AR918" s="179"/>
      <c r="AS918" s="179"/>
      <c r="AT918" s="179"/>
      <c r="AU918" s="179"/>
      <c r="AV918" s="179"/>
      <c r="AW918" s="179"/>
      <c r="AX918" s="179"/>
    </row>
    <row r="919" spans="1:50" x14ac:dyDescent="0.25">
      <c r="A919" s="179"/>
      <c r="B919" s="179"/>
      <c r="C919" s="180"/>
      <c r="D919" s="180"/>
      <c r="E919" s="181"/>
      <c r="F919" s="180"/>
      <c r="G919" s="180"/>
      <c r="H919" s="182"/>
      <c r="I919" s="183"/>
      <c r="J919" s="184"/>
      <c r="K919" s="184"/>
      <c r="L919" s="184"/>
      <c r="M919" s="179"/>
      <c r="N919" s="179"/>
      <c r="O919" s="184"/>
      <c r="P919" s="184"/>
      <c r="Q919" s="184"/>
      <c r="R919" s="184"/>
      <c r="S919" s="184"/>
      <c r="T919" s="184"/>
      <c r="U919" s="185"/>
      <c r="V919" s="185"/>
      <c r="W919" s="185"/>
      <c r="X919" s="185"/>
      <c r="Y919" s="185"/>
      <c r="Z919" s="185"/>
      <c r="AA919" s="185"/>
      <c r="AB919" s="185"/>
      <c r="AC919" s="185"/>
      <c r="AD919" s="185"/>
      <c r="AE919" s="185"/>
      <c r="AF919" s="185"/>
      <c r="AG919" s="185"/>
      <c r="AH919" s="185"/>
      <c r="AI919" s="179"/>
      <c r="AJ919" s="179"/>
      <c r="AK919" s="179"/>
      <c r="AL919" s="179"/>
      <c r="AM919" s="179"/>
      <c r="AN919" s="179"/>
      <c r="AO919" s="179"/>
      <c r="AP919" s="179"/>
      <c r="AQ919" s="179"/>
      <c r="AR919" s="179"/>
      <c r="AS919" s="179"/>
      <c r="AT919" s="179"/>
      <c r="AU919" s="179"/>
      <c r="AV919" s="179"/>
      <c r="AW919" s="179"/>
      <c r="AX919" s="179"/>
    </row>
    <row r="920" spans="1:50" x14ac:dyDescent="0.25">
      <c r="A920" s="179"/>
      <c r="B920" s="179"/>
      <c r="C920" s="180"/>
      <c r="D920" s="180"/>
      <c r="E920" s="181"/>
      <c r="F920" s="180"/>
      <c r="G920" s="180"/>
      <c r="H920" s="182"/>
      <c r="I920" s="183"/>
      <c r="J920" s="184"/>
      <c r="K920" s="184"/>
      <c r="L920" s="184"/>
      <c r="M920" s="179"/>
      <c r="N920" s="179"/>
      <c r="O920" s="184"/>
      <c r="P920" s="184"/>
      <c r="Q920" s="184"/>
      <c r="R920" s="184"/>
      <c r="S920" s="184"/>
      <c r="T920" s="184"/>
      <c r="U920" s="185"/>
      <c r="V920" s="185"/>
      <c r="W920" s="185"/>
      <c r="X920" s="185"/>
      <c r="Y920" s="185"/>
      <c r="Z920" s="185"/>
      <c r="AA920" s="185"/>
      <c r="AB920" s="185"/>
      <c r="AC920" s="185"/>
      <c r="AD920" s="185"/>
      <c r="AE920" s="185"/>
      <c r="AF920" s="185"/>
      <c r="AG920" s="185"/>
      <c r="AH920" s="185"/>
      <c r="AI920" s="179"/>
      <c r="AJ920" s="179"/>
      <c r="AK920" s="179"/>
      <c r="AL920" s="179"/>
      <c r="AM920" s="179"/>
      <c r="AN920" s="179"/>
      <c r="AO920" s="179"/>
      <c r="AP920" s="179"/>
      <c r="AQ920" s="179"/>
      <c r="AR920" s="179"/>
      <c r="AS920" s="179"/>
      <c r="AT920" s="179"/>
      <c r="AU920" s="179"/>
      <c r="AV920" s="179"/>
      <c r="AW920" s="179"/>
      <c r="AX920" s="179"/>
    </row>
    <row r="921" spans="1:50" x14ac:dyDescent="0.25">
      <c r="A921" s="179"/>
      <c r="B921" s="179"/>
      <c r="C921" s="180"/>
      <c r="D921" s="180"/>
      <c r="E921" s="181"/>
      <c r="F921" s="180"/>
      <c r="G921" s="180"/>
      <c r="H921" s="182"/>
      <c r="I921" s="183"/>
      <c r="J921" s="184"/>
      <c r="K921" s="184"/>
      <c r="L921" s="184"/>
      <c r="M921" s="179"/>
      <c r="N921" s="179"/>
      <c r="O921" s="184"/>
      <c r="P921" s="184"/>
      <c r="Q921" s="184"/>
      <c r="R921" s="184"/>
      <c r="S921" s="184"/>
      <c r="T921" s="184"/>
      <c r="U921" s="185"/>
      <c r="V921" s="185"/>
      <c r="W921" s="185"/>
      <c r="X921" s="185"/>
      <c r="Y921" s="185"/>
      <c r="Z921" s="185"/>
      <c r="AA921" s="185"/>
      <c r="AB921" s="185"/>
      <c r="AC921" s="185"/>
      <c r="AD921" s="185"/>
      <c r="AE921" s="185"/>
      <c r="AF921" s="185"/>
      <c r="AG921" s="185"/>
      <c r="AH921" s="185"/>
      <c r="AI921" s="179"/>
      <c r="AJ921" s="179"/>
      <c r="AK921" s="179"/>
      <c r="AL921" s="179"/>
      <c r="AM921" s="179"/>
      <c r="AN921" s="179"/>
      <c r="AO921" s="179"/>
      <c r="AP921" s="179"/>
      <c r="AQ921" s="179"/>
      <c r="AR921" s="179"/>
      <c r="AS921" s="179"/>
      <c r="AT921" s="179"/>
      <c r="AU921" s="179"/>
      <c r="AV921" s="179"/>
      <c r="AW921" s="179"/>
      <c r="AX921" s="179"/>
    </row>
    <row r="922" spans="1:50" x14ac:dyDescent="0.25">
      <c r="A922" s="179"/>
      <c r="B922" s="179"/>
      <c r="C922" s="180"/>
      <c r="D922" s="180"/>
      <c r="E922" s="181"/>
      <c r="F922" s="180"/>
      <c r="G922" s="180"/>
      <c r="H922" s="182"/>
      <c r="I922" s="183"/>
      <c r="J922" s="184"/>
      <c r="K922" s="184"/>
      <c r="L922" s="184"/>
      <c r="M922" s="179"/>
      <c r="N922" s="179"/>
      <c r="O922" s="184"/>
      <c r="P922" s="184"/>
      <c r="Q922" s="184"/>
      <c r="R922" s="184"/>
      <c r="S922" s="184"/>
      <c r="T922" s="184"/>
      <c r="U922" s="185"/>
      <c r="V922" s="185"/>
      <c r="W922" s="185"/>
      <c r="X922" s="185"/>
      <c r="Y922" s="185"/>
      <c r="Z922" s="185"/>
      <c r="AA922" s="185"/>
      <c r="AB922" s="185"/>
      <c r="AC922" s="185"/>
      <c r="AD922" s="185"/>
      <c r="AE922" s="185"/>
      <c r="AF922" s="185"/>
      <c r="AG922" s="185"/>
      <c r="AH922" s="185"/>
      <c r="AI922" s="179"/>
      <c r="AJ922" s="179"/>
      <c r="AK922" s="179"/>
      <c r="AL922" s="179"/>
      <c r="AM922" s="179"/>
      <c r="AN922" s="179"/>
      <c r="AO922" s="179"/>
      <c r="AP922" s="179"/>
      <c r="AQ922" s="179"/>
      <c r="AR922" s="179"/>
      <c r="AS922" s="179"/>
      <c r="AT922" s="179"/>
      <c r="AU922" s="179"/>
      <c r="AV922" s="179"/>
      <c r="AW922" s="179"/>
      <c r="AX922" s="179"/>
    </row>
    <row r="923" spans="1:50" x14ac:dyDescent="0.25">
      <c r="A923" s="179"/>
      <c r="B923" s="179"/>
      <c r="C923" s="180"/>
      <c r="D923" s="180"/>
      <c r="E923" s="181"/>
      <c r="F923" s="180"/>
      <c r="G923" s="180"/>
      <c r="H923" s="182"/>
      <c r="I923" s="183"/>
      <c r="J923" s="184"/>
      <c r="K923" s="184"/>
      <c r="L923" s="184"/>
      <c r="M923" s="179"/>
      <c r="N923" s="179"/>
      <c r="O923" s="184"/>
      <c r="P923" s="184"/>
      <c r="Q923" s="184"/>
      <c r="R923" s="184"/>
      <c r="S923" s="184"/>
      <c r="T923" s="184"/>
      <c r="U923" s="185"/>
      <c r="V923" s="185"/>
      <c r="W923" s="185"/>
      <c r="X923" s="185"/>
      <c r="Y923" s="185"/>
      <c r="Z923" s="185"/>
      <c r="AA923" s="185"/>
      <c r="AB923" s="185"/>
      <c r="AC923" s="185"/>
      <c r="AD923" s="185"/>
      <c r="AE923" s="185"/>
      <c r="AF923" s="185"/>
      <c r="AG923" s="185"/>
      <c r="AH923" s="185"/>
      <c r="AI923" s="179"/>
      <c r="AJ923" s="179"/>
      <c r="AK923" s="179"/>
      <c r="AL923" s="179"/>
      <c r="AM923" s="179"/>
      <c r="AN923" s="179"/>
      <c r="AO923" s="179"/>
      <c r="AP923" s="179"/>
      <c r="AQ923" s="179"/>
      <c r="AR923" s="179"/>
      <c r="AS923" s="179"/>
      <c r="AT923" s="179"/>
      <c r="AU923" s="179"/>
      <c r="AV923" s="179"/>
      <c r="AW923" s="179"/>
      <c r="AX923" s="179"/>
    </row>
    <row r="924" spans="1:50" x14ac:dyDescent="0.25">
      <c r="A924" s="179"/>
      <c r="B924" s="179"/>
      <c r="C924" s="180"/>
      <c r="D924" s="180"/>
      <c r="E924" s="181"/>
      <c r="F924" s="180"/>
      <c r="G924" s="180"/>
      <c r="H924" s="182"/>
      <c r="I924" s="183"/>
      <c r="J924" s="184"/>
      <c r="K924" s="184"/>
      <c r="L924" s="184"/>
      <c r="M924" s="179"/>
      <c r="N924" s="179"/>
      <c r="O924" s="184"/>
      <c r="P924" s="184"/>
      <c r="Q924" s="184"/>
      <c r="R924" s="184"/>
      <c r="S924" s="184"/>
      <c r="T924" s="184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79"/>
      <c r="AT924" s="179"/>
      <c r="AU924" s="179"/>
      <c r="AV924" s="179"/>
      <c r="AW924" s="179"/>
      <c r="AX924" s="179"/>
    </row>
    <row r="925" spans="1:50" x14ac:dyDescent="0.25">
      <c r="A925" s="179"/>
      <c r="B925" s="179"/>
      <c r="C925" s="180"/>
      <c r="D925" s="180"/>
      <c r="E925" s="181"/>
      <c r="F925" s="180"/>
      <c r="G925" s="180"/>
      <c r="H925" s="182"/>
      <c r="I925" s="183"/>
      <c r="J925" s="184"/>
      <c r="K925" s="184"/>
      <c r="L925" s="184"/>
      <c r="M925" s="179"/>
      <c r="N925" s="179"/>
      <c r="O925" s="184"/>
      <c r="P925" s="184"/>
      <c r="Q925" s="184"/>
      <c r="R925" s="184"/>
      <c r="S925" s="184"/>
      <c r="T925" s="184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79"/>
      <c r="AT925" s="179"/>
      <c r="AU925" s="179"/>
      <c r="AV925" s="179"/>
      <c r="AW925" s="179"/>
      <c r="AX925" s="179"/>
    </row>
    <row r="926" spans="1:50" x14ac:dyDescent="0.25">
      <c r="A926" s="179"/>
      <c r="B926" s="179"/>
      <c r="C926" s="180"/>
      <c r="D926" s="180"/>
      <c r="E926" s="181"/>
      <c r="F926" s="180"/>
      <c r="G926" s="180"/>
      <c r="H926" s="182"/>
      <c r="I926" s="183"/>
      <c r="J926" s="184"/>
      <c r="K926" s="184"/>
      <c r="L926" s="184"/>
      <c r="M926" s="179"/>
      <c r="N926" s="179"/>
      <c r="O926" s="184"/>
      <c r="P926" s="184"/>
      <c r="Q926" s="184"/>
      <c r="R926" s="184"/>
      <c r="S926" s="184"/>
      <c r="T926" s="184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79"/>
      <c r="AT926" s="179"/>
      <c r="AU926" s="179"/>
      <c r="AV926" s="179"/>
      <c r="AW926" s="179"/>
      <c r="AX926" s="179"/>
    </row>
    <row r="927" spans="1:50" x14ac:dyDescent="0.25">
      <c r="A927" s="179"/>
      <c r="B927" s="179"/>
      <c r="C927" s="180"/>
      <c r="D927" s="180"/>
      <c r="E927" s="181"/>
      <c r="F927" s="180"/>
      <c r="G927" s="180"/>
      <c r="H927" s="182"/>
      <c r="I927" s="183"/>
      <c r="J927" s="184"/>
      <c r="K927" s="184"/>
      <c r="L927" s="184"/>
      <c r="M927" s="179"/>
      <c r="N927" s="179"/>
      <c r="O927" s="184"/>
      <c r="P927" s="184"/>
      <c r="Q927" s="184"/>
      <c r="R927" s="184"/>
      <c r="S927" s="184"/>
      <c r="T927" s="184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79"/>
      <c r="AT927" s="179"/>
      <c r="AU927" s="179"/>
      <c r="AV927" s="179"/>
      <c r="AW927" s="179"/>
      <c r="AX927" s="179"/>
    </row>
    <row r="928" spans="1:50" x14ac:dyDescent="0.25">
      <c r="A928" s="179"/>
      <c r="B928" s="179"/>
      <c r="C928" s="180"/>
      <c r="D928" s="180"/>
      <c r="E928" s="181"/>
      <c r="F928" s="180"/>
      <c r="G928" s="180"/>
      <c r="H928" s="182"/>
      <c r="I928" s="183"/>
      <c r="J928" s="184"/>
      <c r="K928" s="184"/>
      <c r="L928" s="184"/>
      <c r="M928" s="179"/>
      <c r="N928" s="179"/>
      <c r="O928" s="184"/>
      <c r="P928" s="184"/>
      <c r="Q928" s="184"/>
      <c r="R928" s="184"/>
      <c r="S928" s="184"/>
      <c r="T928" s="184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79"/>
      <c r="AT928" s="179"/>
      <c r="AU928" s="179"/>
      <c r="AV928" s="179"/>
      <c r="AW928" s="179"/>
      <c r="AX928" s="179"/>
    </row>
  </sheetData>
  <mergeCells count="42">
    <mergeCell ref="A1:B1"/>
    <mergeCell ref="A99:A110"/>
    <mergeCell ref="A111:A122"/>
    <mergeCell ref="A123:A134"/>
    <mergeCell ref="A135:A146"/>
    <mergeCell ref="A27:A38"/>
    <mergeCell ref="A39:A50"/>
    <mergeCell ref="A51:A62"/>
    <mergeCell ref="A63:A74"/>
    <mergeCell ref="A75:A86"/>
    <mergeCell ref="A87:A98"/>
    <mergeCell ref="A15:A26"/>
    <mergeCell ref="A183:A188"/>
    <mergeCell ref="O2:R2"/>
    <mergeCell ref="S2:V2"/>
    <mergeCell ref="W2:AK2"/>
    <mergeCell ref="A3:A14"/>
    <mergeCell ref="A171:A182"/>
    <mergeCell ref="A147:A158"/>
    <mergeCell ref="A159:A170"/>
    <mergeCell ref="M39:M50"/>
    <mergeCell ref="M171:M182"/>
    <mergeCell ref="M183:M188"/>
    <mergeCell ref="M159:M170"/>
    <mergeCell ref="AL2:AO2"/>
    <mergeCell ref="AP2:AS2"/>
    <mergeCell ref="AT2:AW2"/>
    <mergeCell ref="AX2:BA2"/>
    <mergeCell ref="AA3:AA4"/>
    <mergeCell ref="D1:V1"/>
    <mergeCell ref="M111:M122"/>
    <mergeCell ref="M123:M134"/>
    <mergeCell ref="M135:M146"/>
    <mergeCell ref="M147:M158"/>
    <mergeCell ref="M51:M62"/>
    <mergeCell ref="M63:M74"/>
    <mergeCell ref="M75:M86"/>
    <mergeCell ref="M87:M98"/>
    <mergeCell ref="M99:M110"/>
    <mergeCell ref="M3:M14"/>
    <mergeCell ref="M15:M26"/>
    <mergeCell ref="M27:M38"/>
  </mergeCells>
  <hyperlinks>
    <hyperlink ref="A1:B1" location="Aguulga!A1" display="HOME"/>
  </hyperlinks>
  <pageMargins left="0.7" right="0.7" top="0.75" bottom="0.75" header="0.3" footer="0.3"/>
  <pageSetup scale="24" fitToWidth="0" orientation="portrait" r:id="rId1"/>
  <colBreaks count="1" manualBreakCount="1">
    <brk id="12" max="18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V57"/>
  <sheetViews>
    <sheetView showGridLines="0" view="pageBreakPreview" zoomScaleNormal="100" zoomScaleSheetLayoutView="100" workbookViewId="0">
      <pane xSplit="2" ySplit="3" topLeftCell="C47" activePane="bottomRight" state="frozen"/>
      <selection activeCell="I14" sqref="I14"/>
      <selection pane="topRight" activeCell="I14" sqref="I14"/>
      <selection pane="bottomLeft" activeCell="I14" sqref="I14"/>
      <selection pane="bottomRight" activeCell="D54" sqref="D54"/>
    </sheetView>
  </sheetViews>
  <sheetFormatPr defaultColWidth="9.140625" defaultRowHeight="12.75" x14ac:dyDescent="0.2"/>
  <cols>
    <col min="1" max="1" width="4.5703125" style="4" bestFit="1" customWidth="1"/>
    <col min="2" max="2" width="6.85546875" style="4" bestFit="1" customWidth="1"/>
    <col min="3" max="3" width="16" style="5" bestFit="1" customWidth="1"/>
    <col min="4" max="4" width="15.140625" style="5" bestFit="1" customWidth="1"/>
    <col min="5" max="5" width="14.28515625" style="5" bestFit="1" customWidth="1"/>
    <col min="6" max="6" width="15.140625" style="5" bestFit="1" customWidth="1"/>
    <col min="7" max="7" width="16" style="6" bestFit="1" customWidth="1"/>
    <col min="8" max="8" width="16" style="13" bestFit="1" customWidth="1"/>
    <col min="9" max="10" width="16" style="5" bestFit="1" customWidth="1"/>
    <col min="11" max="11" width="15.140625" style="5" bestFit="1" customWidth="1"/>
    <col min="12" max="12" width="8.7109375" style="14" customWidth="1"/>
    <col min="13" max="14" width="13.28515625" style="14" customWidth="1"/>
    <col min="15" max="15" width="15.140625" style="14" bestFit="1" customWidth="1"/>
    <col min="16" max="16" width="14.140625" style="14" bestFit="1" customWidth="1"/>
    <col min="17" max="17" width="15.140625" style="14" bestFit="1" customWidth="1"/>
    <col min="18" max="18" width="14.5703125" style="14" bestFit="1" customWidth="1"/>
    <col min="19" max="19" width="16" style="14" bestFit="1" customWidth="1"/>
    <col min="20" max="20" width="15.140625" style="14" bestFit="1" customWidth="1"/>
    <col min="21" max="21" width="12.85546875" style="14" bestFit="1" customWidth="1"/>
    <col min="22" max="22" width="13.28515625" style="14" customWidth="1"/>
    <col min="23" max="16384" width="9.140625" style="8"/>
  </cols>
  <sheetData>
    <row r="1" spans="1:22" ht="24.75" customHeight="1" x14ac:dyDescent="0.2">
      <c r="A1" s="247" t="s">
        <v>15</v>
      </c>
      <c r="B1" s="247"/>
      <c r="D1" s="248" t="s">
        <v>193</v>
      </c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spans="1:22" x14ac:dyDescent="0.2">
      <c r="A2" s="3"/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57" customHeight="1" x14ac:dyDescent="0.2">
      <c r="A3" s="17" t="s">
        <v>5</v>
      </c>
      <c r="B3" s="23" t="s">
        <v>6</v>
      </c>
      <c r="C3" s="19" t="s">
        <v>9</v>
      </c>
      <c r="D3" s="18" t="s">
        <v>119</v>
      </c>
      <c r="E3" s="18" t="s">
        <v>120</v>
      </c>
      <c r="F3" s="19" t="s">
        <v>23</v>
      </c>
      <c r="G3" s="19" t="s">
        <v>11</v>
      </c>
      <c r="H3" s="47" t="s">
        <v>121</v>
      </c>
      <c r="I3" s="19" t="s">
        <v>12</v>
      </c>
      <c r="J3" s="18" t="s">
        <v>122</v>
      </c>
      <c r="K3" s="18" t="s">
        <v>123</v>
      </c>
      <c r="L3" s="19" t="s">
        <v>124</v>
      </c>
      <c r="M3" s="19" t="s">
        <v>125</v>
      </c>
      <c r="N3" s="18" t="s">
        <v>126</v>
      </c>
      <c r="O3" s="52" t="s">
        <v>127</v>
      </c>
      <c r="P3" s="52" t="s">
        <v>128</v>
      </c>
      <c r="Q3" s="52" t="s">
        <v>129</v>
      </c>
      <c r="R3" s="52" t="s">
        <v>130</v>
      </c>
      <c r="S3" s="52" t="s">
        <v>131</v>
      </c>
      <c r="T3" s="52" t="s">
        <v>132</v>
      </c>
      <c r="U3" s="52" t="s">
        <v>133</v>
      </c>
      <c r="V3" s="52" t="s">
        <v>134</v>
      </c>
    </row>
    <row r="4" spans="1:22" ht="12.75" hidden="1" customHeight="1" x14ac:dyDescent="0.2">
      <c r="A4" s="17">
        <v>2007</v>
      </c>
      <c r="B4" s="17">
        <v>1</v>
      </c>
      <c r="C4" s="21">
        <v>21824691600</v>
      </c>
      <c r="D4" s="41"/>
      <c r="E4" s="41"/>
      <c r="F4" s="41"/>
      <c r="G4" s="41"/>
      <c r="H4" s="42"/>
      <c r="I4" s="41"/>
      <c r="J4" s="41"/>
      <c r="K4" s="41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2" ht="12.75" hidden="1" customHeight="1" x14ac:dyDescent="0.2">
      <c r="A5" s="17">
        <v>2007</v>
      </c>
      <c r="B5" s="17">
        <v>2</v>
      </c>
      <c r="C5" s="21">
        <v>24518225616.349998</v>
      </c>
      <c r="D5" s="41"/>
      <c r="E5" s="41"/>
      <c r="F5" s="41"/>
      <c r="G5" s="41"/>
      <c r="H5" s="42"/>
      <c r="I5" s="41"/>
      <c r="J5" s="41"/>
      <c r="K5" s="41"/>
      <c r="L5" s="43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12.75" hidden="1" customHeight="1" x14ac:dyDescent="0.2">
      <c r="A6" s="17">
        <v>2007</v>
      </c>
      <c r="B6" s="17">
        <v>3</v>
      </c>
      <c r="C6" s="21">
        <v>26246026163.290001</v>
      </c>
      <c r="D6" s="21"/>
      <c r="E6" s="21"/>
      <c r="F6" s="21"/>
      <c r="G6" s="21"/>
      <c r="H6" s="20"/>
      <c r="I6" s="21"/>
      <c r="J6" s="21"/>
      <c r="K6" s="21"/>
      <c r="L6" s="43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12.75" hidden="1" customHeight="1" x14ac:dyDescent="0.2">
      <c r="A7" s="17">
        <v>2007</v>
      </c>
      <c r="B7" s="17">
        <v>4</v>
      </c>
      <c r="C7" s="21">
        <v>28377917634.459999</v>
      </c>
      <c r="D7" s="21"/>
      <c r="E7" s="21"/>
      <c r="F7" s="21"/>
      <c r="G7" s="21"/>
      <c r="H7" s="20"/>
      <c r="I7" s="21"/>
      <c r="J7" s="21"/>
      <c r="K7" s="21"/>
      <c r="L7" s="43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ht="12.75" hidden="1" customHeight="1" x14ac:dyDescent="0.2">
      <c r="A8" s="17">
        <v>2008</v>
      </c>
      <c r="B8" s="17">
        <v>1</v>
      </c>
      <c r="C8" s="21">
        <v>30318013433.589996</v>
      </c>
      <c r="D8" s="21"/>
      <c r="E8" s="21"/>
      <c r="F8" s="21"/>
      <c r="G8" s="21"/>
      <c r="H8" s="20"/>
      <c r="I8" s="21"/>
      <c r="J8" s="21"/>
      <c r="K8" s="21"/>
      <c r="L8" s="43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ht="12.75" hidden="1" customHeight="1" x14ac:dyDescent="0.2">
      <c r="A9" s="17">
        <v>2008</v>
      </c>
      <c r="B9" s="17">
        <v>2</v>
      </c>
      <c r="C9" s="21">
        <v>34930913383.82</v>
      </c>
      <c r="D9" s="21"/>
      <c r="E9" s="21"/>
      <c r="F9" s="21"/>
      <c r="G9" s="21"/>
      <c r="H9" s="20"/>
      <c r="I9" s="21"/>
      <c r="J9" s="21"/>
      <c r="K9" s="21"/>
      <c r="L9" s="43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ht="12.75" hidden="1" customHeight="1" x14ac:dyDescent="0.2">
      <c r="A10" s="17">
        <v>2008</v>
      </c>
      <c r="B10" s="17">
        <v>3</v>
      </c>
      <c r="C10" s="21">
        <v>35036949787.629997</v>
      </c>
      <c r="D10" s="21"/>
      <c r="E10" s="21"/>
      <c r="F10" s="21"/>
      <c r="G10" s="21"/>
      <c r="H10" s="20"/>
      <c r="I10" s="21"/>
      <c r="J10" s="21"/>
      <c r="K10" s="21"/>
      <c r="L10" s="43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12.75" hidden="1" customHeight="1" x14ac:dyDescent="0.2">
      <c r="A11" s="17">
        <v>2008</v>
      </c>
      <c r="B11" s="17">
        <v>4</v>
      </c>
      <c r="C11" s="21">
        <v>34330234662.020004</v>
      </c>
      <c r="D11" s="21"/>
      <c r="E11" s="21"/>
      <c r="F11" s="21"/>
      <c r="G11" s="21"/>
      <c r="H11" s="20"/>
      <c r="I11" s="21"/>
      <c r="J11" s="21"/>
      <c r="K11" s="21"/>
      <c r="L11" s="43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1:22" ht="12.75" hidden="1" customHeight="1" x14ac:dyDescent="0.2">
      <c r="A12" s="17">
        <v>2009</v>
      </c>
      <c r="B12" s="17">
        <v>1</v>
      </c>
      <c r="C12" s="21">
        <v>34903885806.07</v>
      </c>
      <c r="D12" s="21"/>
      <c r="E12" s="21"/>
      <c r="F12" s="21"/>
      <c r="G12" s="21"/>
      <c r="H12" s="20"/>
      <c r="I12" s="20"/>
      <c r="J12" s="21"/>
      <c r="K12" s="21"/>
      <c r="L12" s="43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pans="1:22" ht="12.75" hidden="1" customHeight="1" x14ac:dyDescent="0.2">
      <c r="A13" s="17">
        <v>2009</v>
      </c>
      <c r="B13" s="17">
        <v>2</v>
      </c>
      <c r="C13" s="21">
        <v>38025778866.419991</v>
      </c>
      <c r="D13" s="21"/>
      <c r="E13" s="21"/>
      <c r="F13" s="21"/>
      <c r="G13" s="21"/>
      <c r="H13" s="20"/>
      <c r="I13" s="20"/>
      <c r="J13" s="21"/>
      <c r="K13" s="21"/>
      <c r="L13" s="43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pans="1:22" ht="12.75" hidden="1" customHeight="1" x14ac:dyDescent="0.2">
      <c r="A14" s="17">
        <v>2009</v>
      </c>
      <c r="B14" s="17">
        <v>3</v>
      </c>
      <c r="C14" s="21">
        <v>39207893870.309998</v>
      </c>
      <c r="D14" s="21"/>
      <c r="E14" s="21"/>
      <c r="F14" s="21"/>
      <c r="G14" s="21"/>
      <c r="H14" s="20"/>
      <c r="I14" s="20"/>
      <c r="J14" s="21"/>
      <c r="K14" s="21"/>
      <c r="L14" s="43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2" ht="12.75" hidden="1" customHeight="1" x14ac:dyDescent="0.2">
      <c r="A15" s="17">
        <v>2009</v>
      </c>
      <c r="B15" s="17">
        <v>4</v>
      </c>
      <c r="C15" s="22">
        <v>41055727871.139999</v>
      </c>
      <c r="D15" s="22"/>
      <c r="E15" s="22"/>
      <c r="F15" s="22"/>
      <c r="G15" s="21"/>
      <c r="H15" s="20"/>
      <c r="I15" s="22"/>
      <c r="J15" s="21"/>
      <c r="K15" s="21"/>
      <c r="L15" s="45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pans="1:22" ht="12.75" hidden="1" customHeight="1" x14ac:dyDescent="0.2">
      <c r="A16" s="17">
        <v>2010</v>
      </c>
      <c r="B16" s="17">
        <v>1</v>
      </c>
      <c r="C16" s="22">
        <v>39600000000</v>
      </c>
      <c r="D16" s="22"/>
      <c r="E16" s="22"/>
      <c r="F16" s="22"/>
      <c r="G16" s="21"/>
      <c r="H16" s="20"/>
      <c r="I16" s="22"/>
      <c r="J16" s="21"/>
      <c r="K16" s="21"/>
      <c r="L16" s="45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pans="1:22" ht="12.75" hidden="1" customHeight="1" x14ac:dyDescent="0.2">
      <c r="A17" s="17">
        <v>2010</v>
      </c>
      <c r="B17" s="17">
        <v>2</v>
      </c>
      <c r="C17" s="22">
        <v>43500000000</v>
      </c>
      <c r="D17" s="22"/>
      <c r="E17" s="22"/>
      <c r="F17" s="22"/>
      <c r="G17" s="21"/>
      <c r="H17" s="20"/>
      <c r="I17" s="22"/>
      <c r="J17" s="21"/>
      <c r="K17" s="21"/>
      <c r="L17" s="45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pans="1:22" x14ac:dyDescent="0.2">
      <c r="A18" s="54">
        <v>2010</v>
      </c>
      <c r="B18" s="54">
        <v>3</v>
      </c>
      <c r="C18" s="49">
        <v>46034040387.900002</v>
      </c>
      <c r="D18" s="49"/>
      <c r="E18" s="49"/>
      <c r="F18" s="49"/>
      <c r="G18" s="51"/>
      <c r="H18" s="50"/>
      <c r="I18" s="49"/>
      <c r="J18" s="48"/>
      <c r="K18" s="48"/>
      <c r="L18" s="57"/>
      <c r="M18" s="58"/>
      <c r="N18" s="58"/>
      <c r="O18" s="55"/>
      <c r="P18" s="55"/>
      <c r="Q18" s="55"/>
      <c r="R18" s="55"/>
      <c r="S18" s="53"/>
      <c r="T18" s="55"/>
      <c r="U18" s="55"/>
      <c r="V18" s="55"/>
    </row>
    <row r="19" spans="1:22" x14ac:dyDescent="0.2">
      <c r="A19" s="9">
        <v>2010</v>
      </c>
      <c r="B19" s="9">
        <v>4</v>
      </c>
      <c r="C19" s="38">
        <v>56763922950.199997</v>
      </c>
      <c r="D19" s="38">
        <v>30717779618.830002</v>
      </c>
      <c r="E19" s="38">
        <v>12083712988.26</v>
      </c>
      <c r="F19" s="38">
        <v>13962430343.109995</v>
      </c>
      <c r="G19" s="59">
        <v>31621586695.77</v>
      </c>
      <c r="H19" s="39">
        <v>29174772968.459999</v>
      </c>
      <c r="I19" s="38">
        <v>25142336258.07</v>
      </c>
      <c r="J19" s="56">
        <v>23820000000</v>
      </c>
      <c r="K19" s="56">
        <v>8871981429.9300003</v>
      </c>
      <c r="L19" s="46">
        <v>0.33833639756988299</v>
      </c>
      <c r="M19" s="11">
        <v>9.2609300775627179E-2</v>
      </c>
      <c r="N19" s="11">
        <v>0.18932304874500924</v>
      </c>
      <c r="O19" s="56">
        <v>19929589732.029999</v>
      </c>
      <c r="P19" s="56">
        <v>178133554.59</v>
      </c>
      <c r="Q19" s="56">
        <v>-46919442.799999997</v>
      </c>
      <c r="R19" s="56">
        <v>225052997.38999999</v>
      </c>
      <c r="S19" s="60">
        <v>20154642729.419998</v>
      </c>
      <c r="T19" s="60">
        <v>6775047182.3800001</v>
      </c>
      <c r="U19" s="61">
        <v>44002033</v>
      </c>
      <c r="V19" s="61"/>
    </row>
    <row r="20" spans="1:22" x14ac:dyDescent="0.2">
      <c r="A20" s="9">
        <v>2011</v>
      </c>
      <c r="B20" s="9">
        <v>1</v>
      </c>
      <c r="C20" s="38">
        <v>58426509821.230003</v>
      </c>
      <c r="D20" s="38">
        <v>32765698744.580002</v>
      </c>
      <c r="E20" s="38">
        <v>10251816144.639999</v>
      </c>
      <c r="F20" s="38">
        <v>15408994932.010002</v>
      </c>
      <c r="G20" s="59">
        <v>32018159056.009998</v>
      </c>
      <c r="H20" s="39">
        <v>28930423451.900002</v>
      </c>
      <c r="I20" s="38">
        <v>26408350763.599998</v>
      </c>
      <c r="J20" s="56">
        <v>8946928193.1599998</v>
      </c>
      <c r="K20" s="56">
        <v>2120604830.3099999</v>
      </c>
      <c r="L20" s="46">
        <v>0.33150732163591945</v>
      </c>
      <c r="M20" s="11">
        <v>3.5038713423068892E-2</v>
      </c>
      <c r="N20" s="11">
        <v>7.684891557458165E-2</v>
      </c>
      <c r="O20" s="56">
        <v>6166772377.04</v>
      </c>
      <c r="P20" s="56">
        <v>36035711.57</v>
      </c>
      <c r="Q20" s="56">
        <v>-16528397.25</v>
      </c>
      <c r="R20" s="56">
        <v>52564108.82</v>
      </c>
      <c r="S20" s="60">
        <v>6219336485.8599997</v>
      </c>
      <c r="T20" s="60">
        <v>2039424564.78</v>
      </c>
      <c r="U20" s="61">
        <v>22331016</v>
      </c>
      <c r="V20" s="61"/>
    </row>
    <row r="21" spans="1:22" x14ac:dyDescent="0.2">
      <c r="A21" s="9">
        <v>2011</v>
      </c>
      <c r="B21" s="9">
        <v>2</v>
      </c>
      <c r="C21" s="38">
        <v>72247174661.919998</v>
      </c>
      <c r="D21" s="38">
        <v>41603731155.82</v>
      </c>
      <c r="E21" s="38">
        <v>13297096431.440001</v>
      </c>
      <c r="F21" s="38">
        <v>17346347074.659996</v>
      </c>
      <c r="G21" s="59">
        <v>37687651032.879997</v>
      </c>
      <c r="H21" s="39">
        <v>34276966288.459999</v>
      </c>
      <c r="I21" s="38">
        <v>34559523629.190002</v>
      </c>
      <c r="J21" s="56">
        <v>24257516011.77</v>
      </c>
      <c r="K21" s="56">
        <v>4360205218.3000002</v>
      </c>
      <c r="L21" s="46">
        <v>0.31825383558273934</v>
      </c>
      <c r="M21" s="11">
        <v>6.1127980695383992E-2</v>
      </c>
      <c r="N21" s="11">
        <v>0.12888474937727629</v>
      </c>
      <c r="O21" s="56">
        <v>13340975281.459999</v>
      </c>
      <c r="P21" s="56">
        <v>101821837.63</v>
      </c>
      <c r="Q21" s="56">
        <v>-44868151.369999997</v>
      </c>
      <c r="R21" s="56">
        <v>146689989</v>
      </c>
      <c r="S21" s="60">
        <v>13487665270.459999</v>
      </c>
      <c r="T21" s="60">
        <v>4244207366.3800001</v>
      </c>
      <c r="U21" s="61">
        <v>48293839</v>
      </c>
      <c r="V21" s="61"/>
    </row>
    <row r="22" spans="1:22" x14ac:dyDescent="0.2">
      <c r="A22" s="9">
        <v>2011</v>
      </c>
      <c r="B22" s="9">
        <v>3</v>
      </c>
      <c r="C22" s="38">
        <v>77898465677.410004</v>
      </c>
      <c r="D22" s="38">
        <v>39137117866.419998</v>
      </c>
      <c r="E22" s="38">
        <v>16070732024.559999</v>
      </c>
      <c r="F22" s="38">
        <v>22690615786.430008</v>
      </c>
      <c r="G22" s="59">
        <v>39557719057.32</v>
      </c>
      <c r="H22" s="39">
        <v>34758072803.760002</v>
      </c>
      <c r="I22" s="38">
        <v>38340746620.080002</v>
      </c>
      <c r="J22" s="56">
        <v>36054665750.670006</v>
      </c>
      <c r="K22" s="56">
        <v>6710384986.7599993</v>
      </c>
      <c r="L22" s="46">
        <v>0.32779724005565142</v>
      </c>
      <c r="M22" s="11">
        <v>7.8101590363847978E-2</v>
      </c>
      <c r="N22" s="11">
        <v>0.16085829663734924</v>
      </c>
      <c r="O22" s="56">
        <v>30534794668.810001</v>
      </c>
      <c r="P22" s="56">
        <v>171400348.02000001</v>
      </c>
      <c r="Q22" s="56">
        <v>-70899904.400000006</v>
      </c>
      <c r="R22" s="56">
        <v>242300252.42000002</v>
      </c>
      <c r="S22" s="60">
        <v>30777094921.23</v>
      </c>
      <c r="T22" s="60">
        <v>10001951417.75</v>
      </c>
      <c r="U22" s="61">
        <v>86695354.359999999</v>
      </c>
      <c r="V22" s="61"/>
    </row>
    <row r="23" spans="1:22" x14ac:dyDescent="0.2">
      <c r="A23" s="9">
        <v>2011</v>
      </c>
      <c r="B23" s="9">
        <v>4</v>
      </c>
      <c r="C23" s="38">
        <v>81233460039.429993</v>
      </c>
      <c r="D23" s="38">
        <v>39164022359.910004</v>
      </c>
      <c r="E23" s="38">
        <v>18339474107.290001</v>
      </c>
      <c r="F23" s="38">
        <v>23729963572.229988</v>
      </c>
      <c r="G23" s="59">
        <v>41137426058.870003</v>
      </c>
      <c r="H23" s="39">
        <v>36169470092.199997</v>
      </c>
      <c r="I23" s="38">
        <v>40043305768.730003</v>
      </c>
      <c r="J23" s="56">
        <v>47968890582.290001</v>
      </c>
      <c r="K23" s="56">
        <v>10309400087.92</v>
      </c>
      <c r="L23" s="46">
        <v>0.32559946823056607</v>
      </c>
      <c r="M23" s="11">
        <v>0.10281344436862189</v>
      </c>
      <c r="N23" s="11">
        <v>0.20847030251209409</v>
      </c>
      <c r="O23" s="56">
        <v>30532286993.810001</v>
      </c>
      <c r="P23" s="56">
        <v>415532507.18000001</v>
      </c>
      <c r="Q23" s="56">
        <v>-194272104.30000001</v>
      </c>
      <c r="R23" s="56">
        <v>609804611.48000002</v>
      </c>
      <c r="S23" s="60">
        <v>31142091605.290001</v>
      </c>
      <c r="T23" s="60">
        <v>10001951417.75</v>
      </c>
      <c r="U23" s="61">
        <v>137897048.52000001</v>
      </c>
      <c r="V23" s="61"/>
    </row>
    <row r="24" spans="1:22" x14ac:dyDescent="0.2">
      <c r="A24" s="9">
        <v>2012</v>
      </c>
      <c r="B24" s="9">
        <v>1</v>
      </c>
      <c r="C24" s="38">
        <v>80848072117.220001</v>
      </c>
      <c r="D24" s="38">
        <v>37558517897.68</v>
      </c>
      <c r="E24" s="38">
        <v>18540453462.48</v>
      </c>
      <c r="F24" s="38">
        <v>24749100757.060001</v>
      </c>
      <c r="G24" s="62">
        <v>41834659879.849998</v>
      </c>
      <c r="H24" s="39">
        <v>36042900338.540001</v>
      </c>
      <c r="I24" s="38">
        <v>39013412237.68</v>
      </c>
      <c r="J24" s="56">
        <v>17767333048.189999</v>
      </c>
      <c r="K24" s="56">
        <v>3542264224.1999998</v>
      </c>
      <c r="L24" s="46">
        <v>0.29546973124809239</v>
      </c>
      <c r="M24" s="11">
        <v>2.7199701569572819E-2</v>
      </c>
      <c r="N24" s="11">
        <v>5.5696528311946804E-2</v>
      </c>
      <c r="O24" s="56">
        <v>9927096401.2000008</v>
      </c>
      <c r="P24" s="56">
        <v>96460376.640000001</v>
      </c>
      <c r="Q24" s="56">
        <v>-30617164.449999999</v>
      </c>
      <c r="R24" s="56">
        <v>127077541.09</v>
      </c>
      <c r="S24" s="60">
        <v>10054173942.290001</v>
      </c>
      <c r="T24" s="60">
        <v>2910215954.98</v>
      </c>
      <c r="U24" s="61">
        <v>60488117.670000002</v>
      </c>
      <c r="V24" s="61"/>
    </row>
    <row r="25" spans="1:22" x14ac:dyDescent="0.2">
      <c r="A25" s="9">
        <v>2012</v>
      </c>
      <c r="B25" s="9">
        <v>2</v>
      </c>
      <c r="C25" s="38">
        <v>97653412878.639999</v>
      </c>
      <c r="D25" s="38">
        <v>44219661009.849998</v>
      </c>
      <c r="E25" s="38">
        <v>22531826514.220001</v>
      </c>
      <c r="F25" s="38">
        <v>30901925354.57</v>
      </c>
      <c r="G25" s="62">
        <v>51798134046.800003</v>
      </c>
      <c r="H25" s="39">
        <v>46014005872.870003</v>
      </c>
      <c r="I25" s="38">
        <v>45855278832.209999</v>
      </c>
      <c r="J25" s="56">
        <v>41865181325.799995</v>
      </c>
      <c r="K25" s="56">
        <v>9226923747.6400013</v>
      </c>
      <c r="L25" s="46">
        <v>0.29904038135693151</v>
      </c>
      <c r="M25" s="11">
        <v>3.6918370389091397E-2</v>
      </c>
      <c r="N25" s="11">
        <v>7.7649176097850964E-2</v>
      </c>
      <c r="O25" s="56">
        <v>21252144366.110001</v>
      </c>
      <c r="P25" s="56">
        <v>334339521.68000001</v>
      </c>
      <c r="Q25" s="56">
        <v>-141225903.59999999</v>
      </c>
      <c r="R25" s="56">
        <v>475565425.27999997</v>
      </c>
      <c r="S25" s="60">
        <v>21727709791.389999</v>
      </c>
      <c r="T25" s="60">
        <v>6394775793.9899998</v>
      </c>
      <c r="U25" s="61">
        <v>102686828.04000001</v>
      </c>
      <c r="V25" s="61"/>
    </row>
    <row r="26" spans="1:22" x14ac:dyDescent="0.2">
      <c r="A26" s="9">
        <v>2012</v>
      </c>
      <c r="B26" s="9">
        <v>3</v>
      </c>
      <c r="C26" s="38">
        <v>100798332802.14</v>
      </c>
      <c r="D26" s="38">
        <v>47012121386.260002</v>
      </c>
      <c r="E26" s="38">
        <v>23335884884.150002</v>
      </c>
      <c r="F26" s="38">
        <v>30450326531.729996</v>
      </c>
      <c r="G26" s="62">
        <v>51398887738.360001</v>
      </c>
      <c r="H26" s="39">
        <v>46878354736.790001</v>
      </c>
      <c r="I26" s="38">
        <v>49399445063.870003</v>
      </c>
      <c r="J26" s="56">
        <v>59918505212.360001</v>
      </c>
      <c r="K26" s="56">
        <v>12998996777.720001</v>
      </c>
      <c r="L26" s="46">
        <v>0.29698742619971252</v>
      </c>
      <c r="M26" s="11">
        <v>5.3353140995736285E-2</v>
      </c>
      <c r="N26" s="11">
        <v>0.11104375570643266</v>
      </c>
      <c r="O26" s="56">
        <v>33922199677.599998</v>
      </c>
      <c r="P26" s="56">
        <v>419195819.31999999</v>
      </c>
      <c r="Q26" s="56">
        <v>-162417127.05000001</v>
      </c>
      <c r="R26" s="56">
        <v>581612946.37</v>
      </c>
      <c r="S26" s="60">
        <v>34503812623.970001</v>
      </c>
      <c r="T26" s="60">
        <v>10098792777.73</v>
      </c>
      <c r="U26" s="61">
        <v>148405727.54000002</v>
      </c>
      <c r="V26" s="61"/>
    </row>
    <row r="27" spans="1:22" x14ac:dyDescent="0.2">
      <c r="A27" s="9">
        <v>2012</v>
      </c>
      <c r="B27" s="9">
        <v>4</v>
      </c>
      <c r="C27" s="38">
        <v>107600000000</v>
      </c>
      <c r="D27" s="38">
        <v>51870369342.18</v>
      </c>
      <c r="E27" s="38">
        <v>24772179692.049999</v>
      </c>
      <c r="F27" s="38">
        <v>30957450965.77</v>
      </c>
      <c r="G27" s="62">
        <v>53747629121.300003</v>
      </c>
      <c r="H27" s="39">
        <v>48781198834.870003</v>
      </c>
      <c r="I27" s="38">
        <v>53603473373.860001</v>
      </c>
      <c r="J27" s="56">
        <v>79003584099.780014</v>
      </c>
      <c r="K27" s="56">
        <v>19825554702.190002</v>
      </c>
      <c r="L27" s="46">
        <v>0.34938464924870566</v>
      </c>
      <c r="M27" s="11">
        <v>4.9293371688568684E-2</v>
      </c>
      <c r="N27" s="11">
        <v>9.9636788366966336E-2</v>
      </c>
      <c r="O27" s="56">
        <v>47536600073.449997</v>
      </c>
      <c r="P27" s="56">
        <v>750846089.00999999</v>
      </c>
      <c r="Q27" s="56">
        <v>-278663042.95999998</v>
      </c>
      <c r="R27" s="56">
        <v>1029509131.97</v>
      </c>
      <c r="S27" s="60">
        <v>48566109205.419998</v>
      </c>
      <c r="T27" s="60">
        <v>16748285527.620001</v>
      </c>
      <c r="U27" s="61">
        <v>219967502.48999998</v>
      </c>
      <c r="V27" s="61"/>
    </row>
    <row r="28" spans="1:22" x14ac:dyDescent="0.2">
      <c r="A28" s="9">
        <v>2013</v>
      </c>
      <c r="B28" s="9">
        <v>1</v>
      </c>
      <c r="C28" s="38">
        <v>104838900000</v>
      </c>
      <c r="D28" s="38">
        <v>47659291641.400002</v>
      </c>
      <c r="E28" s="38">
        <v>22654283717.419998</v>
      </c>
      <c r="F28" s="38">
        <v>34525324641.18</v>
      </c>
      <c r="G28" s="62">
        <v>51507003551.440002</v>
      </c>
      <c r="H28" s="39">
        <v>45623068018.07</v>
      </c>
      <c r="I28" s="38">
        <v>53329046216.32</v>
      </c>
      <c r="J28" s="56">
        <v>15859931248.299999</v>
      </c>
      <c r="K28" s="56">
        <v>6581701840.1900005</v>
      </c>
      <c r="L28" s="46">
        <v>0.45149357112630906</v>
      </c>
      <c r="M28" s="11">
        <v>1.6528939935106048E-2</v>
      </c>
      <c r="N28" s="11">
        <v>3.2837436464018974E-2</v>
      </c>
      <c r="O28" s="56">
        <v>13927547394.969999</v>
      </c>
      <c r="P28" s="56">
        <v>231728811.00999999</v>
      </c>
      <c r="Q28" s="56">
        <v>-138314741.21000001</v>
      </c>
      <c r="R28" s="56">
        <v>370043552.22000003</v>
      </c>
      <c r="S28" s="60">
        <v>14297590947.189999</v>
      </c>
      <c r="T28" s="60">
        <v>6413192675.9399996</v>
      </c>
      <c r="U28" s="61">
        <v>42077719.310000002</v>
      </c>
      <c r="V28" s="61"/>
    </row>
    <row r="29" spans="1:22" x14ac:dyDescent="0.2">
      <c r="A29" s="9">
        <v>2013</v>
      </c>
      <c r="B29" s="9">
        <v>2</v>
      </c>
      <c r="C29" s="38">
        <v>113216400000</v>
      </c>
      <c r="D29" s="38">
        <v>57588681106.190002</v>
      </c>
      <c r="E29" s="38">
        <v>22433158806.110001</v>
      </c>
      <c r="F29" s="38">
        <v>33194560087.699997</v>
      </c>
      <c r="G29" s="62">
        <v>60056308966.519997</v>
      </c>
      <c r="H29" s="39">
        <v>54064060436.470001</v>
      </c>
      <c r="I29" s="38">
        <v>53161820270.480003</v>
      </c>
      <c r="J29" s="56">
        <v>42416479660.159996</v>
      </c>
      <c r="K29" s="56">
        <v>11781200000</v>
      </c>
      <c r="L29" s="46">
        <v>0.42702629864446001</v>
      </c>
      <c r="M29" s="11">
        <v>2.0756036136796489E-2</v>
      </c>
      <c r="N29" s="11">
        <v>4.250095652269871E-2</v>
      </c>
      <c r="O29" s="56">
        <v>27377779851.16</v>
      </c>
      <c r="P29" s="56">
        <v>454259868.74000001</v>
      </c>
      <c r="Q29" s="56">
        <v>190157417.71000001</v>
      </c>
      <c r="R29" s="56">
        <v>264102451.03</v>
      </c>
      <c r="S29" s="60">
        <v>27641882302.189999</v>
      </c>
      <c r="T29" s="60">
        <v>11682500333.459999</v>
      </c>
      <c r="U29" s="61">
        <v>121310353.61</v>
      </c>
      <c r="V29" s="61"/>
    </row>
    <row r="30" spans="1:22" x14ac:dyDescent="0.2">
      <c r="A30" s="9">
        <v>2013</v>
      </c>
      <c r="B30" s="9">
        <v>3</v>
      </c>
      <c r="C30" s="38">
        <v>122642000000</v>
      </c>
      <c r="D30" s="38">
        <v>65114655991.669998</v>
      </c>
      <c r="E30" s="38">
        <v>22152553493.169998</v>
      </c>
      <c r="F30" s="38">
        <v>35374790515.160004</v>
      </c>
      <c r="G30" s="62">
        <v>67442325011.480003</v>
      </c>
      <c r="H30" s="39">
        <v>58852318163.510002</v>
      </c>
      <c r="I30" s="38">
        <v>55229902345.742996</v>
      </c>
      <c r="J30" s="56">
        <v>67292494784.849998</v>
      </c>
      <c r="K30" s="56">
        <v>22923128833.91</v>
      </c>
      <c r="L30" s="46">
        <v>0.41115919987020355</v>
      </c>
      <c r="M30" s="11">
        <v>2.868138886102848E-2</v>
      </c>
      <c r="N30" s="11">
        <v>6.2410176010317599E-2</v>
      </c>
      <c r="O30" s="56">
        <v>41916476655.220001</v>
      </c>
      <c r="P30" s="56">
        <v>651731677.71000004</v>
      </c>
      <c r="Q30" s="56">
        <v>244604571.24000001</v>
      </c>
      <c r="R30" s="56">
        <v>407127106.47000003</v>
      </c>
      <c r="S30" s="60">
        <v>42323603761.690002</v>
      </c>
      <c r="T30" s="60">
        <v>17205508009.639999</v>
      </c>
      <c r="U30" s="61">
        <v>196231048.64000002</v>
      </c>
      <c r="V30" s="61"/>
    </row>
    <row r="31" spans="1:22" x14ac:dyDescent="0.2">
      <c r="A31" s="9">
        <v>2013</v>
      </c>
      <c r="B31" s="9">
        <v>4</v>
      </c>
      <c r="C31" s="38">
        <v>126403300000</v>
      </c>
      <c r="D31" s="38">
        <v>74791852175.802002</v>
      </c>
      <c r="E31" s="38">
        <v>15168444538.59</v>
      </c>
      <c r="F31" s="38">
        <v>36443003285.608002</v>
      </c>
      <c r="G31" s="62">
        <v>65129425898.779999</v>
      </c>
      <c r="H31" s="39">
        <v>60413621049.209999</v>
      </c>
      <c r="I31" s="38">
        <v>61295433303.980003</v>
      </c>
      <c r="J31" s="56">
        <v>93897441411.800003</v>
      </c>
      <c r="K31" s="56">
        <v>30373964403.82</v>
      </c>
      <c r="L31" s="46">
        <v>0.42193985448310706</v>
      </c>
      <c r="M31" s="11">
        <v>2.5596186816695597E-2</v>
      </c>
      <c r="N31" s="11">
        <v>5.4705785562224669E-2</v>
      </c>
      <c r="O31" s="56">
        <v>61535056133.400002</v>
      </c>
      <c r="P31" s="56">
        <v>961055004.74000001</v>
      </c>
      <c r="Q31" s="56">
        <v>-367004387.35000002</v>
      </c>
      <c r="R31" s="56">
        <v>1328059392.0900002</v>
      </c>
      <c r="S31" s="60">
        <v>62863115525.490005</v>
      </c>
      <c r="T31" s="60">
        <v>26265132684.240002</v>
      </c>
      <c r="U31" s="63">
        <v>259321132.94</v>
      </c>
      <c r="V31" s="63"/>
    </row>
    <row r="32" spans="1:22" x14ac:dyDescent="0.2">
      <c r="A32" s="9">
        <v>2014</v>
      </c>
      <c r="B32" s="9">
        <v>1</v>
      </c>
      <c r="C32" s="38">
        <v>124969431952.81</v>
      </c>
      <c r="D32" s="38">
        <v>54005726018.68</v>
      </c>
      <c r="E32" s="38">
        <v>33203629971.369999</v>
      </c>
      <c r="F32" s="38">
        <v>37760075962.76001</v>
      </c>
      <c r="G32" s="62">
        <v>65322657569.43</v>
      </c>
      <c r="H32" s="39">
        <v>58525496428.07</v>
      </c>
      <c r="I32" s="38">
        <v>59646774383.376999</v>
      </c>
      <c r="J32" s="56">
        <v>23706649007.870003</v>
      </c>
      <c r="K32" s="56">
        <v>8389698474.2600002</v>
      </c>
      <c r="L32" s="46">
        <v>0.47053474016826941</v>
      </c>
      <c r="M32" s="11">
        <v>3.1902783047707385E-3</v>
      </c>
      <c r="N32" s="11">
        <v>6.6308445041212338E-3</v>
      </c>
      <c r="O32" s="56">
        <v>17165003290.48</v>
      </c>
      <c r="P32" s="56">
        <v>426925447.38</v>
      </c>
      <c r="Q32" s="56">
        <v>-184201411.03999999</v>
      </c>
      <c r="R32" s="56">
        <v>611126858.41999996</v>
      </c>
      <c r="S32" s="60">
        <v>17776130148.899998</v>
      </c>
      <c r="T32" s="60">
        <v>8235276708.8500004</v>
      </c>
      <c r="U32" s="61">
        <v>129010071.96000001</v>
      </c>
      <c r="V32" s="61"/>
    </row>
    <row r="33" spans="1:22" x14ac:dyDescent="0.2">
      <c r="A33" s="9">
        <v>2014</v>
      </c>
      <c r="B33" s="9">
        <v>2</v>
      </c>
      <c r="C33" s="38">
        <v>136738762097.57001</v>
      </c>
      <c r="D33" s="38">
        <v>66706024885.93</v>
      </c>
      <c r="E33" s="38">
        <v>28000517467.240002</v>
      </c>
      <c r="F33" s="38">
        <v>42032219744.400009</v>
      </c>
      <c r="G33" s="62">
        <v>75448210971.059998</v>
      </c>
      <c r="H33" s="39">
        <v>67412064878.410004</v>
      </c>
      <c r="I33" s="38">
        <v>61290551126.510002</v>
      </c>
      <c r="J33" s="56">
        <v>57775305507.379997</v>
      </c>
      <c r="K33" s="56">
        <v>15678156045.599998</v>
      </c>
      <c r="L33" s="46">
        <v>0.44905979777701954</v>
      </c>
      <c r="M33" s="11">
        <v>1.6439101964152561E-2</v>
      </c>
      <c r="N33" s="11">
        <v>3.4882236646411699E-2</v>
      </c>
      <c r="O33" s="56">
        <v>33745415320.68</v>
      </c>
      <c r="P33" s="56">
        <v>699935132.24000001</v>
      </c>
      <c r="Q33" s="56">
        <v>-249443124.13999999</v>
      </c>
      <c r="R33" s="56">
        <v>949378256.38</v>
      </c>
      <c r="S33" s="60">
        <v>34694793577.059998</v>
      </c>
      <c r="T33" s="60">
        <v>15303882278.99</v>
      </c>
      <c r="U33" s="61">
        <v>276154708.64000005</v>
      </c>
      <c r="V33" s="61"/>
    </row>
    <row r="34" spans="1:22" x14ac:dyDescent="0.2">
      <c r="A34" s="9">
        <v>2014</v>
      </c>
      <c r="B34" s="9">
        <v>3</v>
      </c>
      <c r="C34" s="38">
        <v>135134731344.42999</v>
      </c>
      <c r="D34" s="38">
        <v>56533646139.900002</v>
      </c>
      <c r="E34" s="38">
        <v>38057646785.720001</v>
      </c>
      <c r="F34" s="38">
        <v>40543438418.809998</v>
      </c>
      <c r="G34" s="62">
        <v>73000807357.559998</v>
      </c>
      <c r="H34" s="39">
        <v>66914097199.010002</v>
      </c>
      <c r="I34" s="38">
        <v>62133923986.870003</v>
      </c>
      <c r="J34" s="56">
        <v>81556080031.189987</v>
      </c>
      <c r="K34" s="56">
        <v>23391395387.079998</v>
      </c>
      <c r="L34" s="46">
        <v>0.42356640024062026</v>
      </c>
      <c r="M34" s="11">
        <v>7.592121915211106E-3</v>
      </c>
      <c r="N34" s="11">
        <v>1.641043233264217E-2</v>
      </c>
      <c r="O34" s="56">
        <v>53609455785.25</v>
      </c>
      <c r="P34" s="56">
        <v>996901200.44000006</v>
      </c>
      <c r="Q34" s="56">
        <v>-224043001.27000001</v>
      </c>
      <c r="R34" s="56">
        <v>1220944201.71</v>
      </c>
      <c r="S34" s="60">
        <v>54830399986.959999</v>
      </c>
      <c r="T34" s="60">
        <v>22740551611.66</v>
      </c>
      <c r="U34" s="61">
        <v>483763534.56999999</v>
      </c>
      <c r="V34" s="61"/>
    </row>
    <row r="35" spans="1:22" x14ac:dyDescent="0.2">
      <c r="A35" s="9">
        <v>2014</v>
      </c>
      <c r="B35" s="9">
        <v>4</v>
      </c>
      <c r="C35" s="38">
        <v>152522862260.29001</v>
      </c>
      <c r="D35" s="38">
        <v>75530936989.600006</v>
      </c>
      <c r="E35" s="38">
        <v>26076520664.259998</v>
      </c>
      <c r="F35" s="38">
        <v>50915404606.430008</v>
      </c>
      <c r="G35" s="62">
        <v>77733086149.369995</v>
      </c>
      <c r="H35" s="39">
        <v>66113588930</v>
      </c>
      <c r="I35" s="38">
        <v>74804989100.550003</v>
      </c>
      <c r="J35" s="56">
        <v>108746682801.75999</v>
      </c>
      <c r="K35" s="56">
        <v>32348602261.91</v>
      </c>
      <c r="L35" s="46">
        <v>0.42985850329976089</v>
      </c>
      <c r="M35" s="11">
        <v>1.5840872434821171E-2</v>
      </c>
      <c r="N35" s="11">
        <v>3.3275766124206289E-2</v>
      </c>
      <c r="O35" s="56">
        <v>71476216280.600006</v>
      </c>
      <c r="P35" s="56">
        <v>1419398420.6300001</v>
      </c>
      <c r="Q35" s="56">
        <v>-375008361.23000002</v>
      </c>
      <c r="R35" s="56">
        <v>1794406781.8600001</v>
      </c>
      <c r="S35" s="60">
        <v>73270623062.460007</v>
      </c>
      <c r="T35" s="60">
        <v>30860588735.400002</v>
      </c>
      <c r="U35" s="61">
        <v>635411630.06999993</v>
      </c>
      <c r="V35" s="61"/>
    </row>
    <row r="36" spans="1:22" x14ac:dyDescent="0.2">
      <c r="A36" s="9">
        <v>2015</v>
      </c>
      <c r="B36" s="9">
        <v>1</v>
      </c>
      <c r="C36" s="38">
        <v>170198613823.19</v>
      </c>
      <c r="D36" s="38">
        <v>66727125937.290001</v>
      </c>
      <c r="E36" s="38">
        <v>50226851799.32</v>
      </c>
      <c r="F36" s="38">
        <v>53244636086.579994</v>
      </c>
      <c r="G36" s="62">
        <v>79381833127.549988</v>
      </c>
      <c r="H36" s="39">
        <v>69814895736.959991</v>
      </c>
      <c r="I36" s="38">
        <v>90816780695.639999</v>
      </c>
      <c r="J36" s="56">
        <v>35195132178.599998</v>
      </c>
      <c r="K36" s="56">
        <v>9737456066.0100002</v>
      </c>
      <c r="L36" s="46">
        <v>0.51493256353503114</v>
      </c>
      <c r="M36" s="11">
        <v>9.364965078302423E-3</v>
      </c>
      <c r="N36" s="11">
        <v>1.8248056141768904E-2</v>
      </c>
      <c r="O36" s="56">
        <v>17570448603.16</v>
      </c>
      <c r="P36" s="56">
        <v>509078592.57999998</v>
      </c>
      <c r="Q36" s="56">
        <v>-122307128.11</v>
      </c>
      <c r="R36" s="56">
        <v>631385720.68999994</v>
      </c>
      <c r="S36" s="60">
        <v>18201834323.849998</v>
      </c>
      <c r="T36" s="60">
        <v>9153850417.4200001</v>
      </c>
      <c r="U36" s="61">
        <v>218866792</v>
      </c>
      <c r="V36" s="61"/>
    </row>
    <row r="37" spans="1:22" x14ac:dyDescent="0.2">
      <c r="A37" s="9">
        <v>2015</v>
      </c>
      <c r="B37" s="9">
        <v>2</v>
      </c>
      <c r="C37" s="38">
        <v>170606183139.39001</v>
      </c>
      <c r="D37" s="38">
        <v>83390875431.630005</v>
      </c>
      <c r="E37" s="38">
        <v>35955277918.559998</v>
      </c>
      <c r="F37" s="38">
        <v>51260029789.200012</v>
      </c>
      <c r="G37" s="38">
        <v>81392786533.529999</v>
      </c>
      <c r="H37" s="39">
        <v>74237330588.369995</v>
      </c>
      <c r="I37" s="38">
        <v>89213396605.860001</v>
      </c>
      <c r="J37" s="38">
        <v>65984120438.049995</v>
      </c>
      <c r="K37" s="38">
        <v>20436624120.110001</v>
      </c>
      <c r="L37" s="46">
        <v>0.48605259587451211</v>
      </c>
      <c r="M37" s="46">
        <v>1.5781740012041419E-2</v>
      </c>
      <c r="N37" s="46">
        <v>2.9875506324212164E-2</v>
      </c>
      <c r="O37" s="56">
        <v>36234424737.800003</v>
      </c>
      <c r="P37" s="56">
        <v>791684997.99000001</v>
      </c>
      <c r="Q37" s="56">
        <v>-97696513.129999995</v>
      </c>
      <c r="R37" s="56">
        <v>889381511.12</v>
      </c>
      <c r="S37" s="60">
        <v>37123806248.920006</v>
      </c>
      <c r="T37" s="60">
        <v>17578555307.330002</v>
      </c>
      <c r="U37" s="64">
        <v>465567088.70000005</v>
      </c>
      <c r="V37" s="64">
        <v>465567088.73000002</v>
      </c>
    </row>
    <row r="38" spans="1:22" x14ac:dyDescent="0.2">
      <c r="A38" s="9">
        <v>2015</v>
      </c>
      <c r="B38" s="9">
        <v>3</v>
      </c>
      <c r="C38" s="38">
        <v>169593718686.07001</v>
      </c>
      <c r="D38" s="38">
        <v>81075492933.449997</v>
      </c>
      <c r="E38" s="38">
        <v>37392826064.509995</v>
      </c>
      <c r="F38" s="38">
        <v>51125399688.110016</v>
      </c>
      <c r="G38" s="38">
        <v>79461538440.080002</v>
      </c>
      <c r="H38" s="39">
        <v>73841962708.820007</v>
      </c>
      <c r="I38" s="38">
        <v>90132180245.990005</v>
      </c>
      <c r="J38" s="38">
        <v>89103866982.899994</v>
      </c>
      <c r="K38" s="38">
        <v>27806177043.900002</v>
      </c>
      <c r="L38" s="46">
        <v>0.46647143342257502</v>
      </c>
      <c r="M38" s="46">
        <v>2.3499465000791198E-2</v>
      </c>
      <c r="N38" s="46">
        <v>4.4576040438532472E-2</v>
      </c>
      <c r="O38" s="56">
        <v>51875636880.330002</v>
      </c>
      <c r="P38" s="56">
        <v>1283729094.6099999</v>
      </c>
      <c r="Q38" s="56">
        <v>-193429145.13</v>
      </c>
      <c r="R38" s="56">
        <v>1477158239.7399998</v>
      </c>
      <c r="S38" s="60">
        <v>53352795120.07</v>
      </c>
      <c r="T38" s="60">
        <v>24195942323.029999</v>
      </c>
      <c r="U38" s="65">
        <v>691612493.73000002</v>
      </c>
      <c r="V38" s="65">
        <v>0</v>
      </c>
    </row>
    <row r="39" spans="1:22" x14ac:dyDescent="0.2">
      <c r="A39" s="9">
        <v>2015</v>
      </c>
      <c r="B39" s="9">
        <v>4</v>
      </c>
      <c r="C39" s="38">
        <v>173200104364.26999</v>
      </c>
      <c r="D39" s="38">
        <v>79933068839.440018</v>
      </c>
      <c r="E39" s="38">
        <v>28508322070.200001</v>
      </c>
      <c r="F39" s="38">
        <v>64758713454.629974</v>
      </c>
      <c r="G39" s="38">
        <v>78944276914.240005</v>
      </c>
      <c r="H39" s="39">
        <v>72830932766.619995</v>
      </c>
      <c r="I39" s="38">
        <v>94255827450.029999</v>
      </c>
      <c r="J39" s="38">
        <v>113866158798.21001</v>
      </c>
      <c r="K39" s="38">
        <v>36574757539.699997</v>
      </c>
      <c r="L39" s="46">
        <v>0.45643862196534551</v>
      </c>
      <c r="M39" s="46">
        <v>4.1485404413345063E-2</v>
      </c>
      <c r="N39" s="46">
        <v>7.7125082901727968E-2</v>
      </c>
      <c r="O39" s="56">
        <v>70438534302.410004</v>
      </c>
      <c r="P39" s="66">
        <v>1628021134.6199999</v>
      </c>
      <c r="Q39" s="56">
        <v>-158184010.31</v>
      </c>
      <c r="R39" s="56">
        <v>1786205144.9299998</v>
      </c>
      <c r="S39" s="60">
        <v>72224739447.339996</v>
      </c>
      <c r="T39" s="67">
        <v>32023014496.599998</v>
      </c>
      <c r="U39" s="68">
        <v>943146048.54999995</v>
      </c>
      <c r="V39" s="68">
        <v>0</v>
      </c>
    </row>
    <row r="40" spans="1:22" x14ac:dyDescent="0.2">
      <c r="A40" s="9">
        <v>2016</v>
      </c>
      <c r="B40" s="9">
        <v>1</v>
      </c>
      <c r="C40" s="38">
        <v>188883056878.13</v>
      </c>
      <c r="D40" s="38">
        <v>29124047632.68</v>
      </c>
      <c r="E40" s="38">
        <v>0</v>
      </c>
      <c r="F40" s="38">
        <v>159759009245.45001</v>
      </c>
      <c r="G40" s="38">
        <v>91123108391.25</v>
      </c>
      <c r="H40" s="39">
        <v>84938905995.339996</v>
      </c>
      <c r="I40" s="38">
        <v>97759948486.88002</v>
      </c>
      <c r="J40" s="38">
        <v>27233282341.748001</v>
      </c>
      <c r="K40" s="38">
        <v>8575086705.96</v>
      </c>
      <c r="L40" s="46">
        <v>0.45767477607033286</v>
      </c>
      <c r="M40" s="46">
        <v>2.1457819171377113E-2</v>
      </c>
      <c r="N40" s="46">
        <v>4.046289926455212E-2</v>
      </c>
      <c r="O40" s="56">
        <v>18447218735.460003</v>
      </c>
      <c r="P40" s="66">
        <v>293894262.57999998</v>
      </c>
      <c r="Q40" s="56">
        <v>4911760.1500000004</v>
      </c>
      <c r="R40" s="56">
        <v>288982502.43000001</v>
      </c>
      <c r="S40" s="60">
        <v>18736201237.890003</v>
      </c>
      <c r="T40" s="67">
        <v>8362101122.5600004</v>
      </c>
      <c r="U40" s="68">
        <v>212985583.39999998</v>
      </c>
      <c r="V40" s="68">
        <v>0</v>
      </c>
    </row>
    <row r="41" spans="1:22" x14ac:dyDescent="0.2">
      <c r="A41" s="9">
        <v>2016</v>
      </c>
      <c r="B41" s="9">
        <v>2</v>
      </c>
      <c r="C41" s="38">
        <v>201395744383.96997</v>
      </c>
      <c r="D41" s="38">
        <v>33036350741.989998</v>
      </c>
      <c r="E41" s="38">
        <v>0</v>
      </c>
      <c r="F41" s="38">
        <v>168359393641.97998</v>
      </c>
      <c r="G41" s="38">
        <v>102698535571.02</v>
      </c>
      <c r="H41" s="39">
        <v>95902270602.419998</v>
      </c>
      <c r="I41" s="38">
        <v>98697208812.950012</v>
      </c>
      <c r="J41" s="38">
        <v>61100222153.540001</v>
      </c>
      <c r="K41" s="38">
        <v>16354451400.9</v>
      </c>
      <c r="L41" s="46">
        <v>0.63855161624978996</v>
      </c>
      <c r="M41" s="46">
        <v>2.2508852666175E-2</v>
      </c>
      <c r="N41" s="46">
        <v>4.47157444252992E-2</v>
      </c>
      <c r="O41" s="69">
        <v>25001866031.34</v>
      </c>
      <c r="P41" s="70">
        <v>582791967.79999995</v>
      </c>
      <c r="Q41" s="71">
        <v>-27134352.039999999</v>
      </c>
      <c r="R41" s="56">
        <v>609926319.83999991</v>
      </c>
      <c r="S41" s="60">
        <v>25611792351.18</v>
      </c>
      <c r="T41" s="72">
        <v>15904733266.309999</v>
      </c>
      <c r="U41" s="64">
        <v>449718134.58999997</v>
      </c>
      <c r="V41" s="64">
        <v>-156512663.72999999</v>
      </c>
    </row>
    <row r="42" spans="1:22" x14ac:dyDescent="0.2">
      <c r="A42" s="9">
        <v>2016</v>
      </c>
      <c r="B42" s="9">
        <v>3</v>
      </c>
      <c r="C42" s="38">
        <v>207412036695.41602</v>
      </c>
      <c r="D42" s="38">
        <v>28437938136.649998</v>
      </c>
      <c r="E42" s="38">
        <v>0</v>
      </c>
      <c r="F42" s="38">
        <v>178974098558.76602</v>
      </c>
      <c r="G42" s="38">
        <v>102263157267.1698</v>
      </c>
      <c r="H42" s="39">
        <v>94372411804.8685</v>
      </c>
      <c r="I42" s="38">
        <v>105148879428.0965</v>
      </c>
      <c r="J42" s="38">
        <v>88787248325.893997</v>
      </c>
      <c r="K42" s="38">
        <v>24169533314.389999</v>
      </c>
      <c r="L42" s="46">
        <v>0.42844579620466622</v>
      </c>
      <c r="M42" s="46">
        <v>5.5201166291576578E-2</v>
      </c>
      <c r="N42" s="46">
        <v>0.11070443636852477</v>
      </c>
      <c r="O42" s="56">
        <v>55581957510.274902</v>
      </c>
      <c r="P42" s="56">
        <v>909594291</v>
      </c>
      <c r="Q42" s="56">
        <v>79437296.959999993</v>
      </c>
      <c r="R42" s="56">
        <v>830156994.03999996</v>
      </c>
      <c r="S42" s="60">
        <v>56412114504.314903</v>
      </c>
      <c r="T42" s="60">
        <v>23551763437.799999</v>
      </c>
      <c r="U42" s="64">
        <v>617769876.59000003</v>
      </c>
      <c r="V42" s="64">
        <v>0</v>
      </c>
    </row>
    <row r="43" spans="1:22" x14ac:dyDescent="0.2">
      <c r="A43" s="9">
        <v>2016</v>
      </c>
      <c r="B43" s="9">
        <v>4</v>
      </c>
      <c r="C43" s="73">
        <v>208416723432.06</v>
      </c>
      <c r="D43" s="38">
        <v>14694884975.060001</v>
      </c>
      <c r="E43" s="38">
        <v>0</v>
      </c>
      <c r="F43" s="38">
        <v>193721838457</v>
      </c>
      <c r="G43" s="38">
        <v>102634688083.93001</v>
      </c>
      <c r="H43" s="40">
        <v>93038897003.23999</v>
      </c>
      <c r="I43" s="38">
        <v>105782035348.13</v>
      </c>
      <c r="J43" s="74">
        <v>114501948480.03999</v>
      </c>
      <c r="K43" s="74">
        <v>34291486958.920002</v>
      </c>
      <c r="L43" s="46">
        <v>0.4762379862177335</v>
      </c>
      <c r="M43" s="46">
        <v>5.4900838756418477E-2</v>
      </c>
      <c r="N43" s="46">
        <v>0.10823139763206023</v>
      </c>
      <c r="O43" s="56">
        <v>70808564440.929993</v>
      </c>
      <c r="P43" s="56">
        <v>1244199806.29</v>
      </c>
      <c r="Q43" s="39">
        <v>57513613.549999997</v>
      </c>
      <c r="R43" s="56">
        <v>1186686192.74</v>
      </c>
      <c r="S43" s="60">
        <v>71995250633.669998</v>
      </c>
      <c r="T43" s="60">
        <v>33400851448.02</v>
      </c>
      <c r="U43" s="64">
        <v>886021731</v>
      </c>
      <c r="V43" s="64">
        <v>4613779.9000000004</v>
      </c>
    </row>
    <row r="44" spans="1:22" x14ac:dyDescent="0.2">
      <c r="A44" s="9">
        <v>2017</v>
      </c>
      <c r="B44" s="9">
        <v>1</v>
      </c>
      <c r="C44" s="75">
        <v>224763210453.68503</v>
      </c>
      <c r="D44" s="38">
        <v>12448214479.66</v>
      </c>
      <c r="E44" s="38">
        <v>0</v>
      </c>
      <c r="F44" s="38">
        <v>212314995974.02502</v>
      </c>
      <c r="G44" s="38">
        <v>119296504761.93001</v>
      </c>
      <c r="H44" s="40">
        <v>105385212628.27</v>
      </c>
      <c r="I44" s="38">
        <v>105466705691.72971</v>
      </c>
      <c r="J44" s="74">
        <v>37511560105.350006</v>
      </c>
      <c r="K44" s="74">
        <v>8812860862.5199986</v>
      </c>
      <c r="L44" s="46">
        <v>0.49318142666016651</v>
      </c>
      <c r="M44" s="46">
        <v>4.0506674364718265E-3</v>
      </c>
      <c r="N44" s="46">
        <v>8.3061695122382973E-3</v>
      </c>
      <c r="O44" s="56">
        <v>17600051968.812</v>
      </c>
      <c r="P44" s="56">
        <v>391156714.30000001</v>
      </c>
      <c r="Q44" s="39">
        <v>121799199.87</v>
      </c>
      <c r="R44" s="56">
        <v>269357514.43000001</v>
      </c>
      <c r="S44" s="60">
        <v>17869409483.242001</v>
      </c>
      <c r="T44" s="60">
        <v>8636038918.3899994</v>
      </c>
      <c r="U44" s="64">
        <v>176821944.13</v>
      </c>
      <c r="V44" s="64">
        <v>0</v>
      </c>
    </row>
    <row r="45" spans="1:22" x14ac:dyDescent="0.2">
      <c r="A45" s="9">
        <v>2017</v>
      </c>
      <c r="B45" s="9">
        <v>2</v>
      </c>
      <c r="C45" s="75">
        <v>249447578773.29999</v>
      </c>
      <c r="D45" s="38">
        <v>24539138373.619999</v>
      </c>
      <c r="E45" s="38">
        <v>0</v>
      </c>
      <c r="F45" s="38">
        <v>224908440399.67999</v>
      </c>
      <c r="G45" s="38">
        <v>139436714684.25</v>
      </c>
      <c r="H45" s="40">
        <v>122257993124.85999</v>
      </c>
      <c r="I45" s="38">
        <v>110010864089.05002</v>
      </c>
      <c r="J45" s="74">
        <v>85536521369.300018</v>
      </c>
      <c r="K45" s="74">
        <v>17303157584.200001</v>
      </c>
      <c r="L45" s="46">
        <v>0.4342395422608194</v>
      </c>
      <c r="M45" s="46">
        <v>2.9496132667418969E-2</v>
      </c>
      <c r="N45" s="46">
        <v>6.4913412405713217E-2</v>
      </c>
      <c r="O45" s="56">
        <v>39249556486.07</v>
      </c>
      <c r="P45" s="56">
        <v>724526601.96000004</v>
      </c>
      <c r="Q45" s="39">
        <v>127049595.61</v>
      </c>
      <c r="R45" s="56">
        <v>597477006.35000002</v>
      </c>
      <c r="S45" s="60">
        <v>39847033492.419998</v>
      </c>
      <c r="T45" s="60">
        <v>16638657674.59</v>
      </c>
      <c r="U45" s="64">
        <v>664499909.61000001</v>
      </c>
      <c r="V45" s="64">
        <v>0</v>
      </c>
    </row>
    <row r="46" spans="1:22" x14ac:dyDescent="0.2">
      <c r="A46" s="9">
        <v>2017</v>
      </c>
      <c r="B46" s="9">
        <v>3</v>
      </c>
      <c r="C46" s="75">
        <v>251720145960.84</v>
      </c>
      <c r="D46" s="38">
        <v>22987613211.450001</v>
      </c>
      <c r="E46" s="38">
        <v>0</v>
      </c>
      <c r="F46" s="38">
        <v>228732532749.38998</v>
      </c>
      <c r="G46" s="38">
        <v>139552753239.76001</v>
      </c>
      <c r="H46" s="40">
        <v>121549400582.73</v>
      </c>
      <c r="I46" s="38">
        <v>112167392721.08</v>
      </c>
      <c r="J46" s="74">
        <v>114572073779.39</v>
      </c>
      <c r="K46" s="74">
        <v>32410510066.419998</v>
      </c>
      <c r="L46" s="46">
        <v>0.54508354178776142</v>
      </c>
      <c r="M46" s="46">
        <v>4.0892916995426611E-2</v>
      </c>
      <c r="N46" s="46">
        <v>9.2242195355119849E-2</v>
      </c>
      <c r="O46" s="56">
        <v>58278524591.120003</v>
      </c>
      <c r="P46" s="56">
        <v>977386872.96000004</v>
      </c>
      <c r="Q46" s="39">
        <v>125804595.75</v>
      </c>
      <c r="R46" s="56">
        <v>851582277.21000004</v>
      </c>
      <c r="S46" s="60">
        <v>59130106868.330002</v>
      </c>
      <c r="T46" s="60">
        <v>29250731464.52</v>
      </c>
      <c r="U46" s="64">
        <v>612987499.04999995</v>
      </c>
      <c r="V46" s="64">
        <v>0</v>
      </c>
    </row>
    <row r="47" spans="1:22" x14ac:dyDescent="0.2">
      <c r="A47" s="9">
        <v>2017</v>
      </c>
      <c r="B47" s="9">
        <v>4</v>
      </c>
      <c r="C47" s="75">
        <v>244739917419.254</v>
      </c>
      <c r="D47" s="38">
        <v>22372954364.417999</v>
      </c>
      <c r="E47" s="38">
        <v>0</v>
      </c>
      <c r="F47" s="38">
        <v>222366963054.836</v>
      </c>
      <c r="G47" s="38">
        <v>129901735455.21899</v>
      </c>
      <c r="H47" s="40">
        <v>118053033830.134</v>
      </c>
      <c r="I47" s="38">
        <v>114838181964.045</v>
      </c>
      <c r="J47" s="74">
        <v>144338369143.44</v>
      </c>
      <c r="K47" s="74">
        <v>45238554883.699997</v>
      </c>
      <c r="L47" s="46">
        <v>0.54695789859922517</v>
      </c>
      <c r="M47" s="46">
        <v>5.3186121635424022E-2</v>
      </c>
      <c r="N47" s="46">
        <v>0.11631778362575264</v>
      </c>
      <c r="O47" s="56">
        <v>80609877891.690002</v>
      </c>
      <c r="P47" s="39">
        <v>1282057817.0999999</v>
      </c>
      <c r="Q47" s="76">
        <v>27525068.77</v>
      </c>
      <c r="R47" s="56">
        <v>1254532748.3299999</v>
      </c>
      <c r="S47" s="60">
        <v>81864410640.020004</v>
      </c>
      <c r="T47" s="60">
        <v>44333026133.75</v>
      </c>
      <c r="U47" s="60">
        <v>905528749.95000005</v>
      </c>
      <c r="V47" s="60">
        <v>0</v>
      </c>
    </row>
    <row r="48" spans="1:22" x14ac:dyDescent="0.2">
      <c r="A48" s="9">
        <v>2018</v>
      </c>
      <c r="B48" s="9">
        <v>1</v>
      </c>
      <c r="C48" s="75">
        <v>258314302406.57001</v>
      </c>
      <c r="D48" s="38">
        <v>23897695618.330002</v>
      </c>
      <c r="E48" s="38">
        <v>0</v>
      </c>
      <c r="F48" s="38">
        <v>234416606788.23999</v>
      </c>
      <c r="G48" s="38">
        <v>140823417275.92999</v>
      </c>
      <c r="H48" s="40">
        <v>125594775663.58</v>
      </c>
      <c r="I48" s="38">
        <v>117490885130.64</v>
      </c>
      <c r="J48" s="74">
        <v>35335477543.130005</v>
      </c>
      <c r="K48" s="74">
        <v>11543193784.380001</v>
      </c>
      <c r="L48" s="46">
        <v>0.51500000000000001</v>
      </c>
      <c r="M48" s="46">
        <v>1.4162887933882823E-2</v>
      </c>
      <c r="N48" s="46">
        <v>3.066641909751374E-2</v>
      </c>
      <c r="O48" s="56">
        <v>22095620781.369999</v>
      </c>
      <c r="P48" s="39">
        <v>374534166.37</v>
      </c>
      <c r="Q48" s="76">
        <v>56859216.899999999</v>
      </c>
      <c r="R48" s="56">
        <v>317674949.47000003</v>
      </c>
      <c r="S48" s="60">
        <v>22413295730.84</v>
      </c>
      <c r="T48" s="60">
        <v>11339323818.280001</v>
      </c>
      <c r="U48" s="60">
        <v>203869966.09999999</v>
      </c>
      <c r="V48" s="60">
        <v>0</v>
      </c>
    </row>
    <row r="49" spans="1:22" x14ac:dyDescent="0.2">
      <c r="A49" s="9">
        <v>2018</v>
      </c>
      <c r="B49" s="9">
        <v>2</v>
      </c>
      <c r="C49" s="75">
        <v>282163439275.73999</v>
      </c>
      <c r="D49" s="38">
        <v>35438534078.248001</v>
      </c>
      <c r="E49" s="38">
        <v>0</v>
      </c>
      <c r="F49" s="38">
        <v>246724905197.492</v>
      </c>
      <c r="G49" s="38">
        <v>155338945786.00998</v>
      </c>
      <c r="H49" s="40">
        <v>135502004524.79002</v>
      </c>
      <c r="I49" s="38">
        <v>126824493489.73</v>
      </c>
      <c r="J49" s="74">
        <v>84081890113.650009</v>
      </c>
      <c r="K49" s="74">
        <v>29158198734.130001</v>
      </c>
      <c r="L49" s="46">
        <v>0.60796808884778752</v>
      </c>
      <c r="M49" s="46">
        <v>2.3431534603998487E-2</v>
      </c>
      <c r="N49" s="46">
        <v>5.183555361285027E-2</v>
      </c>
      <c r="O49" s="56">
        <v>47349352123.910004</v>
      </c>
      <c r="P49" s="39">
        <v>715360099.55999994</v>
      </c>
      <c r="Q49" s="76">
        <v>141856672.68000001</v>
      </c>
      <c r="R49" s="56">
        <v>573503426.87999988</v>
      </c>
      <c r="S49" s="60">
        <v>47922855550.790001</v>
      </c>
      <c r="T49" s="60">
        <v>28813271171.810001</v>
      </c>
      <c r="U49" s="60">
        <v>344927562.31999999</v>
      </c>
      <c r="V49" s="60">
        <v>0</v>
      </c>
    </row>
    <row r="50" spans="1:22" x14ac:dyDescent="0.2">
      <c r="A50" s="9">
        <v>2018</v>
      </c>
      <c r="B50" s="9">
        <v>3</v>
      </c>
      <c r="C50" s="75">
        <v>327616372651.39801</v>
      </c>
      <c r="D50" s="38">
        <v>59138321461.312996</v>
      </c>
      <c r="E50" s="38">
        <v>0</v>
      </c>
      <c r="F50" s="38">
        <v>268478051190.08502</v>
      </c>
      <c r="G50" s="38">
        <v>165806724454.02802</v>
      </c>
      <c r="H50" s="40">
        <v>141371840869.31302</v>
      </c>
      <c r="I50" s="74">
        <v>161809648197.36301</v>
      </c>
      <c r="J50" s="74">
        <v>126395097151.00999</v>
      </c>
      <c r="K50" s="74">
        <v>42222602763.389999</v>
      </c>
      <c r="L50" s="46">
        <v>0.55523921729836179</v>
      </c>
      <c r="M50" s="46">
        <v>4.7377107478959984E-2</v>
      </c>
      <c r="N50" s="46">
        <v>0.10009073604151483</v>
      </c>
      <c r="O50" s="56">
        <v>74422321096.707993</v>
      </c>
      <c r="P50" s="39">
        <v>1003823547.0700001</v>
      </c>
      <c r="Q50" s="76">
        <v>261334050.86000001</v>
      </c>
      <c r="R50" s="56">
        <v>742489496.21000004</v>
      </c>
      <c r="S50" s="60">
        <v>75164810592.917999</v>
      </c>
      <c r="T50" s="77">
        <v>41758267995.720001</v>
      </c>
      <c r="U50" s="78">
        <v>456571716.13999999</v>
      </c>
      <c r="V50" s="78">
        <v>7763051.5300000003</v>
      </c>
    </row>
    <row r="51" spans="1:22" x14ac:dyDescent="0.2">
      <c r="A51" s="9">
        <v>2018</v>
      </c>
      <c r="B51" s="9">
        <v>4</v>
      </c>
      <c r="C51" s="38">
        <v>331941415592.57001</v>
      </c>
      <c r="D51" s="38">
        <v>54303765571.760002</v>
      </c>
      <c r="E51" s="38">
        <v>0</v>
      </c>
      <c r="F51" s="38">
        <v>277637650020.81</v>
      </c>
      <c r="G51" s="79">
        <v>166455717878.98999</v>
      </c>
      <c r="H51" s="40">
        <v>146045037519.98001</v>
      </c>
      <c r="I51" s="74">
        <v>120309729185.53999</v>
      </c>
      <c r="J51" s="74">
        <v>178704767802.345</v>
      </c>
      <c r="K51" s="74">
        <v>58212587076.360001</v>
      </c>
      <c r="L51" s="46">
        <v>0.55218451038234972</v>
      </c>
      <c r="M51" s="46">
        <v>5.5914230381172478E-2</v>
      </c>
      <c r="N51" s="46">
        <v>0.11267702575765728</v>
      </c>
      <c r="O51" s="39">
        <v>103608534534.995</v>
      </c>
      <c r="P51" s="39">
        <v>1398330370.21</v>
      </c>
      <c r="Q51" s="12">
        <v>479968084.05000001</v>
      </c>
      <c r="R51" s="56">
        <v>918362286.16000009</v>
      </c>
      <c r="S51" s="60">
        <v>104526896821.155</v>
      </c>
      <c r="T51" s="16">
        <v>57131369676.18</v>
      </c>
      <c r="U51" s="16">
        <v>559277978.47000003</v>
      </c>
      <c r="V51" s="16">
        <v>521939421.70999998</v>
      </c>
    </row>
    <row r="52" spans="1:22" x14ac:dyDescent="0.2">
      <c r="A52" s="9">
        <v>2019</v>
      </c>
      <c r="B52" s="9">
        <v>1</v>
      </c>
      <c r="C52" s="38">
        <v>327607390676.35229</v>
      </c>
      <c r="D52" s="38">
        <v>52262036232.920502</v>
      </c>
      <c r="E52" s="38">
        <v>0</v>
      </c>
      <c r="F52" s="38">
        <v>275345354443.43176</v>
      </c>
      <c r="G52" s="38">
        <v>159105747800.33035</v>
      </c>
      <c r="H52" s="40">
        <v>141785757601.45398</v>
      </c>
      <c r="I52" s="74">
        <v>120309729185.54001</v>
      </c>
      <c r="J52" s="74">
        <v>38335210083.081299</v>
      </c>
      <c r="K52" s="74">
        <v>12558142978.23</v>
      </c>
      <c r="L52" s="46">
        <v>0.43764653072978432</v>
      </c>
      <c r="M52" s="46">
        <v>1.6789907497672615E-2</v>
      </c>
      <c r="N52" s="46">
        <v>3.3156237083466003E-2</v>
      </c>
      <c r="O52" s="39">
        <v>28384678082.521301</v>
      </c>
      <c r="P52" s="39">
        <v>410650366.72000003</v>
      </c>
      <c r="Q52" s="71">
        <v>125892496.8</v>
      </c>
      <c r="R52" s="56">
        <v>284757869.92000002</v>
      </c>
      <c r="S52" s="60">
        <v>28669435952.441299</v>
      </c>
      <c r="T52" s="80">
        <v>12432222765.4</v>
      </c>
      <c r="U52" s="80">
        <v>117042712.83</v>
      </c>
      <c r="V52" s="80">
        <v>8877500</v>
      </c>
    </row>
    <row r="53" spans="1:22" x14ac:dyDescent="0.2">
      <c r="A53" s="9">
        <v>2019</v>
      </c>
      <c r="B53" s="9">
        <v>2</v>
      </c>
      <c r="C53" s="38">
        <v>354744220391.32098</v>
      </c>
      <c r="D53" s="38">
        <v>61787576316.699997</v>
      </c>
      <c r="E53" s="38">
        <v>0</v>
      </c>
      <c r="F53" s="38">
        <v>292956644074.62097</v>
      </c>
      <c r="G53" s="38">
        <v>180612934871.74002</v>
      </c>
      <c r="H53" s="40">
        <v>158856823725.71002</v>
      </c>
      <c r="I53" s="74">
        <v>120309729185.54001</v>
      </c>
      <c r="J53" s="74">
        <v>103964004856.11</v>
      </c>
      <c r="K53" s="74">
        <v>25736104388.879997</v>
      </c>
      <c r="L53" s="46">
        <v>0.43680044346822927</v>
      </c>
      <c r="M53" s="46">
        <v>3.6847716426050239E-2</v>
      </c>
      <c r="N53" s="46">
        <v>7.338202663136488E-2</v>
      </c>
      <c r="O53" s="39">
        <v>57992124451.629997</v>
      </c>
      <c r="P53" s="71">
        <v>718550395.81999993</v>
      </c>
      <c r="Q53" s="71">
        <v>114276563.47999999</v>
      </c>
      <c r="R53" s="56">
        <v>604273832.33999991</v>
      </c>
      <c r="S53" s="60">
        <v>58596398283.969994</v>
      </c>
      <c r="T53" s="80">
        <v>25370542762.849998</v>
      </c>
      <c r="U53" s="80">
        <v>347111626.03000003</v>
      </c>
      <c r="V53" s="80">
        <v>18450000</v>
      </c>
    </row>
    <row r="54" spans="1:22" x14ac:dyDescent="0.2">
      <c r="A54" s="9">
        <v>2019</v>
      </c>
      <c r="B54" s="9">
        <v>3</v>
      </c>
      <c r="C54" s="15">
        <v>373566585095.78021</v>
      </c>
      <c r="D54" s="15">
        <v>44940790055.557899</v>
      </c>
      <c r="E54" s="38">
        <v>0</v>
      </c>
      <c r="F54" s="38">
        <v>328625795040.22229</v>
      </c>
      <c r="G54" s="15">
        <v>195080936618.27917</v>
      </c>
      <c r="H54" s="10">
        <v>169717906533.47177</v>
      </c>
      <c r="I54" s="15">
        <v>112456979005.07001</v>
      </c>
      <c r="J54" s="15">
        <v>158739059883.08728</v>
      </c>
      <c r="K54" s="15">
        <v>40231006527.519997</v>
      </c>
      <c r="L54" s="46">
        <v>0.43680044346822927</v>
      </c>
      <c r="M54" s="46">
        <v>9.1600000000000001E-2</v>
      </c>
      <c r="N54" s="46">
        <v>0.1918</v>
      </c>
      <c r="O54" s="80">
        <v>90265819634.944336</v>
      </c>
      <c r="P54" s="80">
        <v>903525807.98000002</v>
      </c>
      <c r="Q54" s="80">
        <v>155369502.15000001</v>
      </c>
      <c r="R54" s="80">
        <v>748156305.83000004</v>
      </c>
      <c r="S54" s="80">
        <v>92068984990.064331</v>
      </c>
      <c r="T54" s="80">
        <v>39759516193.75</v>
      </c>
      <c r="U54" s="80">
        <v>453040333.76999998</v>
      </c>
      <c r="V54" s="80">
        <v>18450000</v>
      </c>
    </row>
    <row r="55" spans="1:22" x14ac:dyDescent="0.2">
      <c r="A55" s="9">
        <v>2019</v>
      </c>
      <c r="B55" s="9">
        <v>4</v>
      </c>
      <c r="C55" s="15">
        <v>365849164725.98596</v>
      </c>
      <c r="D55" s="15">
        <v>34642103380.022598</v>
      </c>
      <c r="E55" s="38">
        <v>0</v>
      </c>
      <c r="F55" s="38">
        <f>C55-D55</f>
        <v>331207061345.96338</v>
      </c>
      <c r="G55" s="15">
        <v>192056334091.69598</v>
      </c>
      <c r="H55" s="10">
        <v>165643888030.83557</v>
      </c>
      <c r="I55" s="15">
        <v>103780544100</v>
      </c>
      <c r="J55" s="15">
        <v>198705592979.289</v>
      </c>
      <c r="K55" s="15">
        <v>65491231599.760002</v>
      </c>
      <c r="L55" s="46">
        <v>0.52804777043374307</v>
      </c>
      <c r="M55" s="46">
        <v>6.1432264870245605E-2</v>
      </c>
      <c r="N55" s="46">
        <v>0.12894339815139652</v>
      </c>
      <c r="O55" s="80">
        <v>123029739527.48599</v>
      </c>
      <c r="P55" s="80">
        <v>1243383226.4400001</v>
      </c>
      <c r="Q55" s="80">
        <v>282860384.32999998</v>
      </c>
      <c r="R55" s="80">
        <v>960522842.11000013</v>
      </c>
      <c r="S55" s="80">
        <v>123990262369.59599</v>
      </c>
      <c r="T55" s="80">
        <v>64961055467.75</v>
      </c>
      <c r="U55" s="80">
        <v>511726132.00999999</v>
      </c>
      <c r="V55" s="80">
        <v>18450000</v>
      </c>
    </row>
    <row r="56" spans="1:22" x14ac:dyDescent="0.2">
      <c r="A56" s="9">
        <v>2020</v>
      </c>
      <c r="B56" s="9">
        <v>1</v>
      </c>
      <c r="C56" s="15">
        <v>349955761677.08203</v>
      </c>
      <c r="D56" s="15">
        <v>20551646860.812996</v>
      </c>
      <c r="E56" s="38">
        <v>0</v>
      </c>
      <c r="F56" s="38">
        <f>C56-D56</f>
        <v>329404114816.26904</v>
      </c>
      <c r="G56" s="15">
        <v>184483047329.30099</v>
      </c>
      <c r="H56" s="10">
        <v>157897845226.35104</v>
      </c>
      <c r="I56" s="15">
        <v>83780544100</v>
      </c>
      <c r="J56" s="15">
        <v>41477009958.210007</v>
      </c>
      <c r="K56" s="15">
        <v>15643548788.720001</v>
      </c>
      <c r="L56" s="46">
        <v>0.49525457414026902</v>
      </c>
      <c r="M56" s="46">
        <v>1.271641851296682E-2</v>
      </c>
      <c r="N56" s="46">
        <v>2.6829942363381768E-2</v>
      </c>
      <c r="O56" s="80">
        <v>31332250347.147404</v>
      </c>
      <c r="P56" s="80">
        <v>364884322.64999998</v>
      </c>
      <c r="Q56" s="80">
        <v>110250659.94</v>
      </c>
      <c r="R56" s="80">
        <v>254633662.70999998</v>
      </c>
      <c r="S56" s="80">
        <v>31586884009.857403</v>
      </c>
      <c r="T56" s="80">
        <v>15506876568.240002</v>
      </c>
      <c r="U56" s="80">
        <v>136672220.47999999</v>
      </c>
      <c r="V56" s="80">
        <v>0</v>
      </c>
    </row>
    <row r="57" spans="1:22" x14ac:dyDescent="0.2">
      <c r="A57" s="4">
        <v>2020</v>
      </c>
      <c r="B57" s="4">
        <v>2</v>
      </c>
      <c r="C57" s="233">
        <v>359206823226.367</v>
      </c>
      <c r="D57" s="233">
        <v>19841602111.560902</v>
      </c>
      <c r="E57" s="38">
        <v>0</v>
      </c>
      <c r="F57" s="38">
        <f>C57-D57</f>
        <v>339365221114.80609</v>
      </c>
      <c r="G57" s="6">
        <v>186521716381.99896</v>
      </c>
      <c r="H57" s="13">
        <v>159714064741.38742</v>
      </c>
      <c r="I57" s="233">
        <v>109162993050</v>
      </c>
      <c r="J57" s="233">
        <v>96362839281.188507</v>
      </c>
      <c r="K57" s="233">
        <v>27739646556.509998</v>
      </c>
      <c r="L57" s="234">
        <v>0.42647741678339562</v>
      </c>
      <c r="M57" s="234">
        <v>3.3106350279689098E-2</v>
      </c>
      <c r="N57" s="234">
        <v>6.9428484185889358E-2</v>
      </c>
      <c r="O57" s="235">
        <v>64595864377.150398</v>
      </c>
      <c r="P57" s="235">
        <v>733243149.04999995</v>
      </c>
      <c r="Q57" s="235">
        <v>285460512.64999998</v>
      </c>
      <c r="R57" s="235">
        <v>447782636.39999998</v>
      </c>
      <c r="S57" s="235">
        <v>65043647013.5504</v>
      </c>
      <c r="T57" s="235">
        <v>27485093982.919998</v>
      </c>
      <c r="U57" s="235">
        <v>254552573.59</v>
      </c>
      <c r="V57" s="235">
        <v>0</v>
      </c>
    </row>
  </sheetData>
  <autoFilter ref="A3:N20"/>
  <mergeCells count="2">
    <mergeCell ref="A1:B1"/>
    <mergeCell ref="D1:V1"/>
  </mergeCells>
  <hyperlinks>
    <hyperlink ref="A1:B1" location="Aguulga!A1" display="HOME"/>
  </hyperlinks>
  <pageMargins left="0.7" right="0.7" top="0.75" bottom="0.75" header="0.3" footer="0.3"/>
  <pageSetup scale="70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A1:DE61"/>
  <sheetViews>
    <sheetView showGridLines="0" view="pageBreakPreview" zoomScale="145" zoomScaleNormal="100" zoomScaleSheetLayoutView="145" workbookViewId="0">
      <pane xSplit="2" ySplit="3" topLeftCell="C52" activePane="bottomRight" state="frozen"/>
      <selection activeCell="I14" sqref="I14"/>
      <selection pane="topRight" activeCell="I14" sqref="I14"/>
      <selection pane="bottomLeft" activeCell="I14" sqref="I14"/>
      <selection pane="bottomRight" sqref="A1:B1"/>
    </sheetView>
  </sheetViews>
  <sheetFormatPr defaultColWidth="9.140625" defaultRowHeight="11.25" x14ac:dyDescent="0.2"/>
  <cols>
    <col min="1" max="1" width="6.42578125" style="226" customWidth="1"/>
    <col min="2" max="2" width="7.42578125" style="226" customWidth="1"/>
    <col min="3" max="3" width="8.5703125" style="193" customWidth="1"/>
    <col min="4" max="4" width="5" style="194" customWidth="1"/>
    <col min="5" max="5" width="6.5703125" style="193" customWidth="1"/>
    <col min="6" max="6" width="11" style="193" customWidth="1"/>
    <col min="7" max="7" width="9.28515625" style="227" customWidth="1"/>
    <col min="8" max="8" width="15.85546875" style="228" customWidth="1"/>
    <col min="9" max="9" width="17.140625" style="228" customWidth="1"/>
    <col min="10" max="10" width="16.28515625" style="229" customWidth="1"/>
    <col min="11" max="11" width="14.5703125" style="229" customWidth="1"/>
    <col min="12" max="12" width="14.85546875" style="229" customWidth="1"/>
    <col min="13" max="13" width="17" style="229" customWidth="1"/>
    <col min="14" max="15" width="14.5703125" style="229" customWidth="1"/>
    <col min="16" max="16" width="13.7109375" style="229" customWidth="1"/>
    <col min="17" max="17" width="15" style="229" bestFit="1" customWidth="1"/>
    <col min="18" max="18" width="14.85546875" style="193" customWidth="1"/>
    <col min="19" max="19" width="14" style="193" customWidth="1"/>
    <col min="20" max="20" width="14.140625" style="193" customWidth="1"/>
    <col min="21" max="21" width="12.42578125" style="195" customWidth="1"/>
    <col min="22" max="22" width="14.140625" style="195" customWidth="1"/>
    <col min="23" max="23" width="8.85546875" style="195" customWidth="1"/>
    <col min="24" max="24" width="14.140625" style="195" customWidth="1"/>
    <col min="25" max="25" width="14" style="195" customWidth="1"/>
    <col min="26" max="26" width="13.85546875" style="195" customWidth="1"/>
    <col min="27" max="27" width="14.140625" style="195" customWidth="1"/>
    <col min="28" max="28" width="14.42578125" style="195" customWidth="1"/>
    <col min="29" max="29" width="15.140625" style="195" bestFit="1" customWidth="1"/>
    <col min="30" max="30" width="14.28515625" style="195" bestFit="1" customWidth="1"/>
    <col min="31" max="31" width="15.140625" style="195" bestFit="1" customWidth="1"/>
    <col min="32" max="32" width="16.140625" style="195" bestFit="1" customWidth="1"/>
    <col min="33" max="34" width="14.28515625" style="195" bestFit="1" customWidth="1"/>
    <col min="35" max="35" width="12.85546875" style="195" bestFit="1" customWidth="1"/>
    <col min="36" max="36" width="17.5703125" style="226" bestFit="1" customWidth="1"/>
    <col min="37" max="37" width="15.140625" style="226" bestFit="1" customWidth="1"/>
    <col min="38" max="38" width="14.28515625" style="226" bestFit="1" customWidth="1"/>
    <col min="39" max="39" width="16" style="226" bestFit="1" customWidth="1"/>
    <col min="40" max="43" width="15.140625" style="226" bestFit="1" customWidth="1"/>
    <col min="44" max="44" width="14.28515625" style="226" bestFit="1" customWidth="1"/>
    <col min="45" max="45" width="15.140625" style="226" bestFit="1" customWidth="1"/>
    <col min="46" max="46" width="16.28515625" style="226" bestFit="1" customWidth="1"/>
    <col min="47" max="48" width="15.140625" style="226" bestFit="1" customWidth="1"/>
    <col min="49" max="49" width="17.42578125" style="226" bestFit="1" customWidth="1"/>
    <col min="50" max="51" width="16" style="226" bestFit="1" customWidth="1"/>
    <col min="52" max="52" width="20" style="226" bestFit="1" customWidth="1"/>
    <col min="53" max="53" width="15.140625" style="226" bestFit="1" customWidth="1"/>
    <col min="54" max="54" width="12.85546875" style="226" bestFit="1" customWidth="1"/>
    <col min="55" max="56" width="14.28515625" style="226" bestFit="1" customWidth="1"/>
    <col min="57" max="57" width="15.140625" style="226" bestFit="1" customWidth="1"/>
    <col min="58" max="58" width="12.85546875" style="226" bestFit="1" customWidth="1"/>
    <col min="59" max="62" width="15.140625" style="226" bestFit="1" customWidth="1"/>
    <col min="63" max="63" width="16.28515625" style="226" bestFit="1" customWidth="1"/>
    <col min="64" max="64" width="17.42578125" style="226" bestFit="1" customWidth="1"/>
    <col min="65" max="65" width="16" style="226" bestFit="1" customWidth="1"/>
    <col min="66" max="66" width="14.28515625" style="226" bestFit="1" customWidth="1"/>
    <col min="67" max="68" width="16" style="226" bestFit="1" customWidth="1"/>
    <col min="69" max="69" width="14.28515625" style="226" bestFit="1" customWidth="1"/>
    <col min="70" max="71" width="16" style="226" bestFit="1" customWidth="1"/>
    <col min="72" max="72" width="15.140625" style="226" bestFit="1" customWidth="1"/>
    <col min="73" max="73" width="12.85546875" style="226" bestFit="1" customWidth="1"/>
    <col min="74" max="74" width="14.28515625" style="226" bestFit="1" customWidth="1"/>
    <col min="75" max="75" width="15.28515625" style="226" bestFit="1" customWidth="1"/>
    <col min="76" max="76" width="17" style="226" bestFit="1" customWidth="1"/>
    <col min="77" max="77" width="13.85546875" style="226" bestFit="1" customWidth="1"/>
    <col min="78" max="80" width="14.28515625" style="226" bestFit="1" customWidth="1"/>
    <col min="81" max="81" width="15.140625" style="226" bestFit="1" customWidth="1"/>
    <col min="82" max="82" width="14.28515625" style="226" bestFit="1" customWidth="1"/>
    <col min="83" max="83" width="15.140625" style="226" bestFit="1" customWidth="1"/>
    <col min="84" max="85" width="14.28515625" style="226" bestFit="1" customWidth="1"/>
    <col min="86" max="86" width="13.5703125" style="226" bestFit="1" customWidth="1"/>
    <col min="87" max="89" width="15.140625" style="226" bestFit="1" customWidth="1"/>
    <col min="90" max="91" width="12" style="226" bestFit="1" customWidth="1"/>
    <col min="92" max="92" width="14.28515625" style="226" bestFit="1" customWidth="1"/>
    <col min="93" max="93" width="14.42578125" style="226" bestFit="1" customWidth="1"/>
    <col min="94" max="95" width="15.140625" style="226" bestFit="1" customWidth="1"/>
    <col min="96" max="96" width="14.28515625" style="226" bestFit="1" customWidth="1"/>
    <col min="97" max="97" width="16" style="226" bestFit="1" customWidth="1"/>
    <col min="98" max="101" width="15.140625" style="226" bestFit="1" customWidth="1"/>
    <col min="102" max="102" width="16" style="226" bestFit="1" customWidth="1"/>
    <col min="103" max="104" width="14.42578125" style="226" bestFit="1" customWidth="1"/>
    <col min="105" max="105" width="16" style="226" bestFit="1" customWidth="1"/>
    <col min="106" max="106" width="17.7109375" style="226" bestFit="1" customWidth="1"/>
    <col min="107" max="109" width="16" style="226" bestFit="1" customWidth="1"/>
    <col min="110" max="16384" width="9.140625" style="196"/>
  </cols>
  <sheetData>
    <row r="1" spans="1:109" x14ac:dyDescent="0.2">
      <c r="A1" s="249" t="s">
        <v>15</v>
      </c>
      <c r="B1" s="249"/>
      <c r="G1" s="250" t="s">
        <v>194</v>
      </c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</row>
    <row r="2" spans="1:109" s="205" customFormat="1" x14ac:dyDescent="0.2">
      <c r="A2" s="197"/>
      <c r="B2" s="198"/>
      <c r="C2" s="199"/>
      <c r="D2" s="200"/>
      <c r="E2" s="199"/>
      <c r="F2" s="199"/>
      <c r="G2" s="201"/>
      <c r="H2" s="202"/>
      <c r="I2" s="202"/>
      <c r="J2" s="203"/>
      <c r="K2" s="203"/>
      <c r="L2" s="204"/>
      <c r="M2" s="204"/>
      <c r="N2" s="204"/>
      <c r="O2" s="204"/>
      <c r="P2" s="204"/>
      <c r="Q2" s="204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</row>
    <row r="3" spans="1:109" s="212" customFormat="1" ht="56.25" x14ac:dyDescent="0.2">
      <c r="A3" s="100" t="s">
        <v>5</v>
      </c>
      <c r="B3" s="100" t="s">
        <v>6</v>
      </c>
      <c r="C3" s="100" t="s">
        <v>18</v>
      </c>
      <c r="D3" s="206" t="s">
        <v>19</v>
      </c>
      <c r="E3" s="100" t="s">
        <v>14</v>
      </c>
      <c r="F3" s="100" t="s">
        <v>20</v>
      </c>
      <c r="G3" s="207" t="s">
        <v>21</v>
      </c>
      <c r="H3" s="103" t="s">
        <v>9</v>
      </c>
      <c r="I3" s="208" t="s">
        <v>25</v>
      </c>
      <c r="J3" s="208" t="s">
        <v>26</v>
      </c>
      <c r="K3" s="208" t="s">
        <v>27</v>
      </c>
      <c r="L3" s="208" t="s">
        <v>28</v>
      </c>
      <c r="M3" s="208" t="s">
        <v>29</v>
      </c>
      <c r="N3" s="208" t="s">
        <v>30</v>
      </c>
      <c r="O3" s="208" t="s">
        <v>31</v>
      </c>
      <c r="P3" s="208" t="s">
        <v>32</v>
      </c>
      <c r="Q3" s="209" t="s">
        <v>33</v>
      </c>
      <c r="R3" s="209" t="s">
        <v>34</v>
      </c>
      <c r="S3" s="209" t="s">
        <v>35</v>
      </c>
      <c r="T3" s="209" t="s">
        <v>36</v>
      </c>
      <c r="U3" s="209" t="s">
        <v>37</v>
      </c>
      <c r="V3" s="209" t="s">
        <v>38</v>
      </c>
      <c r="W3" s="209" t="s">
        <v>39</v>
      </c>
      <c r="X3" s="209" t="s">
        <v>40</v>
      </c>
      <c r="Y3" s="209" t="s">
        <v>36</v>
      </c>
      <c r="Z3" s="209" t="s">
        <v>37</v>
      </c>
      <c r="AA3" s="209" t="s">
        <v>38</v>
      </c>
      <c r="AB3" s="209" t="s">
        <v>41</v>
      </c>
      <c r="AC3" s="209" t="s">
        <v>36</v>
      </c>
      <c r="AD3" s="210" t="s">
        <v>37</v>
      </c>
      <c r="AE3" s="210" t="s">
        <v>38</v>
      </c>
      <c r="AF3" s="210" t="s">
        <v>42</v>
      </c>
      <c r="AG3" s="210" t="s">
        <v>43</v>
      </c>
      <c r="AH3" s="210" t="s">
        <v>44</v>
      </c>
      <c r="AI3" s="210" t="s">
        <v>45</v>
      </c>
      <c r="AJ3" s="210" t="s">
        <v>46</v>
      </c>
      <c r="AK3" s="210" t="s">
        <v>47</v>
      </c>
      <c r="AL3" s="210" t="s">
        <v>48</v>
      </c>
      <c r="AM3" s="210" t="s">
        <v>49</v>
      </c>
      <c r="AN3" s="210" t="s">
        <v>50</v>
      </c>
      <c r="AO3" s="210" t="s">
        <v>51</v>
      </c>
      <c r="AP3" s="210" t="s">
        <v>52</v>
      </c>
      <c r="AQ3" s="210" t="s">
        <v>53</v>
      </c>
      <c r="AR3" s="210" t="s">
        <v>54</v>
      </c>
      <c r="AS3" s="210" t="s">
        <v>55</v>
      </c>
      <c r="AT3" s="210" t="s">
        <v>56</v>
      </c>
      <c r="AU3" s="210" t="s">
        <v>57</v>
      </c>
      <c r="AV3" s="210" t="s">
        <v>58</v>
      </c>
      <c r="AW3" s="210" t="s">
        <v>59</v>
      </c>
      <c r="AX3" s="210" t="s">
        <v>60</v>
      </c>
      <c r="AY3" s="210" t="s">
        <v>22</v>
      </c>
      <c r="AZ3" s="210" t="s">
        <v>61</v>
      </c>
      <c r="BA3" s="210" t="s">
        <v>62</v>
      </c>
      <c r="BB3" s="210" t="s">
        <v>63</v>
      </c>
      <c r="BC3" s="210" t="s">
        <v>64</v>
      </c>
      <c r="BD3" s="210" t="s">
        <v>65</v>
      </c>
      <c r="BE3" s="210" t="s">
        <v>66</v>
      </c>
      <c r="BF3" s="210" t="s">
        <v>67</v>
      </c>
      <c r="BG3" s="210" t="s">
        <v>68</v>
      </c>
      <c r="BH3" s="210" t="s">
        <v>69</v>
      </c>
      <c r="BI3" s="210" t="s">
        <v>70</v>
      </c>
      <c r="BJ3" s="210" t="s">
        <v>71</v>
      </c>
      <c r="BK3" s="210" t="s">
        <v>72</v>
      </c>
      <c r="BL3" s="210" t="s">
        <v>73</v>
      </c>
      <c r="BM3" s="210" t="s">
        <v>74</v>
      </c>
      <c r="BN3" s="210" t="s">
        <v>75</v>
      </c>
      <c r="BO3" s="210" t="s">
        <v>76</v>
      </c>
      <c r="BP3" s="210" t="s">
        <v>77</v>
      </c>
      <c r="BQ3" s="210" t="s">
        <v>78</v>
      </c>
      <c r="BR3" s="211" t="s">
        <v>79</v>
      </c>
      <c r="BS3" s="210" t="s">
        <v>80</v>
      </c>
      <c r="BT3" s="210" t="s">
        <v>81</v>
      </c>
      <c r="BU3" s="210" t="s">
        <v>82</v>
      </c>
      <c r="BV3" s="210" t="s">
        <v>83</v>
      </c>
      <c r="BW3" s="210" t="s">
        <v>84</v>
      </c>
      <c r="BX3" s="210" t="s">
        <v>85</v>
      </c>
      <c r="BY3" s="210" t="s">
        <v>86</v>
      </c>
      <c r="BZ3" s="210" t="s">
        <v>87</v>
      </c>
      <c r="CA3" s="210" t="s">
        <v>88</v>
      </c>
      <c r="CB3" s="210" t="s">
        <v>89</v>
      </c>
      <c r="CC3" s="210" t="s">
        <v>90</v>
      </c>
      <c r="CD3" s="210" t="s">
        <v>91</v>
      </c>
      <c r="CE3" s="210" t="s">
        <v>92</v>
      </c>
      <c r="CF3" s="210" t="s">
        <v>93</v>
      </c>
      <c r="CG3" s="210" t="s">
        <v>94</v>
      </c>
      <c r="CH3" s="210" t="s">
        <v>95</v>
      </c>
      <c r="CI3" s="210" t="s">
        <v>96</v>
      </c>
      <c r="CJ3" s="210" t="s">
        <v>97</v>
      </c>
      <c r="CK3" s="210" t="s">
        <v>98</v>
      </c>
      <c r="CL3" s="210" t="s">
        <v>99</v>
      </c>
      <c r="CM3" s="210" t="s">
        <v>100</v>
      </c>
      <c r="CN3" s="210" t="s">
        <v>101</v>
      </c>
      <c r="CO3" s="210" t="s">
        <v>102</v>
      </c>
      <c r="CP3" s="210" t="s">
        <v>103</v>
      </c>
      <c r="CQ3" s="210" t="s">
        <v>104</v>
      </c>
      <c r="CR3" s="210" t="s">
        <v>105</v>
      </c>
      <c r="CS3" s="210" t="s">
        <v>106</v>
      </c>
      <c r="CT3" s="210" t="s">
        <v>107</v>
      </c>
      <c r="CU3" s="210" t="s">
        <v>108</v>
      </c>
      <c r="CV3" s="210" t="s">
        <v>109</v>
      </c>
      <c r="CW3" s="210" t="s">
        <v>110</v>
      </c>
      <c r="CX3" s="210" t="s">
        <v>111</v>
      </c>
      <c r="CY3" s="210" t="s">
        <v>112</v>
      </c>
      <c r="CZ3" s="210" t="s">
        <v>113</v>
      </c>
      <c r="DA3" s="210" t="s">
        <v>114</v>
      </c>
      <c r="DB3" s="210" t="s">
        <v>115</v>
      </c>
      <c r="DC3" s="210" t="s">
        <v>116</v>
      </c>
      <c r="DD3" s="210" t="s">
        <v>117</v>
      </c>
      <c r="DE3" s="210" t="s">
        <v>118</v>
      </c>
    </row>
    <row r="4" spans="1:109" x14ac:dyDescent="0.2">
      <c r="A4" s="104">
        <v>2006</v>
      </c>
      <c r="B4" s="104">
        <v>1</v>
      </c>
      <c r="C4" s="105"/>
      <c r="D4" s="105"/>
      <c r="E4" s="105"/>
      <c r="F4" s="105"/>
      <c r="G4" s="213"/>
      <c r="H4" s="106"/>
      <c r="I4" s="106">
        <v>47219752874.2687</v>
      </c>
      <c r="J4" s="214">
        <v>18283677209.865997</v>
      </c>
      <c r="K4" s="214">
        <v>13338709727.959999</v>
      </c>
      <c r="L4" s="214">
        <v>4368218353.3759995</v>
      </c>
      <c r="M4" s="214">
        <v>4368218.3533759993</v>
      </c>
      <c r="N4" s="214">
        <v>576749.1285300001</v>
      </c>
      <c r="O4" s="214">
        <v>22.6</v>
      </c>
      <c r="P4" s="214">
        <v>0</v>
      </c>
      <c r="Q4" s="214">
        <v>0</v>
      </c>
      <c r="R4" s="214">
        <v>21471608333.926498</v>
      </c>
      <c r="S4" s="214">
        <v>22573019594.439999</v>
      </c>
      <c r="T4" s="214">
        <v>20863712413.469997</v>
      </c>
      <c r="U4" s="215">
        <v>552573740.36000001</v>
      </c>
      <c r="V4" s="215">
        <v>1156733440.6100001</v>
      </c>
      <c r="W4" s="216">
        <v>5.1244071967000697E-2</v>
      </c>
      <c r="X4" s="215">
        <v>18488134352.009998</v>
      </c>
      <c r="Y4" s="215">
        <v>16934691472.039997</v>
      </c>
      <c r="Z4" s="215">
        <v>503757340.36000001</v>
      </c>
      <c r="AA4" s="215">
        <v>1049685539.6100001</v>
      </c>
      <c r="AB4" s="215">
        <v>4084885242.4299998</v>
      </c>
      <c r="AC4" s="215">
        <v>3929020941.4299998</v>
      </c>
      <c r="AD4" s="215">
        <v>48816400</v>
      </c>
      <c r="AE4" s="215">
        <v>107047901</v>
      </c>
      <c r="AF4" s="215">
        <v>0</v>
      </c>
      <c r="AG4" s="215">
        <v>0</v>
      </c>
      <c r="AH4" s="215">
        <v>0</v>
      </c>
      <c r="AI4" s="215">
        <v>0</v>
      </c>
      <c r="AJ4" s="215">
        <v>0</v>
      </c>
      <c r="AK4" s="215">
        <v>0</v>
      </c>
      <c r="AL4" s="215">
        <v>0</v>
      </c>
      <c r="AM4" s="215">
        <v>0</v>
      </c>
      <c r="AN4" s="215">
        <v>0</v>
      </c>
      <c r="AO4" s="215">
        <v>0</v>
      </c>
      <c r="AP4" s="215">
        <v>0</v>
      </c>
      <c r="AQ4" s="215">
        <v>0</v>
      </c>
      <c r="AR4" s="215">
        <v>0</v>
      </c>
      <c r="AS4" s="215">
        <v>0</v>
      </c>
      <c r="AT4" s="215">
        <v>0</v>
      </c>
      <c r="AU4" s="215">
        <v>0</v>
      </c>
      <c r="AV4" s="215">
        <v>0</v>
      </c>
      <c r="AW4" s="215">
        <v>50377125392.886307</v>
      </c>
      <c r="AX4" s="215">
        <v>0</v>
      </c>
      <c r="AY4" s="215">
        <v>0</v>
      </c>
      <c r="AZ4" s="215">
        <v>0</v>
      </c>
      <c r="BA4" s="215">
        <v>0</v>
      </c>
      <c r="BB4" s="215">
        <v>0</v>
      </c>
      <c r="BC4" s="215">
        <v>0</v>
      </c>
      <c r="BD4" s="215">
        <v>0</v>
      </c>
      <c r="BE4" s="215">
        <v>0</v>
      </c>
      <c r="BF4" s="215">
        <v>0</v>
      </c>
      <c r="BG4" s="215">
        <v>0</v>
      </c>
      <c r="BH4" s="215">
        <v>0</v>
      </c>
      <c r="BI4" s="215">
        <v>0</v>
      </c>
      <c r="BJ4" s="215">
        <v>0</v>
      </c>
      <c r="BK4" s="215">
        <v>0</v>
      </c>
      <c r="BL4" s="215">
        <v>38114025635.465813</v>
      </c>
      <c r="BM4" s="215">
        <v>34187250547.610001</v>
      </c>
      <c r="BN4" s="215">
        <v>963637545.56999993</v>
      </c>
      <c r="BO4" s="215">
        <v>1507224147.5658171</v>
      </c>
      <c r="BP4" s="215">
        <v>265800917.0158172</v>
      </c>
      <c r="BQ4" s="215">
        <v>1382035550.22</v>
      </c>
      <c r="BR4" s="215">
        <v>1550649500</v>
      </c>
      <c r="BS4" s="215">
        <v>1508184200</v>
      </c>
      <c r="BT4" s="215">
        <v>42465300</v>
      </c>
      <c r="BU4" s="215">
        <v>0</v>
      </c>
      <c r="BV4" s="215">
        <v>0</v>
      </c>
      <c r="BW4" s="215">
        <v>28716600</v>
      </c>
      <c r="BX4" s="215">
        <v>5411200</v>
      </c>
      <c r="BY4" s="215">
        <v>222200</v>
      </c>
      <c r="BZ4" s="215">
        <v>6593600</v>
      </c>
      <c r="CA4" s="215">
        <v>3572700</v>
      </c>
      <c r="CB4" s="215">
        <v>3752700</v>
      </c>
      <c r="CC4" s="215">
        <v>211779600</v>
      </c>
      <c r="CD4" s="215">
        <v>125400000</v>
      </c>
      <c r="CE4" s="215">
        <v>86379600</v>
      </c>
      <c r="CF4" s="215">
        <v>30561600</v>
      </c>
      <c r="CG4" s="215">
        <v>0</v>
      </c>
      <c r="CH4" s="215">
        <v>0</v>
      </c>
      <c r="CI4" s="215">
        <v>590107399.99999988</v>
      </c>
      <c r="CJ4" s="215">
        <v>314857100</v>
      </c>
      <c r="CK4" s="215">
        <v>0</v>
      </c>
      <c r="CL4" s="215">
        <v>0</v>
      </c>
      <c r="CM4" s="215">
        <v>82600</v>
      </c>
      <c r="CN4" s="215">
        <v>12015400</v>
      </c>
      <c r="CO4" s="215">
        <v>0</v>
      </c>
      <c r="CP4" s="215">
        <v>0</v>
      </c>
      <c r="CQ4" s="215">
        <v>129769500</v>
      </c>
      <c r="CR4" s="215">
        <v>0</v>
      </c>
      <c r="CS4" s="215">
        <v>1651222500</v>
      </c>
      <c r="CT4" s="215">
        <v>584355700</v>
      </c>
      <c r="CU4" s="215">
        <v>326830299.99999994</v>
      </c>
      <c r="CV4" s="215">
        <v>740036500</v>
      </c>
      <c r="CW4" s="215">
        <v>313217300</v>
      </c>
      <c r="CX4" s="215">
        <v>-35462500.000000171</v>
      </c>
      <c r="CY4" s="215">
        <v>111377099.99999999</v>
      </c>
      <c r="CZ4" s="215">
        <v>0</v>
      </c>
      <c r="DA4" s="215">
        <v>0</v>
      </c>
      <c r="DB4" s="215">
        <v>75914599.999999821</v>
      </c>
      <c r="DC4" s="215">
        <v>2252134000</v>
      </c>
      <c r="DD4" s="215">
        <v>2176219400</v>
      </c>
      <c r="DE4" s="215">
        <v>75914600.000000089</v>
      </c>
    </row>
    <row r="5" spans="1:109" x14ac:dyDescent="0.2">
      <c r="A5" s="104">
        <v>2006</v>
      </c>
      <c r="B5" s="104">
        <v>2</v>
      </c>
      <c r="C5" s="105"/>
      <c r="D5" s="105"/>
      <c r="E5" s="105"/>
      <c r="F5" s="105"/>
      <c r="G5" s="213"/>
      <c r="H5" s="106"/>
      <c r="I5" s="106">
        <v>51984341302.168076</v>
      </c>
      <c r="J5" s="214">
        <v>18699169249.679996</v>
      </c>
      <c r="K5" s="214">
        <v>13249917487.75</v>
      </c>
      <c r="L5" s="214">
        <v>4918769571.1099987</v>
      </c>
      <c r="M5" s="214">
        <v>4918769.571109999</v>
      </c>
      <c r="N5" s="214">
        <v>530482.19082000002</v>
      </c>
      <c r="O5" s="214">
        <v>0</v>
      </c>
      <c r="P5" s="214">
        <v>0</v>
      </c>
      <c r="Q5" s="214">
        <v>0</v>
      </c>
      <c r="R5" s="214">
        <v>24776822886.399998</v>
      </c>
      <c r="S5" s="214">
        <v>25868856608.829998</v>
      </c>
      <c r="T5" s="214">
        <v>24069820380.890003</v>
      </c>
      <c r="U5" s="215">
        <v>632438941.69999993</v>
      </c>
      <c r="V5" s="215">
        <v>1166597286.24</v>
      </c>
      <c r="W5" s="216">
        <v>4.5096592550665622E-2</v>
      </c>
      <c r="X5" s="215">
        <v>20651031267.939999</v>
      </c>
      <c r="Y5" s="215">
        <v>19181954315.700001</v>
      </c>
      <c r="Z5" s="215">
        <v>563607141</v>
      </c>
      <c r="AA5" s="215">
        <v>905469811.24000001</v>
      </c>
      <c r="AB5" s="215">
        <v>5217825340.8899994</v>
      </c>
      <c r="AC5" s="215">
        <v>4887866065.1900005</v>
      </c>
      <c r="AD5" s="215">
        <v>68831800.700000003</v>
      </c>
      <c r="AE5" s="215">
        <v>261127475</v>
      </c>
      <c r="AF5" s="215">
        <v>0</v>
      </c>
      <c r="AG5" s="215">
        <v>0</v>
      </c>
      <c r="AH5" s="215">
        <v>0</v>
      </c>
      <c r="AI5" s="215">
        <v>0</v>
      </c>
      <c r="AJ5" s="215">
        <v>0</v>
      </c>
      <c r="AK5" s="215">
        <v>0</v>
      </c>
      <c r="AL5" s="215">
        <v>0</v>
      </c>
      <c r="AM5" s="215">
        <v>0</v>
      </c>
      <c r="AN5" s="215">
        <v>0</v>
      </c>
      <c r="AO5" s="215">
        <v>0</v>
      </c>
      <c r="AP5" s="215">
        <v>0</v>
      </c>
      <c r="AQ5" s="215">
        <v>0</v>
      </c>
      <c r="AR5" s="215">
        <v>0</v>
      </c>
      <c r="AS5" s="215">
        <v>0</v>
      </c>
      <c r="AT5" s="215">
        <v>0</v>
      </c>
      <c r="AU5" s="215">
        <v>0</v>
      </c>
      <c r="AV5" s="215">
        <v>0</v>
      </c>
      <c r="AW5" s="215">
        <v>55610564355.179695</v>
      </c>
      <c r="AX5" s="215">
        <v>0</v>
      </c>
      <c r="AY5" s="215">
        <v>1411330644.5999999</v>
      </c>
      <c r="AZ5" s="215">
        <v>3865965752</v>
      </c>
      <c r="BA5" s="215">
        <v>1859339098.2600002</v>
      </c>
      <c r="BB5" s="215">
        <v>42517838</v>
      </c>
      <c r="BC5" s="215">
        <v>1816821260.2600002</v>
      </c>
      <c r="BD5" s="215">
        <v>0</v>
      </c>
      <c r="BE5" s="215">
        <v>0</v>
      </c>
      <c r="BF5" s="215">
        <v>0</v>
      </c>
      <c r="BG5" s="215">
        <v>0</v>
      </c>
      <c r="BH5" s="215">
        <v>1830756929.4732194</v>
      </c>
      <c r="BI5" s="215">
        <v>128957387.99999999</v>
      </c>
      <c r="BJ5" s="215">
        <v>0</v>
      </c>
      <c r="BK5" s="215">
        <v>0</v>
      </c>
      <c r="BL5" s="215">
        <v>44119076739.420898</v>
      </c>
      <c r="BM5" s="215">
        <v>40660801608.479988</v>
      </c>
      <c r="BN5" s="215">
        <v>964514601.66999984</v>
      </c>
      <c r="BO5" s="215">
        <v>1154259762.0509083</v>
      </c>
      <c r="BP5" s="215">
        <v>446834729.38640833</v>
      </c>
      <c r="BQ5" s="215">
        <v>1339500767.22</v>
      </c>
      <c r="BR5" s="215">
        <v>2972932598.8647947</v>
      </c>
      <c r="BS5" s="215">
        <v>2899177822.1147947</v>
      </c>
      <c r="BT5" s="215">
        <v>73754776.75</v>
      </c>
      <c r="BU5" s="215">
        <v>347734643.86000001</v>
      </c>
      <c r="BV5" s="215">
        <v>0</v>
      </c>
      <c r="BW5" s="215">
        <v>46358741.850000001</v>
      </c>
      <c r="BX5" s="215">
        <v>5405350</v>
      </c>
      <c r="BY5" s="215">
        <v>89989</v>
      </c>
      <c r="BZ5" s="215">
        <v>19050344.359999999</v>
      </c>
      <c r="CA5" s="215">
        <v>14101408.609999999</v>
      </c>
      <c r="CB5" s="215">
        <v>7248101.79</v>
      </c>
      <c r="CC5" s="215">
        <v>389861963.92999995</v>
      </c>
      <c r="CD5" s="215">
        <v>231139191.12</v>
      </c>
      <c r="CE5" s="215">
        <v>158722772.81</v>
      </c>
      <c r="CF5" s="215">
        <v>38557361.920000002</v>
      </c>
      <c r="CG5" s="215">
        <v>0</v>
      </c>
      <c r="CH5" s="215">
        <v>-57400</v>
      </c>
      <c r="CI5" s="215">
        <v>1010509466.0699998</v>
      </c>
      <c r="CJ5" s="215">
        <v>537840876.82999992</v>
      </c>
      <c r="CK5" s="215">
        <v>0</v>
      </c>
      <c r="CL5" s="215">
        <v>0</v>
      </c>
      <c r="CM5" s="215">
        <v>294890</v>
      </c>
      <c r="CN5" s="215">
        <v>15391085.399999999</v>
      </c>
      <c r="CO5" s="215">
        <v>0</v>
      </c>
      <c r="CP5" s="215">
        <v>0</v>
      </c>
      <c r="CQ5" s="215">
        <v>286731757.32000005</v>
      </c>
      <c r="CR5" s="215">
        <v>0</v>
      </c>
      <c r="CS5" s="215">
        <v>3094534458.666667</v>
      </c>
      <c r="CT5" s="215">
        <v>1025076016.2500001</v>
      </c>
      <c r="CU5" s="215">
        <v>695581135.01999998</v>
      </c>
      <c r="CV5" s="215">
        <v>1373877307.3966668</v>
      </c>
      <c r="CW5" s="215">
        <v>383350167.22000009</v>
      </c>
      <c r="CX5" s="215">
        <v>115695475.11812754</v>
      </c>
      <c r="CY5" s="215">
        <v>241277936.29000002</v>
      </c>
      <c r="CZ5" s="215">
        <v>22197654.09</v>
      </c>
      <c r="DA5" s="215">
        <v>-43143857.550000004</v>
      </c>
      <c r="DB5" s="215">
        <v>291631899.7681275</v>
      </c>
      <c r="DC5" s="215">
        <v>4610343781.9747944</v>
      </c>
      <c r="DD5" s="215">
        <v>4163509052.5883865</v>
      </c>
      <c r="DE5" s="215">
        <v>446834729.38640863</v>
      </c>
    </row>
    <row r="6" spans="1:109" x14ac:dyDescent="0.2">
      <c r="A6" s="104">
        <v>2006</v>
      </c>
      <c r="B6" s="104">
        <v>3</v>
      </c>
      <c r="C6" s="105"/>
      <c r="D6" s="105"/>
      <c r="E6" s="105"/>
      <c r="F6" s="105"/>
      <c r="G6" s="213"/>
      <c r="H6" s="106"/>
      <c r="I6" s="106">
        <v>53862695284.569984</v>
      </c>
      <c r="J6" s="214">
        <v>18541347464.25</v>
      </c>
      <c r="K6" s="214">
        <v>13095031809.689999</v>
      </c>
      <c r="L6" s="214">
        <v>4708955064.8400002</v>
      </c>
      <c r="M6" s="214">
        <v>4708955.0648400001</v>
      </c>
      <c r="N6" s="214">
        <v>737360.58971999993</v>
      </c>
      <c r="O6" s="214">
        <v>0</v>
      </c>
      <c r="P6" s="214">
        <v>0</v>
      </c>
      <c r="Q6" s="214">
        <v>0</v>
      </c>
      <c r="R6" s="214">
        <v>27285409918.850002</v>
      </c>
      <c r="S6" s="214">
        <v>28324233046.48</v>
      </c>
      <c r="T6" s="214">
        <v>26387052544.979996</v>
      </c>
      <c r="U6" s="215">
        <v>800397767.33999991</v>
      </c>
      <c r="V6" s="215">
        <v>1136782734.1600001</v>
      </c>
      <c r="W6" s="216">
        <v>4.0134634265102331E-2</v>
      </c>
      <c r="X6" s="215">
        <v>22455025700.759998</v>
      </c>
      <c r="Y6" s="215">
        <v>20864962628.119999</v>
      </c>
      <c r="Z6" s="215">
        <v>665537591.33999991</v>
      </c>
      <c r="AA6" s="215">
        <v>924525481.29999995</v>
      </c>
      <c r="AB6" s="215">
        <v>5869207345.7199993</v>
      </c>
      <c r="AC6" s="215">
        <v>5522089916.8599997</v>
      </c>
      <c r="AD6" s="215">
        <v>134860176</v>
      </c>
      <c r="AE6" s="215">
        <v>212257252.86000001</v>
      </c>
      <c r="AF6" s="215">
        <v>0</v>
      </c>
      <c r="AG6" s="215">
        <v>0</v>
      </c>
      <c r="AH6" s="215">
        <v>0</v>
      </c>
      <c r="AI6" s="215">
        <v>0</v>
      </c>
      <c r="AJ6" s="215">
        <v>0</v>
      </c>
      <c r="AK6" s="215">
        <v>0</v>
      </c>
      <c r="AL6" s="215">
        <v>0</v>
      </c>
      <c r="AM6" s="215">
        <v>0</v>
      </c>
      <c r="AN6" s="215">
        <v>0</v>
      </c>
      <c r="AO6" s="215">
        <v>0</v>
      </c>
      <c r="AP6" s="215">
        <v>0</v>
      </c>
      <c r="AQ6" s="215">
        <v>0</v>
      </c>
      <c r="AR6" s="215">
        <v>0</v>
      </c>
      <c r="AS6" s="215">
        <v>0</v>
      </c>
      <c r="AT6" s="215">
        <v>0</v>
      </c>
      <c r="AU6" s="215">
        <v>0</v>
      </c>
      <c r="AV6" s="215">
        <v>0</v>
      </c>
      <c r="AW6" s="215">
        <v>57818081712.259987</v>
      </c>
      <c r="AX6" s="215">
        <v>0</v>
      </c>
      <c r="AY6" s="215">
        <v>1789640308.1100001</v>
      </c>
      <c r="AZ6" s="215">
        <v>4710642615</v>
      </c>
      <c r="BA6" s="215">
        <v>266147205.80999994</v>
      </c>
      <c r="BB6" s="215">
        <v>60160153</v>
      </c>
      <c r="BC6" s="215">
        <v>205987052.80999997</v>
      </c>
      <c r="BD6" s="215">
        <v>0</v>
      </c>
      <c r="BE6" s="215">
        <v>0</v>
      </c>
      <c r="BF6" s="215">
        <v>0</v>
      </c>
      <c r="BG6" s="215">
        <v>0</v>
      </c>
      <c r="BH6" s="215">
        <v>0</v>
      </c>
      <c r="BI6" s="215">
        <v>0</v>
      </c>
      <c r="BJ6" s="215">
        <v>0</v>
      </c>
      <c r="BK6" s="215">
        <v>0</v>
      </c>
      <c r="BL6" s="215">
        <v>45809785682.389999</v>
      </c>
      <c r="BM6" s="215">
        <v>42513608885.949997</v>
      </c>
      <c r="BN6" s="215">
        <v>972774060.75000012</v>
      </c>
      <c r="BO6" s="215">
        <v>1345426603.9699993</v>
      </c>
      <c r="BP6" s="215">
        <v>807029979.88999939</v>
      </c>
      <c r="BQ6" s="215">
        <v>977976131.72000003</v>
      </c>
      <c r="BR6" s="215">
        <v>3903388311.3400002</v>
      </c>
      <c r="BS6" s="215">
        <v>3817085467.52</v>
      </c>
      <c r="BT6" s="215">
        <v>86302843.820000008</v>
      </c>
      <c r="BU6" s="215">
        <v>472159400</v>
      </c>
      <c r="BV6" s="215">
        <v>0</v>
      </c>
      <c r="BW6" s="215">
        <v>70364767.420000002</v>
      </c>
      <c r="BX6" s="215">
        <v>0</v>
      </c>
      <c r="BY6" s="215">
        <v>89989</v>
      </c>
      <c r="BZ6" s="215">
        <v>21207082.689999998</v>
      </c>
      <c r="CA6" s="215">
        <v>22617323.210000001</v>
      </c>
      <c r="CB6" s="215">
        <v>21211960.709999997</v>
      </c>
      <c r="CC6" s="215">
        <v>535237816.94000006</v>
      </c>
      <c r="CD6" s="215">
        <v>341080900.91999996</v>
      </c>
      <c r="CE6" s="215">
        <v>194156916.02000001</v>
      </c>
      <c r="CF6" s="215">
        <v>72780949.459999993</v>
      </c>
      <c r="CG6" s="215">
        <v>0</v>
      </c>
      <c r="CH6" s="215">
        <v>4500</v>
      </c>
      <c r="CI6" s="215">
        <v>816160095.70000005</v>
      </c>
      <c r="CJ6" s="215">
        <v>356131209.50999999</v>
      </c>
      <c r="CK6" s="215">
        <v>0</v>
      </c>
      <c r="CL6" s="215">
        <v>0</v>
      </c>
      <c r="CM6" s="215">
        <v>0</v>
      </c>
      <c r="CN6" s="215">
        <v>15869502.299999999</v>
      </c>
      <c r="CO6" s="215">
        <v>0</v>
      </c>
      <c r="CP6" s="215">
        <v>0</v>
      </c>
      <c r="CQ6" s="215">
        <v>244705761.72000003</v>
      </c>
      <c r="CR6" s="215">
        <v>0</v>
      </c>
      <c r="CS6" s="215">
        <v>3576339821.8099999</v>
      </c>
      <c r="CT6" s="215">
        <v>800706011.6500001</v>
      </c>
      <c r="CU6" s="215">
        <v>958735089.00999999</v>
      </c>
      <c r="CV6" s="215">
        <v>1816898721.1500001</v>
      </c>
      <c r="CW6" s="215">
        <v>402650540.17000002</v>
      </c>
      <c r="CX6" s="215">
        <v>205320228.12000003</v>
      </c>
      <c r="CY6" s="215">
        <v>298896407.66000003</v>
      </c>
      <c r="CZ6" s="215">
        <v>37803338.189999998</v>
      </c>
      <c r="DA6" s="215">
        <v>-45546707.81000001</v>
      </c>
      <c r="DB6" s="215">
        <v>420866589.78000009</v>
      </c>
      <c r="DC6" s="215">
        <v>5023828730.6999998</v>
      </c>
      <c r="DD6" s="215">
        <v>4806072326.5599995</v>
      </c>
      <c r="DE6" s="215">
        <v>217756404.14000118</v>
      </c>
    </row>
    <row r="7" spans="1:109" x14ac:dyDescent="0.2">
      <c r="A7" s="104">
        <v>2006</v>
      </c>
      <c r="B7" s="104">
        <v>4</v>
      </c>
      <c r="C7" s="217">
        <v>139</v>
      </c>
      <c r="D7" s="218"/>
      <c r="E7" s="217">
        <v>27</v>
      </c>
      <c r="F7" s="108">
        <v>72900</v>
      </c>
      <c r="G7" s="108"/>
      <c r="H7" s="109"/>
      <c r="I7" s="106">
        <v>57252110347.999992</v>
      </c>
      <c r="J7" s="214">
        <v>19075021615.609997</v>
      </c>
      <c r="K7" s="214">
        <v>12865434230.9</v>
      </c>
      <c r="L7" s="214">
        <v>5678259894.8799992</v>
      </c>
      <c r="M7" s="214">
        <v>5678259.8948799996</v>
      </c>
      <c r="N7" s="214">
        <v>531327.48983000009</v>
      </c>
      <c r="O7" s="214">
        <v>0</v>
      </c>
      <c r="P7" s="214">
        <v>0</v>
      </c>
      <c r="Q7" s="214">
        <v>0</v>
      </c>
      <c r="R7" s="214">
        <v>29187370328.469997</v>
      </c>
      <c r="S7" s="214">
        <v>30323858563.09</v>
      </c>
      <c r="T7" s="214">
        <v>28008060604.099998</v>
      </c>
      <c r="U7" s="215">
        <v>1059537316.0999999</v>
      </c>
      <c r="V7" s="215">
        <v>1256260642.8900001</v>
      </c>
      <c r="W7" s="110">
        <v>4.1428126314344185E-2</v>
      </c>
      <c r="X7" s="215">
        <v>24125906637.919998</v>
      </c>
      <c r="Y7" s="215">
        <v>22332387889.130001</v>
      </c>
      <c r="Z7" s="215">
        <v>926891226.10000002</v>
      </c>
      <c r="AA7" s="215">
        <v>866627522.69000006</v>
      </c>
      <c r="AB7" s="215">
        <v>6197951925.1700001</v>
      </c>
      <c r="AC7" s="215">
        <v>5675672714.9700003</v>
      </c>
      <c r="AD7" s="215">
        <v>132646090</v>
      </c>
      <c r="AE7" s="215">
        <v>389633120.19999999</v>
      </c>
      <c r="AF7" s="215">
        <v>0</v>
      </c>
      <c r="AG7" s="215">
        <v>0</v>
      </c>
      <c r="AH7" s="215">
        <v>0</v>
      </c>
      <c r="AI7" s="215">
        <v>0</v>
      </c>
      <c r="AJ7" s="215">
        <v>0</v>
      </c>
      <c r="AK7" s="215">
        <v>0</v>
      </c>
      <c r="AL7" s="215">
        <v>0</v>
      </c>
      <c r="AM7" s="215">
        <v>0</v>
      </c>
      <c r="AN7" s="215">
        <v>0</v>
      </c>
      <c r="AO7" s="215">
        <v>0</v>
      </c>
      <c r="AP7" s="215">
        <v>0</v>
      </c>
      <c r="AQ7" s="215">
        <v>0</v>
      </c>
      <c r="AR7" s="215">
        <v>0</v>
      </c>
      <c r="AS7" s="215">
        <v>0</v>
      </c>
      <c r="AT7" s="215">
        <v>0</v>
      </c>
      <c r="AU7" s="215">
        <v>0</v>
      </c>
      <c r="AV7" s="215">
        <v>0</v>
      </c>
      <c r="AW7" s="215">
        <v>69156419545.829987</v>
      </c>
      <c r="AX7" s="215">
        <v>21459035566.489994</v>
      </c>
      <c r="AY7" s="215">
        <v>3340997382.6499996</v>
      </c>
      <c r="AZ7" s="215">
        <v>0</v>
      </c>
      <c r="BA7" s="215">
        <v>1194059725.96</v>
      </c>
      <c r="BB7" s="215">
        <v>43803483</v>
      </c>
      <c r="BC7" s="215">
        <v>1150256242.96</v>
      </c>
      <c r="BD7" s="215">
        <v>0</v>
      </c>
      <c r="BE7" s="215">
        <v>0</v>
      </c>
      <c r="BF7" s="215">
        <v>0</v>
      </c>
      <c r="BG7" s="215">
        <v>0</v>
      </c>
      <c r="BH7" s="215">
        <v>1432592474.0699999</v>
      </c>
      <c r="BI7" s="215">
        <v>143736944.60000002</v>
      </c>
      <c r="BJ7" s="215">
        <v>0</v>
      </c>
      <c r="BK7" s="215">
        <v>0</v>
      </c>
      <c r="BL7" s="215">
        <v>47310531267.510002</v>
      </c>
      <c r="BM7" s="215">
        <v>43483716518.240005</v>
      </c>
      <c r="BN7" s="215">
        <v>1106980794.8499999</v>
      </c>
      <c r="BO7" s="215">
        <v>1916643872.2199993</v>
      </c>
      <c r="BP7" s="215">
        <v>1281091372.8799992</v>
      </c>
      <c r="BQ7" s="215">
        <v>803190082.20000005</v>
      </c>
      <c r="BR7" s="215">
        <v>5674498500</v>
      </c>
      <c r="BS7" s="215">
        <v>5569271800</v>
      </c>
      <c r="BT7" s="215">
        <v>105226700</v>
      </c>
      <c r="BU7" s="215">
        <v>111233500</v>
      </c>
      <c r="BV7" s="215">
        <v>0</v>
      </c>
      <c r="BW7" s="215">
        <v>92322900</v>
      </c>
      <c r="BX7" s="215">
        <v>5360400</v>
      </c>
      <c r="BY7" s="215">
        <v>119300</v>
      </c>
      <c r="BZ7" s="215">
        <v>26552600</v>
      </c>
      <c r="CA7" s="215">
        <v>36658600</v>
      </c>
      <c r="CB7" s="215">
        <v>35444100</v>
      </c>
      <c r="CC7" s="215">
        <v>799465899.99999988</v>
      </c>
      <c r="CD7" s="215">
        <v>479822300</v>
      </c>
      <c r="CE7" s="215">
        <v>319643600</v>
      </c>
      <c r="CF7" s="215">
        <v>108164300</v>
      </c>
      <c r="CG7" s="215">
        <v>0</v>
      </c>
      <c r="CH7" s="215">
        <v>-639900</v>
      </c>
      <c r="CI7" s="215">
        <v>1790397099.9999998</v>
      </c>
      <c r="CJ7" s="215">
        <v>1111650400</v>
      </c>
      <c r="CK7" s="215">
        <v>0</v>
      </c>
      <c r="CL7" s="215">
        <v>0</v>
      </c>
      <c r="CM7" s="215">
        <v>0</v>
      </c>
      <c r="CN7" s="215">
        <v>13844500</v>
      </c>
      <c r="CO7" s="215">
        <v>0</v>
      </c>
      <c r="CP7" s="215">
        <v>0</v>
      </c>
      <c r="CQ7" s="215">
        <v>635283500</v>
      </c>
      <c r="CR7" s="215">
        <v>0</v>
      </c>
      <c r="CS7" s="215">
        <v>5773321100</v>
      </c>
      <c r="CT7" s="215">
        <v>1740101599.9999998</v>
      </c>
      <c r="CU7" s="215">
        <v>1404784700</v>
      </c>
      <c r="CV7" s="215">
        <v>2628434800</v>
      </c>
      <c r="CW7" s="215">
        <v>515027800</v>
      </c>
      <c r="CX7" s="215">
        <v>377080799.99999964</v>
      </c>
      <c r="CY7" s="215">
        <v>322162000</v>
      </c>
      <c r="CZ7" s="215">
        <v>62204700</v>
      </c>
      <c r="DA7" s="215">
        <v>-44480000</v>
      </c>
      <c r="DB7" s="215">
        <v>592558099.99999964</v>
      </c>
      <c r="DC7" s="215">
        <v>7803216199.999999</v>
      </c>
      <c r="DD7" s="215">
        <v>7562659399.999999</v>
      </c>
      <c r="DE7" s="215">
        <v>240556799.99999982</v>
      </c>
    </row>
    <row r="8" spans="1:109" x14ac:dyDescent="0.2">
      <c r="A8" s="104">
        <v>2007</v>
      </c>
      <c r="B8" s="104">
        <v>1</v>
      </c>
      <c r="C8" s="108">
        <v>140</v>
      </c>
      <c r="D8" s="218"/>
      <c r="E8" s="217">
        <v>29</v>
      </c>
      <c r="F8" s="108">
        <v>32600</v>
      </c>
      <c r="G8" s="108"/>
      <c r="H8" s="109"/>
      <c r="I8" s="106">
        <v>58976327977.509995</v>
      </c>
      <c r="J8" s="214">
        <v>20494258346.470001</v>
      </c>
      <c r="K8" s="214">
        <v>13660106996.35</v>
      </c>
      <c r="L8" s="214">
        <v>6488394526.25</v>
      </c>
      <c r="M8" s="214">
        <v>6488394.5262500001</v>
      </c>
      <c r="N8" s="214">
        <v>345756.82386999996</v>
      </c>
      <c r="O8" s="214">
        <v>0</v>
      </c>
      <c r="P8" s="214">
        <v>0</v>
      </c>
      <c r="Q8" s="214">
        <v>0</v>
      </c>
      <c r="R8" s="214">
        <v>29803591038.349998</v>
      </c>
      <c r="S8" s="214">
        <v>30936778555.639996</v>
      </c>
      <c r="T8" s="214">
        <v>28344249543.219997</v>
      </c>
      <c r="U8" s="215">
        <v>1188297793.6199999</v>
      </c>
      <c r="V8" s="215">
        <v>1404231218.8</v>
      </c>
      <c r="W8" s="110">
        <v>4.5390350397165012E-2</v>
      </c>
      <c r="X8" s="215">
        <v>24570000880.369999</v>
      </c>
      <c r="Y8" s="215">
        <v>22570029808.150002</v>
      </c>
      <c r="Z8" s="215">
        <v>972313337.51999998</v>
      </c>
      <c r="AA8" s="215">
        <v>1027657734.6999999</v>
      </c>
      <c r="AB8" s="215">
        <v>6366777675.2699995</v>
      </c>
      <c r="AC8" s="215">
        <v>5774219735.0699997</v>
      </c>
      <c r="AD8" s="215">
        <v>215984456.09999999</v>
      </c>
      <c r="AE8" s="215">
        <v>376573484.10000002</v>
      </c>
      <c r="AF8" s="215">
        <v>0</v>
      </c>
      <c r="AG8" s="215">
        <v>0</v>
      </c>
      <c r="AH8" s="215">
        <v>0</v>
      </c>
      <c r="AI8" s="215">
        <v>0</v>
      </c>
      <c r="AJ8" s="215">
        <v>0</v>
      </c>
      <c r="AK8" s="215">
        <v>0</v>
      </c>
      <c r="AL8" s="215">
        <v>0</v>
      </c>
      <c r="AM8" s="215">
        <v>0</v>
      </c>
      <c r="AN8" s="215">
        <v>0</v>
      </c>
      <c r="AO8" s="215">
        <v>0</v>
      </c>
      <c r="AP8" s="215">
        <v>0</v>
      </c>
      <c r="AQ8" s="215">
        <v>0</v>
      </c>
      <c r="AR8" s="215">
        <v>0</v>
      </c>
      <c r="AS8" s="215">
        <v>0</v>
      </c>
      <c r="AT8" s="215">
        <v>0</v>
      </c>
      <c r="AU8" s="215">
        <v>0</v>
      </c>
      <c r="AV8" s="215">
        <v>0</v>
      </c>
      <c r="AW8" s="215">
        <v>70133132494.461655</v>
      </c>
      <c r="AX8" s="215">
        <v>23981779959.133331</v>
      </c>
      <c r="AY8" s="215">
        <v>3380480165.0699997</v>
      </c>
      <c r="AZ8" s="215">
        <v>12691102250.5</v>
      </c>
      <c r="BA8" s="215">
        <v>3096448974.4899998</v>
      </c>
      <c r="BB8" s="215">
        <v>41074483</v>
      </c>
      <c r="BC8" s="215">
        <v>3055374491.4899998</v>
      </c>
      <c r="BD8" s="215">
        <v>0</v>
      </c>
      <c r="BE8" s="215">
        <v>0</v>
      </c>
      <c r="BF8" s="215">
        <v>0</v>
      </c>
      <c r="BG8" s="215">
        <v>0</v>
      </c>
      <c r="BH8" s="215">
        <v>1727096223.7099998</v>
      </c>
      <c r="BI8" s="215">
        <v>130788907.26333332</v>
      </c>
      <c r="BJ8" s="215">
        <v>0</v>
      </c>
      <c r="BK8" s="215">
        <v>0</v>
      </c>
      <c r="BL8" s="215">
        <v>45926722573.144997</v>
      </c>
      <c r="BM8" s="215">
        <v>41400442332.230003</v>
      </c>
      <c r="BN8" s="215">
        <v>967029073.06999993</v>
      </c>
      <c r="BO8" s="215">
        <v>2373435853.1250005</v>
      </c>
      <c r="BP8" s="215">
        <v>723787302.25500035</v>
      </c>
      <c r="BQ8" s="215">
        <v>1185535314.72</v>
      </c>
      <c r="BR8" s="215">
        <v>1962004700</v>
      </c>
      <c r="BS8" s="215">
        <v>1917538300</v>
      </c>
      <c r="BT8" s="215">
        <v>44466400</v>
      </c>
      <c r="BU8" s="215">
        <v>4681938.83</v>
      </c>
      <c r="BV8" s="215">
        <v>0</v>
      </c>
      <c r="BW8" s="215">
        <v>87896000</v>
      </c>
      <c r="BX8" s="215">
        <v>0</v>
      </c>
      <c r="BY8" s="215">
        <v>119300</v>
      </c>
      <c r="BZ8" s="215">
        <v>4897900</v>
      </c>
      <c r="CA8" s="215">
        <v>8475800</v>
      </c>
      <c r="CB8" s="215">
        <v>4170100.0000000005</v>
      </c>
      <c r="CC8" s="215">
        <v>295274500</v>
      </c>
      <c r="CD8" s="215">
        <v>212547400</v>
      </c>
      <c r="CE8" s="215">
        <v>82727100</v>
      </c>
      <c r="CF8" s="215">
        <v>40187300</v>
      </c>
      <c r="CG8" s="215">
        <v>0</v>
      </c>
      <c r="CH8" s="215">
        <v>0</v>
      </c>
      <c r="CI8" s="215">
        <v>763276700</v>
      </c>
      <c r="CJ8" s="215">
        <v>471620400</v>
      </c>
      <c r="CK8" s="215">
        <v>0</v>
      </c>
      <c r="CL8" s="215">
        <v>0</v>
      </c>
      <c r="CM8" s="215">
        <v>0</v>
      </c>
      <c r="CN8" s="215">
        <v>4609500</v>
      </c>
      <c r="CO8" s="215">
        <v>0</v>
      </c>
      <c r="CP8" s="215">
        <v>190500</v>
      </c>
      <c r="CQ8" s="215">
        <v>180020500</v>
      </c>
      <c r="CR8" s="215">
        <v>0</v>
      </c>
      <c r="CS8" s="215">
        <v>1808256100</v>
      </c>
      <c r="CT8" s="215">
        <v>564646100</v>
      </c>
      <c r="CU8" s="215">
        <v>460107200</v>
      </c>
      <c r="CV8" s="215">
        <v>783502800</v>
      </c>
      <c r="CW8" s="215">
        <v>241839900</v>
      </c>
      <c r="CX8" s="215">
        <v>379910899.99999976</v>
      </c>
      <c r="CY8" s="215">
        <v>183634800</v>
      </c>
      <c r="CZ8" s="215">
        <v>18196600</v>
      </c>
      <c r="DA8" s="215">
        <v>-3208100.0000000005</v>
      </c>
      <c r="DB8" s="215">
        <v>542140999.99999976</v>
      </c>
      <c r="DC8" s="215">
        <v>2920375999.9999995</v>
      </c>
      <c r="DD8" s="215">
        <v>2466081200</v>
      </c>
      <c r="DE8" s="215">
        <v>454294799.99999934</v>
      </c>
    </row>
    <row r="9" spans="1:109" x14ac:dyDescent="0.2">
      <c r="A9" s="104">
        <v>2007</v>
      </c>
      <c r="B9" s="104">
        <v>2</v>
      </c>
      <c r="C9" s="108">
        <v>141</v>
      </c>
      <c r="D9" s="218">
        <v>113</v>
      </c>
      <c r="E9" s="217">
        <v>36</v>
      </c>
      <c r="F9" s="108">
        <v>52700</v>
      </c>
      <c r="G9" s="108"/>
      <c r="H9" s="109"/>
      <c r="I9" s="106">
        <v>58186284557.37999</v>
      </c>
      <c r="J9" s="214">
        <v>17820936951.559998</v>
      </c>
      <c r="K9" s="214">
        <v>12254190542.780001</v>
      </c>
      <c r="L9" s="214">
        <v>4731802227.6400003</v>
      </c>
      <c r="M9" s="214">
        <v>4731802.2276400002</v>
      </c>
      <c r="N9" s="214">
        <v>834944.18114</v>
      </c>
      <c r="O9" s="214">
        <v>0</v>
      </c>
      <c r="P9" s="214">
        <v>0</v>
      </c>
      <c r="Q9" s="214">
        <v>0</v>
      </c>
      <c r="R9" s="214">
        <v>30472749835.579998</v>
      </c>
      <c r="S9" s="214">
        <v>31406208211.889996</v>
      </c>
      <c r="T9" s="214">
        <v>28843046270.939999</v>
      </c>
      <c r="U9" s="215">
        <v>1018682012.6799999</v>
      </c>
      <c r="V9" s="215">
        <v>1544479928.2699997</v>
      </c>
      <c r="W9" s="110">
        <v>4.9177535786866462E-2</v>
      </c>
      <c r="X9" s="215">
        <v>24943529346.249996</v>
      </c>
      <c r="Y9" s="215">
        <v>22859470371.349998</v>
      </c>
      <c r="Z9" s="215">
        <v>899609974.79999995</v>
      </c>
      <c r="AA9" s="215">
        <v>1184449000.0999999</v>
      </c>
      <c r="AB9" s="215">
        <v>6462678865.6400013</v>
      </c>
      <c r="AC9" s="215">
        <v>5983575899.5900011</v>
      </c>
      <c r="AD9" s="215">
        <v>119072037.88</v>
      </c>
      <c r="AE9" s="215">
        <v>360030928.17000002</v>
      </c>
      <c r="AF9" s="215">
        <v>0</v>
      </c>
      <c r="AG9" s="215">
        <v>0</v>
      </c>
      <c r="AH9" s="215">
        <v>0</v>
      </c>
      <c r="AI9" s="215">
        <v>0</v>
      </c>
      <c r="AJ9" s="215">
        <v>0</v>
      </c>
      <c r="AK9" s="215">
        <v>0</v>
      </c>
      <c r="AL9" s="215">
        <v>0</v>
      </c>
      <c r="AM9" s="215">
        <v>0</v>
      </c>
      <c r="AN9" s="215">
        <v>0</v>
      </c>
      <c r="AO9" s="215">
        <v>0</v>
      </c>
      <c r="AP9" s="215">
        <v>0</v>
      </c>
      <c r="AQ9" s="215">
        <v>0</v>
      </c>
      <c r="AR9" s="215">
        <v>0</v>
      </c>
      <c r="AS9" s="215">
        <v>0</v>
      </c>
      <c r="AT9" s="215">
        <v>0</v>
      </c>
      <c r="AU9" s="215">
        <v>0</v>
      </c>
      <c r="AV9" s="215">
        <v>0</v>
      </c>
      <c r="AW9" s="215">
        <v>70349271707.219986</v>
      </c>
      <c r="AX9" s="215">
        <v>22372183745.369999</v>
      </c>
      <c r="AY9" s="215">
        <v>2755066750.8600001</v>
      </c>
      <c r="AZ9" s="215">
        <v>12928314467.02</v>
      </c>
      <c r="BA9" s="215">
        <v>355012160.88999993</v>
      </c>
      <c r="BB9" s="215">
        <v>37075883</v>
      </c>
      <c r="BC9" s="215">
        <v>317936277.88999999</v>
      </c>
      <c r="BD9" s="215">
        <v>0</v>
      </c>
      <c r="BE9" s="215">
        <v>0</v>
      </c>
      <c r="BF9" s="215">
        <v>0</v>
      </c>
      <c r="BG9" s="215">
        <v>0</v>
      </c>
      <c r="BH9" s="215">
        <v>3172122343.04</v>
      </c>
      <c r="BI9" s="215">
        <v>138244344.46000001</v>
      </c>
      <c r="BJ9" s="215">
        <v>0</v>
      </c>
      <c r="BK9" s="215">
        <v>0</v>
      </c>
      <c r="BL9" s="215">
        <v>47595420248.439995</v>
      </c>
      <c r="BM9" s="215">
        <v>42875861106.839989</v>
      </c>
      <c r="BN9" s="215">
        <v>1077855985.8299999</v>
      </c>
      <c r="BO9" s="215">
        <v>2437356401.8200002</v>
      </c>
      <c r="BP9" s="215">
        <v>1052150956.7600002</v>
      </c>
      <c r="BQ9" s="215">
        <v>1204346753.95</v>
      </c>
      <c r="BR9" s="215">
        <v>3986630926.2000003</v>
      </c>
      <c r="BS9" s="215">
        <v>3914659761.8800001</v>
      </c>
      <c r="BT9" s="215">
        <v>71971164.320000008</v>
      </c>
      <c r="BU9" s="215">
        <v>7141938.8300000001</v>
      </c>
      <c r="BV9" s="215">
        <v>0</v>
      </c>
      <c r="BW9" s="215">
        <v>89956523.75</v>
      </c>
      <c r="BX9" s="215">
        <v>14564035</v>
      </c>
      <c r="BY9" s="215">
        <v>0</v>
      </c>
      <c r="BZ9" s="215">
        <v>13810224.060000001</v>
      </c>
      <c r="CA9" s="215">
        <v>13377348.75</v>
      </c>
      <c r="CB9" s="215">
        <v>15060565.800000001</v>
      </c>
      <c r="CC9" s="215">
        <v>497172035.09999996</v>
      </c>
      <c r="CD9" s="215">
        <v>317939753.39000005</v>
      </c>
      <c r="CE9" s="215">
        <v>179232281.70999998</v>
      </c>
      <c r="CF9" s="215">
        <v>62193060.509999998</v>
      </c>
      <c r="CG9" s="215">
        <v>0</v>
      </c>
      <c r="CH9" s="215">
        <v>500</v>
      </c>
      <c r="CI9" s="215">
        <v>964512046.56000018</v>
      </c>
      <c r="CJ9" s="215">
        <v>604393596.41000009</v>
      </c>
      <c r="CK9" s="215">
        <v>0</v>
      </c>
      <c r="CL9" s="215">
        <v>0</v>
      </c>
      <c r="CM9" s="215">
        <v>800000</v>
      </c>
      <c r="CN9" s="215">
        <v>22974499.289999999</v>
      </c>
      <c r="CO9" s="215">
        <v>0</v>
      </c>
      <c r="CP9" s="215">
        <v>1509904.59</v>
      </c>
      <c r="CQ9" s="215">
        <v>356564761.90999997</v>
      </c>
      <c r="CR9" s="215">
        <v>0</v>
      </c>
      <c r="CS9" s="215">
        <v>3281707786.3499999</v>
      </c>
      <c r="CT9" s="215">
        <v>744404063.25999999</v>
      </c>
      <c r="CU9" s="215">
        <v>906096242.86999989</v>
      </c>
      <c r="CV9" s="215">
        <v>1631207480.22</v>
      </c>
      <c r="CW9" s="215">
        <v>465351585.07000005</v>
      </c>
      <c r="CX9" s="215">
        <v>706911566.24000049</v>
      </c>
      <c r="CY9" s="215">
        <v>382555775.93999994</v>
      </c>
      <c r="CZ9" s="215">
        <v>34022410.759999998</v>
      </c>
      <c r="DA9" s="215">
        <v>-17161263.609999999</v>
      </c>
      <c r="DB9" s="215">
        <v>1038283667.8100007</v>
      </c>
      <c r="DC9" s="215">
        <v>5344830863.4900007</v>
      </c>
      <c r="DD9" s="215">
        <v>4486281807.8499994</v>
      </c>
      <c r="DE9" s="215">
        <v>858549055.64000082</v>
      </c>
    </row>
    <row r="10" spans="1:109" x14ac:dyDescent="0.2">
      <c r="A10" s="104">
        <v>2007</v>
      </c>
      <c r="B10" s="104">
        <v>3</v>
      </c>
      <c r="C10" s="108">
        <v>141</v>
      </c>
      <c r="D10" s="218">
        <v>113</v>
      </c>
      <c r="E10" s="217">
        <v>37</v>
      </c>
      <c r="F10" s="108">
        <v>74796</v>
      </c>
      <c r="G10" s="108"/>
      <c r="H10" s="109"/>
      <c r="I10" s="106">
        <v>61345481524.009987</v>
      </c>
      <c r="J10" s="214">
        <v>17794718320.990002</v>
      </c>
      <c r="K10" s="214">
        <v>12641732804.369999</v>
      </c>
      <c r="L10" s="214">
        <v>4485108837.5200005</v>
      </c>
      <c r="M10" s="219">
        <v>4485108.8375200005</v>
      </c>
      <c r="N10" s="219">
        <v>667876.67909999995</v>
      </c>
      <c r="O10" s="214">
        <v>0</v>
      </c>
      <c r="P10" s="214">
        <v>0</v>
      </c>
      <c r="Q10" s="214">
        <v>0</v>
      </c>
      <c r="R10" s="214">
        <v>32734904268.320004</v>
      </c>
      <c r="S10" s="214">
        <v>34155887671.25</v>
      </c>
      <c r="T10" s="214">
        <v>31092711095.709995</v>
      </c>
      <c r="U10" s="215">
        <v>1282627190.8500001</v>
      </c>
      <c r="V10" s="215">
        <v>1780549384.6900001</v>
      </c>
      <c r="W10" s="110">
        <v>5.2130086672838541E-2</v>
      </c>
      <c r="X10" s="215">
        <v>26567328819.73</v>
      </c>
      <c r="Y10" s="215">
        <v>24294230284.379997</v>
      </c>
      <c r="Z10" s="215">
        <v>1041679657.85</v>
      </c>
      <c r="AA10" s="215">
        <v>1231418877.5</v>
      </c>
      <c r="AB10" s="215">
        <v>7588558851.5200005</v>
      </c>
      <c r="AC10" s="215">
        <v>6798480811.3299999</v>
      </c>
      <c r="AD10" s="215">
        <v>240947533</v>
      </c>
      <c r="AE10" s="215">
        <v>549130507.19000006</v>
      </c>
      <c r="AF10" s="215">
        <v>0</v>
      </c>
      <c r="AG10" s="215">
        <v>0</v>
      </c>
      <c r="AH10" s="215">
        <v>0</v>
      </c>
      <c r="AI10" s="215">
        <v>0</v>
      </c>
      <c r="AJ10" s="215">
        <v>0</v>
      </c>
      <c r="AK10" s="215">
        <v>0</v>
      </c>
      <c r="AL10" s="215">
        <v>0</v>
      </c>
      <c r="AM10" s="215">
        <v>0</v>
      </c>
      <c r="AN10" s="215">
        <v>0</v>
      </c>
      <c r="AO10" s="215">
        <v>0</v>
      </c>
      <c r="AP10" s="215">
        <v>0</v>
      </c>
      <c r="AQ10" s="215">
        <v>0</v>
      </c>
      <c r="AR10" s="215">
        <v>0</v>
      </c>
      <c r="AS10" s="215">
        <v>0</v>
      </c>
      <c r="AT10" s="215">
        <v>0</v>
      </c>
      <c r="AU10" s="215">
        <v>0</v>
      </c>
      <c r="AV10" s="215">
        <v>0</v>
      </c>
      <c r="AW10" s="215">
        <v>73983825079.179993</v>
      </c>
      <c r="AX10" s="215">
        <v>26430601196.993</v>
      </c>
      <c r="AY10" s="215">
        <v>2766626295.1599998</v>
      </c>
      <c r="AZ10" s="215">
        <v>12473757584.060001</v>
      </c>
      <c r="BA10" s="215">
        <v>680907166.93999994</v>
      </c>
      <c r="BB10" s="215">
        <v>33227114</v>
      </c>
      <c r="BC10" s="215">
        <v>647680052.93999994</v>
      </c>
      <c r="BD10" s="215">
        <v>0</v>
      </c>
      <c r="BE10" s="215">
        <v>0</v>
      </c>
      <c r="BF10" s="215">
        <v>0</v>
      </c>
      <c r="BG10" s="215">
        <v>0</v>
      </c>
      <c r="BH10" s="215">
        <v>6468149783.8829994</v>
      </c>
      <c r="BI10" s="215">
        <v>215887367.15000004</v>
      </c>
      <c r="BJ10" s="215">
        <v>0</v>
      </c>
      <c r="BK10" s="215">
        <v>0</v>
      </c>
      <c r="BL10" s="215">
        <v>47553223881.793999</v>
      </c>
      <c r="BM10" s="215">
        <v>40477598934.099998</v>
      </c>
      <c r="BN10" s="215">
        <v>1068472763.3299998</v>
      </c>
      <c r="BO10" s="215">
        <v>3557617222.1439977</v>
      </c>
      <c r="BP10" s="215">
        <v>1934793296.5099974</v>
      </c>
      <c r="BQ10" s="215">
        <v>1625021836.22</v>
      </c>
      <c r="BR10" s="215">
        <v>6075287328.2700005</v>
      </c>
      <c r="BS10" s="215">
        <v>5935103195.1000004</v>
      </c>
      <c r="BT10" s="215">
        <v>140184133.16999999</v>
      </c>
      <c r="BU10" s="215">
        <v>9601900</v>
      </c>
      <c r="BV10" s="215">
        <v>0</v>
      </c>
      <c r="BW10" s="215">
        <v>90858457.230000004</v>
      </c>
      <c r="BX10" s="215">
        <v>19512082.800000001</v>
      </c>
      <c r="BY10" s="215">
        <v>0</v>
      </c>
      <c r="BZ10" s="215">
        <v>19267043.629999999</v>
      </c>
      <c r="CA10" s="215">
        <v>17704129.039999999</v>
      </c>
      <c r="CB10" s="215">
        <v>41726384.859999999</v>
      </c>
      <c r="CC10" s="215">
        <v>673113920.80000007</v>
      </c>
      <c r="CD10" s="215">
        <v>380359438.69000006</v>
      </c>
      <c r="CE10" s="215">
        <v>292754482.11000001</v>
      </c>
      <c r="CF10" s="215">
        <v>118643089.7</v>
      </c>
      <c r="CG10" s="215">
        <v>0</v>
      </c>
      <c r="CH10" s="215">
        <v>0</v>
      </c>
      <c r="CI10" s="215">
        <v>2792985309.6799998</v>
      </c>
      <c r="CJ10" s="215">
        <v>2124018187.5800002</v>
      </c>
      <c r="CK10" s="215">
        <v>0</v>
      </c>
      <c r="CL10" s="215">
        <v>0</v>
      </c>
      <c r="CM10" s="215">
        <v>0</v>
      </c>
      <c r="CN10" s="215">
        <v>50363622.230000004</v>
      </c>
      <c r="CO10" s="215">
        <v>0</v>
      </c>
      <c r="CP10" s="215">
        <v>0</v>
      </c>
      <c r="CQ10" s="215">
        <v>593949943.87999988</v>
      </c>
      <c r="CR10" s="215">
        <v>0</v>
      </c>
      <c r="CS10" s="215">
        <v>5943691930.2300005</v>
      </c>
      <c r="CT10" s="215">
        <v>2306719889.6899996</v>
      </c>
      <c r="CU10" s="215">
        <v>1372718131.3499999</v>
      </c>
      <c r="CV10" s="215">
        <v>2264253909.1900005</v>
      </c>
      <c r="CW10" s="215">
        <v>793636054.48999989</v>
      </c>
      <c r="CX10" s="215">
        <v>1457830732.4299998</v>
      </c>
      <c r="CY10" s="215">
        <v>522095261.01000011</v>
      </c>
      <c r="CZ10" s="215">
        <v>52026566.43</v>
      </c>
      <c r="DA10" s="215">
        <v>-19446523.200000003</v>
      </c>
      <c r="DB10" s="215">
        <v>1908452903.8099999</v>
      </c>
      <c r="DC10" s="215">
        <v>9408256775.1599998</v>
      </c>
      <c r="DD10" s="215">
        <v>7760497409.8200006</v>
      </c>
      <c r="DE10" s="215">
        <v>1647759365.3399992</v>
      </c>
    </row>
    <row r="11" spans="1:109" x14ac:dyDescent="0.2">
      <c r="A11" s="104">
        <v>2007</v>
      </c>
      <c r="B11" s="104">
        <v>4</v>
      </c>
      <c r="C11" s="108">
        <v>137</v>
      </c>
      <c r="D11" s="218">
        <v>112</v>
      </c>
      <c r="E11" s="217">
        <v>36</v>
      </c>
      <c r="F11" s="108">
        <v>120007</v>
      </c>
      <c r="G11" s="108"/>
      <c r="H11" s="109"/>
      <c r="I11" s="106">
        <v>61555559664.349998</v>
      </c>
      <c r="J11" s="214">
        <v>17907111213.590004</v>
      </c>
      <c r="K11" s="214">
        <v>12478054523.139999</v>
      </c>
      <c r="L11" s="214">
        <v>4892592432.3400002</v>
      </c>
      <c r="M11" s="214">
        <v>4892592.4323399998</v>
      </c>
      <c r="N11" s="214">
        <v>536464.25811000005</v>
      </c>
      <c r="O11" s="214">
        <v>0</v>
      </c>
      <c r="P11" s="214">
        <v>0</v>
      </c>
      <c r="Q11" s="214">
        <v>0</v>
      </c>
      <c r="R11" s="214">
        <v>34141791162.709995</v>
      </c>
      <c r="S11" s="214">
        <v>35394917284.080002</v>
      </c>
      <c r="T11" s="214">
        <v>32655206723.369995</v>
      </c>
      <c r="U11" s="215">
        <v>1194371504.6399999</v>
      </c>
      <c r="V11" s="215">
        <v>1545339056.0699999</v>
      </c>
      <c r="W11" s="110">
        <v>4.3659914322361361E-2</v>
      </c>
      <c r="X11" s="215">
        <v>28523805243.98</v>
      </c>
      <c r="Y11" s="215">
        <v>26400073178.129997</v>
      </c>
      <c r="Z11" s="215">
        <v>1039976916.89</v>
      </c>
      <c r="AA11" s="215">
        <v>1083755148.9599998</v>
      </c>
      <c r="AB11" s="215">
        <v>6871112040.0999994</v>
      </c>
      <c r="AC11" s="215">
        <v>6255133545.2399998</v>
      </c>
      <c r="AD11" s="215">
        <v>154394587.75</v>
      </c>
      <c r="AE11" s="215">
        <v>461583907.11000001</v>
      </c>
      <c r="AF11" s="215">
        <v>0</v>
      </c>
      <c r="AG11" s="215">
        <v>0</v>
      </c>
      <c r="AH11" s="215">
        <v>0</v>
      </c>
      <c r="AI11" s="215">
        <v>0</v>
      </c>
      <c r="AJ11" s="215">
        <v>0</v>
      </c>
      <c r="AK11" s="215">
        <v>0</v>
      </c>
      <c r="AL11" s="215">
        <v>0</v>
      </c>
      <c r="AM11" s="215">
        <v>0</v>
      </c>
      <c r="AN11" s="215">
        <v>0</v>
      </c>
      <c r="AO11" s="215">
        <v>0</v>
      </c>
      <c r="AP11" s="215">
        <v>0</v>
      </c>
      <c r="AQ11" s="215">
        <v>0</v>
      </c>
      <c r="AR11" s="215">
        <v>0</v>
      </c>
      <c r="AS11" s="215">
        <v>0</v>
      </c>
      <c r="AT11" s="215">
        <v>0</v>
      </c>
      <c r="AU11" s="215">
        <v>0</v>
      </c>
      <c r="AV11" s="215">
        <v>0</v>
      </c>
      <c r="AW11" s="215">
        <v>66442914908.869995</v>
      </c>
      <c r="AX11" s="215">
        <v>18369460829.190002</v>
      </c>
      <c r="AY11" s="215">
        <v>2557890843.6800003</v>
      </c>
      <c r="AZ11" s="215">
        <v>4161907527.0500002</v>
      </c>
      <c r="BA11" s="215">
        <v>1303417283.3300002</v>
      </c>
      <c r="BB11" s="215">
        <v>19045679</v>
      </c>
      <c r="BC11" s="215">
        <v>1284371604.3300002</v>
      </c>
      <c r="BD11" s="215">
        <v>0</v>
      </c>
      <c r="BE11" s="215">
        <v>0</v>
      </c>
      <c r="BF11" s="215">
        <v>0</v>
      </c>
      <c r="BG11" s="215">
        <v>0</v>
      </c>
      <c r="BH11" s="215">
        <v>6030127945.3800001</v>
      </c>
      <c r="BI11" s="215">
        <v>294705141.63999999</v>
      </c>
      <c r="BJ11" s="215">
        <v>0</v>
      </c>
      <c r="BK11" s="215">
        <v>0</v>
      </c>
      <c r="BL11" s="215">
        <v>48073454079.681488</v>
      </c>
      <c r="BM11" s="215">
        <v>41774709532.949997</v>
      </c>
      <c r="BN11" s="215">
        <v>1106918607.6099999</v>
      </c>
      <c r="BO11" s="215">
        <v>4035530857.8814993</v>
      </c>
      <c r="BP11" s="215">
        <v>2701675414.0914993</v>
      </c>
      <c r="BQ11" s="215">
        <v>454013846.24000001</v>
      </c>
      <c r="BR11" s="215">
        <v>8304923500</v>
      </c>
      <c r="BS11" s="215">
        <v>8100976100</v>
      </c>
      <c r="BT11" s="215">
        <v>203947400</v>
      </c>
      <c r="BU11" s="215">
        <v>0</v>
      </c>
      <c r="BV11" s="215">
        <v>0</v>
      </c>
      <c r="BW11" s="215">
        <v>5013500</v>
      </c>
      <c r="BX11" s="215">
        <v>28567300</v>
      </c>
      <c r="BY11" s="215">
        <v>0</v>
      </c>
      <c r="BZ11" s="215">
        <v>21944600</v>
      </c>
      <c r="CA11" s="215">
        <v>259299300</v>
      </c>
      <c r="CB11" s="215">
        <v>60956900</v>
      </c>
      <c r="CC11" s="215">
        <v>782265600</v>
      </c>
      <c r="CD11" s="215">
        <v>361830100</v>
      </c>
      <c r="CE11" s="215">
        <v>420435500</v>
      </c>
      <c r="CF11" s="215">
        <v>167011400</v>
      </c>
      <c r="CG11" s="215">
        <v>0</v>
      </c>
      <c r="CH11" s="215">
        <v>2932200</v>
      </c>
      <c r="CI11" s="215">
        <v>3798579800</v>
      </c>
      <c r="CJ11" s="215">
        <v>3139736000</v>
      </c>
      <c r="CK11" s="215">
        <v>0</v>
      </c>
      <c r="CL11" s="215">
        <v>0</v>
      </c>
      <c r="CM11" s="215">
        <v>0</v>
      </c>
      <c r="CN11" s="215">
        <v>40642100</v>
      </c>
      <c r="CO11" s="215">
        <v>0</v>
      </c>
      <c r="CP11" s="215">
        <v>5348000</v>
      </c>
      <c r="CQ11" s="215">
        <v>595518000</v>
      </c>
      <c r="CR11" s="215">
        <v>0</v>
      </c>
      <c r="CS11" s="215">
        <v>8419308100</v>
      </c>
      <c r="CT11" s="215">
        <v>3567874699.9999995</v>
      </c>
      <c r="CU11" s="215">
        <v>1814644400.0000002</v>
      </c>
      <c r="CV11" s="215">
        <v>3036789000</v>
      </c>
      <c r="CW11" s="215">
        <v>747205100.00000012</v>
      </c>
      <c r="CX11" s="215">
        <v>2154724500.0000005</v>
      </c>
      <c r="CY11" s="215">
        <v>795923200.00000012</v>
      </c>
      <c r="CZ11" s="215">
        <v>80249100</v>
      </c>
      <c r="DA11" s="215">
        <v>-15936400.000000002</v>
      </c>
      <c r="DB11" s="215">
        <v>2854462200.0000005</v>
      </c>
      <c r="DC11" s="215">
        <v>12907312000</v>
      </c>
      <c r="DD11" s="215">
        <v>10460959100</v>
      </c>
      <c r="DE11" s="215">
        <v>2446352900.0000005</v>
      </c>
    </row>
    <row r="12" spans="1:109" x14ac:dyDescent="0.2">
      <c r="A12" s="104">
        <v>2008</v>
      </c>
      <c r="B12" s="104">
        <v>1</v>
      </c>
      <c r="C12" s="108">
        <v>131</v>
      </c>
      <c r="D12" s="218">
        <v>110</v>
      </c>
      <c r="E12" s="217">
        <v>39</v>
      </c>
      <c r="F12" s="108">
        <v>40223</v>
      </c>
      <c r="G12" s="108"/>
      <c r="H12" s="109"/>
      <c r="I12" s="106">
        <v>66225097765.990288</v>
      </c>
      <c r="J12" s="214">
        <v>19462358467.203194</v>
      </c>
      <c r="K12" s="214">
        <v>10809425169.119995</v>
      </c>
      <c r="L12" s="214">
        <v>7998823813.9332008</v>
      </c>
      <c r="M12" s="214">
        <v>7998823.8139332011</v>
      </c>
      <c r="N12" s="214">
        <v>654109.48414999992</v>
      </c>
      <c r="O12" s="214">
        <v>206696922.80000001</v>
      </c>
      <c r="P12" s="214">
        <v>4080000000</v>
      </c>
      <c r="Q12" s="214">
        <v>0</v>
      </c>
      <c r="R12" s="214">
        <v>34855902480.0812</v>
      </c>
      <c r="S12" s="214">
        <v>36138324430.999199</v>
      </c>
      <c r="T12" s="214">
        <v>33837894310.054302</v>
      </c>
      <c r="U12" s="215">
        <v>730475138.3578999</v>
      </c>
      <c r="V12" s="215">
        <v>1569954982.5869999</v>
      </c>
      <c r="W12" s="110">
        <v>4.344293785907527E-2</v>
      </c>
      <c r="X12" s="215">
        <v>32546445665.122101</v>
      </c>
      <c r="Y12" s="215">
        <v>30669048922.717197</v>
      </c>
      <c r="Z12" s="215">
        <v>633005325.49789989</v>
      </c>
      <c r="AA12" s="215">
        <v>1244391416.9069998</v>
      </c>
      <c r="AB12" s="215">
        <v>3591878765.8771</v>
      </c>
      <c r="AC12" s="215">
        <v>3168845387.3371</v>
      </c>
      <c r="AD12" s="215">
        <v>97469812.859999999</v>
      </c>
      <c r="AE12" s="215">
        <v>325563565.68000001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  <c r="AL12" s="215">
        <v>0</v>
      </c>
      <c r="AM12" s="215">
        <v>0</v>
      </c>
      <c r="AN12" s="215">
        <v>0</v>
      </c>
      <c r="AO12" s="215">
        <v>0</v>
      </c>
      <c r="AP12" s="215">
        <v>0</v>
      </c>
      <c r="AQ12" s="215">
        <v>0</v>
      </c>
      <c r="AR12" s="215">
        <v>0</v>
      </c>
      <c r="AS12" s="215">
        <v>0</v>
      </c>
      <c r="AT12" s="215">
        <v>0</v>
      </c>
      <c r="AU12" s="215">
        <v>0</v>
      </c>
      <c r="AV12" s="215">
        <v>0</v>
      </c>
      <c r="AW12" s="215">
        <v>70588345630.944275</v>
      </c>
      <c r="AX12" s="215">
        <v>22170615011.95879</v>
      </c>
      <c r="AY12" s="215">
        <v>2369641365.7399998</v>
      </c>
      <c r="AZ12" s="215">
        <v>7844190510.25</v>
      </c>
      <c r="BA12" s="215">
        <v>2088026181.3</v>
      </c>
      <c r="BB12" s="215">
        <v>16199365</v>
      </c>
      <c r="BC12" s="215">
        <v>1963151215.3</v>
      </c>
      <c r="BD12" s="215">
        <v>54455511</v>
      </c>
      <c r="BE12" s="215">
        <v>0</v>
      </c>
      <c r="BF12" s="215">
        <v>54220090</v>
      </c>
      <c r="BG12" s="215">
        <v>0</v>
      </c>
      <c r="BH12" s="215">
        <v>6935296545.092392</v>
      </c>
      <c r="BI12" s="215">
        <v>221112421.98139897</v>
      </c>
      <c r="BJ12" s="215">
        <v>0</v>
      </c>
      <c r="BK12" s="215">
        <v>0</v>
      </c>
      <c r="BL12" s="215">
        <v>48417730619.215996</v>
      </c>
      <c r="BM12" s="215">
        <v>43082678795.860001</v>
      </c>
      <c r="BN12" s="215">
        <v>1142835768.1139998</v>
      </c>
      <c r="BO12" s="215">
        <v>2864393934.3319979</v>
      </c>
      <c r="BP12" s="215">
        <v>703776810.31699944</v>
      </c>
      <c r="BQ12" s="215">
        <v>737460115.63999999</v>
      </c>
      <c r="BR12" s="215">
        <v>2632596700</v>
      </c>
      <c r="BS12" s="215">
        <v>2553603822.3300004</v>
      </c>
      <c r="BT12" s="215">
        <v>55859028.620000012</v>
      </c>
      <c r="BU12" s="215">
        <v>218666</v>
      </c>
      <c r="BV12" s="215">
        <v>22915198.299999997</v>
      </c>
      <c r="BW12" s="215">
        <v>456027.58</v>
      </c>
      <c r="BX12" s="215">
        <v>0</v>
      </c>
      <c r="BY12" s="215">
        <v>0</v>
      </c>
      <c r="BZ12" s="215">
        <v>21239762.530000001</v>
      </c>
      <c r="CA12" s="215">
        <v>10745722.470000001</v>
      </c>
      <c r="CB12" s="215">
        <v>9542821.870000001</v>
      </c>
      <c r="CC12" s="215">
        <v>333982972.61000001</v>
      </c>
      <c r="CD12" s="215">
        <v>136959856.56</v>
      </c>
      <c r="CE12" s="215">
        <v>140320098.55000001</v>
      </c>
      <c r="CF12" s="215">
        <v>56694717.5</v>
      </c>
      <c r="CG12" s="215">
        <v>0</v>
      </c>
      <c r="CH12" s="215">
        <v>-8300</v>
      </c>
      <c r="CI12" s="215">
        <v>1381206425.1099997</v>
      </c>
      <c r="CJ12" s="215">
        <v>943769833.8499999</v>
      </c>
      <c r="CK12" s="215">
        <v>276890629.01999998</v>
      </c>
      <c r="CL12" s="215">
        <v>30991.13</v>
      </c>
      <c r="CM12" s="215">
        <v>0</v>
      </c>
      <c r="CN12" s="215">
        <v>92203760.25</v>
      </c>
      <c r="CO12" s="215">
        <v>0</v>
      </c>
      <c r="CP12" s="215">
        <v>9670754.1500000004</v>
      </c>
      <c r="CQ12" s="215">
        <v>95285171.319999993</v>
      </c>
      <c r="CR12" s="215">
        <v>79699952.170000002</v>
      </c>
      <c r="CS12" s="215">
        <v>2735393237.1430001</v>
      </c>
      <c r="CT12" s="215">
        <v>977506020.42000008</v>
      </c>
      <c r="CU12" s="215">
        <v>657231240.84000003</v>
      </c>
      <c r="CV12" s="215">
        <v>1100655975.8830001</v>
      </c>
      <c r="CW12" s="215">
        <v>253170342.81999996</v>
      </c>
      <c r="CX12" s="215">
        <v>691256572.53699982</v>
      </c>
      <c r="CY12" s="215">
        <v>134078660.75000001</v>
      </c>
      <c r="CZ12" s="215">
        <v>24384004.129999999</v>
      </c>
      <c r="DA12" s="215">
        <v>800951229.15699983</v>
      </c>
      <c r="DB12" s="215">
        <v>804220345.00699985</v>
      </c>
      <c r="DC12" s="215">
        <v>4151783835.8599997</v>
      </c>
      <c r="DD12" s="215">
        <v>3448007040.7929997</v>
      </c>
      <c r="DE12" s="215">
        <v>703776795.06699979</v>
      </c>
    </row>
    <row r="13" spans="1:109" x14ac:dyDescent="0.2">
      <c r="A13" s="104">
        <v>2008</v>
      </c>
      <c r="B13" s="104">
        <v>2</v>
      </c>
      <c r="C13" s="108">
        <v>130</v>
      </c>
      <c r="D13" s="213">
        <v>108</v>
      </c>
      <c r="E13" s="217">
        <v>45</v>
      </c>
      <c r="F13" s="108">
        <v>48957</v>
      </c>
      <c r="G13" s="108"/>
      <c r="H13" s="109"/>
      <c r="I13" s="106">
        <v>67499607766.630013</v>
      </c>
      <c r="J13" s="214">
        <v>19281042125.220001</v>
      </c>
      <c r="K13" s="214">
        <v>10270460675.769999</v>
      </c>
      <c r="L13" s="214">
        <v>7193604936.3999996</v>
      </c>
      <c r="M13" s="214">
        <v>7193604.9364</v>
      </c>
      <c r="N13" s="214">
        <v>1816976.51305</v>
      </c>
      <c r="O13" s="214">
        <v>489923065.31</v>
      </c>
      <c r="P13" s="214">
        <v>0</v>
      </c>
      <c r="Q13" s="214">
        <v>0</v>
      </c>
      <c r="R13" s="214">
        <v>39026593065.080002</v>
      </c>
      <c r="S13" s="214">
        <v>40410133412.010002</v>
      </c>
      <c r="T13" s="214">
        <v>37489049479.910004</v>
      </c>
      <c r="U13" s="215">
        <v>1228410920.9500003</v>
      </c>
      <c r="V13" s="215">
        <v>1692673011.1500001</v>
      </c>
      <c r="W13" s="110">
        <v>4.1887340333475201E-2</v>
      </c>
      <c r="X13" s="215">
        <v>36183304129.510002</v>
      </c>
      <c r="Y13" s="215">
        <v>33829912541.400002</v>
      </c>
      <c r="Z13" s="215">
        <v>1114331076.49</v>
      </c>
      <c r="AA13" s="215">
        <v>1239060511.6199999</v>
      </c>
      <c r="AB13" s="215">
        <v>4226829282.4999995</v>
      </c>
      <c r="AC13" s="215">
        <v>3659136938.5100002</v>
      </c>
      <c r="AD13" s="215">
        <v>114079844.46000001</v>
      </c>
      <c r="AE13" s="215">
        <v>453612499.53000003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  <c r="AL13" s="215">
        <v>0</v>
      </c>
      <c r="AM13" s="215">
        <v>0</v>
      </c>
      <c r="AN13" s="215">
        <v>0</v>
      </c>
      <c r="AO13" s="215">
        <v>0</v>
      </c>
      <c r="AP13" s="215">
        <v>0</v>
      </c>
      <c r="AQ13" s="215">
        <v>0</v>
      </c>
      <c r="AR13" s="215">
        <v>0</v>
      </c>
      <c r="AS13" s="215">
        <v>0</v>
      </c>
      <c r="AT13" s="215">
        <v>0</v>
      </c>
      <c r="AU13" s="215">
        <v>0</v>
      </c>
      <c r="AV13" s="215">
        <v>0</v>
      </c>
      <c r="AW13" s="215">
        <v>71966505672.320007</v>
      </c>
      <c r="AX13" s="215">
        <v>23015474113.16</v>
      </c>
      <c r="AY13" s="215">
        <v>2752254716.0600004</v>
      </c>
      <c r="AZ13" s="215">
        <v>8035162049.3600006</v>
      </c>
      <c r="BA13" s="215">
        <v>1706260007.1199999</v>
      </c>
      <c r="BB13" s="215">
        <v>58115228.149999999</v>
      </c>
      <c r="BC13" s="215">
        <v>1632175078.97</v>
      </c>
      <c r="BD13" s="215">
        <v>0</v>
      </c>
      <c r="BE13" s="215">
        <v>0</v>
      </c>
      <c r="BF13" s="215">
        <v>0</v>
      </c>
      <c r="BG13" s="215">
        <v>0</v>
      </c>
      <c r="BH13" s="215">
        <v>3843789948.73</v>
      </c>
      <c r="BI13" s="215">
        <v>200577725.46999997</v>
      </c>
      <c r="BJ13" s="215">
        <v>0</v>
      </c>
      <c r="BK13" s="215">
        <v>0</v>
      </c>
      <c r="BL13" s="215">
        <v>48951031558.973999</v>
      </c>
      <c r="BM13" s="215">
        <v>42734557961.419998</v>
      </c>
      <c r="BN13" s="215">
        <v>1123257666.8399999</v>
      </c>
      <c r="BO13" s="215">
        <v>3936638283.684001</v>
      </c>
      <c r="BP13" s="215">
        <v>1717316937.7140007</v>
      </c>
      <c r="BQ13" s="215">
        <v>445849631.04000002</v>
      </c>
      <c r="BR13" s="215">
        <v>5255349336.6499996</v>
      </c>
      <c r="BS13" s="215">
        <v>5059753989.4099998</v>
      </c>
      <c r="BT13" s="215">
        <v>68035381.370000005</v>
      </c>
      <c r="BU13" s="215">
        <v>218666</v>
      </c>
      <c r="BV13" s="215">
        <v>127341299.86999999</v>
      </c>
      <c r="BW13" s="215">
        <v>496992.14</v>
      </c>
      <c r="BX13" s="215">
        <v>29346179.100000001</v>
      </c>
      <c r="BY13" s="215">
        <v>0</v>
      </c>
      <c r="BZ13" s="215">
        <v>65819157.369999997</v>
      </c>
      <c r="CA13" s="215">
        <v>55292585.679999992</v>
      </c>
      <c r="CB13" s="215">
        <v>23662534.619999997</v>
      </c>
      <c r="CC13" s="215">
        <v>653342201.16000009</v>
      </c>
      <c r="CD13" s="215">
        <v>324068074.48000002</v>
      </c>
      <c r="CE13" s="215">
        <v>223980124.52000001</v>
      </c>
      <c r="CF13" s="215">
        <v>105294002.16000001</v>
      </c>
      <c r="CG13" s="215">
        <v>0</v>
      </c>
      <c r="CH13" s="215">
        <v>0</v>
      </c>
      <c r="CI13" s="215">
        <v>3224847046.8000007</v>
      </c>
      <c r="CJ13" s="215">
        <v>2241131764.3400002</v>
      </c>
      <c r="CK13" s="215">
        <v>637670520.81999993</v>
      </c>
      <c r="CL13" s="215">
        <v>1821877</v>
      </c>
      <c r="CM13" s="215">
        <v>0</v>
      </c>
      <c r="CN13" s="215">
        <v>251413646.03</v>
      </c>
      <c r="CO13" s="215">
        <v>0</v>
      </c>
      <c r="CP13" s="215">
        <v>21108258.800000001</v>
      </c>
      <c r="CQ13" s="215">
        <v>233549112.92000002</v>
      </c>
      <c r="CR13" s="215">
        <v>129777626.07000001</v>
      </c>
      <c r="CS13" s="215">
        <v>5569579413.8899994</v>
      </c>
      <c r="CT13" s="215">
        <v>2087154828.7999997</v>
      </c>
      <c r="CU13" s="215">
        <v>1412439595.6000004</v>
      </c>
      <c r="CV13" s="215">
        <v>2069984989.4899998</v>
      </c>
      <c r="CW13" s="215">
        <v>455591864.44</v>
      </c>
      <c r="CX13" s="215">
        <v>1801682903.9600015</v>
      </c>
      <c r="CY13" s="215">
        <v>192932118.53999999</v>
      </c>
      <c r="CZ13" s="215">
        <v>40063135.979999997</v>
      </c>
      <c r="DA13" s="215">
        <v>1954551886.5200014</v>
      </c>
      <c r="DB13" s="215">
        <v>1946259662.3200014</v>
      </c>
      <c r="DC13" s="215">
        <v>8673261954.3400021</v>
      </c>
      <c r="DD13" s="215">
        <v>6955945016.6259985</v>
      </c>
      <c r="DE13" s="215">
        <v>1717316937.7140031</v>
      </c>
    </row>
    <row r="14" spans="1:109" x14ac:dyDescent="0.2">
      <c r="A14" s="104">
        <v>2008</v>
      </c>
      <c r="B14" s="104">
        <v>3</v>
      </c>
      <c r="C14" s="108">
        <v>131</v>
      </c>
      <c r="D14" s="218">
        <v>109</v>
      </c>
      <c r="E14" s="217">
        <v>45</v>
      </c>
      <c r="F14" s="108">
        <v>84484</v>
      </c>
      <c r="G14" s="108"/>
      <c r="H14" s="109"/>
      <c r="I14" s="106">
        <v>71655909708.600006</v>
      </c>
      <c r="J14" s="214">
        <v>17831052965.110001</v>
      </c>
      <c r="K14" s="214">
        <v>10305249240.969999</v>
      </c>
      <c r="L14" s="214">
        <v>6303322127.54</v>
      </c>
      <c r="M14" s="214">
        <v>6303322.1275399998</v>
      </c>
      <c r="N14" s="214">
        <v>1222481.5966</v>
      </c>
      <c r="O14" s="214">
        <v>29944052</v>
      </c>
      <c r="P14" s="214">
        <v>5751840</v>
      </c>
      <c r="Q14" s="214">
        <v>62041448.310000002</v>
      </c>
      <c r="R14" s="214">
        <v>43484867602.619995</v>
      </c>
      <c r="S14" s="214">
        <v>45033494712.069992</v>
      </c>
      <c r="T14" s="214">
        <v>41430629797.880005</v>
      </c>
      <c r="U14" s="215">
        <v>1606144017.4300001</v>
      </c>
      <c r="V14" s="215">
        <v>1996720896.76</v>
      </c>
      <c r="W14" s="110">
        <v>4.4338573089350616E-2</v>
      </c>
      <c r="X14" s="215">
        <v>36141300787.639999</v>
      </c>
      <c r="Y14" s="215">
        <v>33125990636.740002</v>
      </c>
      <c r="Z14" s="215">
        <v>1457758566.5</v>
      </c>
      <c r="AA14" s="215">
        <v>1557551584.4000001</v>
      </c>
      <c r="AB14" s="215">
        <v>8892193924.4300003</v>
      </c>
      <c r="AC14" s="215">
        <v>8304639161.1399994</v>
      </c>
      <c r="AD14" s="215">
        <v>148385450.93000001</v>
      </c>
      <c r="AE14" s="215">
        <v>439169312.35999995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  <c r="AK14" s="215">
        <v>0</v>
      </c>
      <c r="AL14" s="215">
        <v>0</v>
      </c>
      <c r="AM14" s="215">
        <v>0</v>
      </c>
      <c r="AN14" s="215">
        <v>0</v>
      </c>
      <c r="AO14" s="215">
        <v>0</v>
      </c>
      <c r="AP14" s="215">
        <v>0</v>
      </c>
      <c r="AQ14" s="215">
        <v>0</v>
      </c>
      <c r="AR14" s="215">
        <v>0</v>
      </c>
      <c r="AS14" s="215">
        <v>0</v>
      </c>
      <c r="AT14" s="215">
        <v>0</v>
      </c>
      <c r="AU14" s="215">
        <v>0</v>
      </c>
      <c r="AV14" s="215">
        <v>0</v>
      </c>
      <c r="AW14" s="215">
        <v>76402128056.070007</v>
      </c>
      <c r="AX14" s="215">
        <v>25693410267.299999</v>
      </c>
      <c r="AY14" s="215">
        <v>2690240216.79</v>
      </c>
      <c r="AZ14" s="215">
        <v>9697868288.2700005</v>
      </c>
      <c r="BA14" s="215">
        <v>2642458504.4499998</v>
      </c>
      <c r="BB14" s="215">
        <v>9074540.0999999996</v>
      </c>
      <c r="BC14" s="215">
        <v>2203840019.5599999</v>
      </c>
      <c r="BD14" s="215">
        <v>0</v>
      </c>
      <c r="BE14" s="215">
        <v>19756299.420000002</v>
      </c>
      <c r="BF14" s="215">
        <v>409787645.37</v>
      </c>
      <c r="BG14" s="215">
        <v>0</v>
      </c>
      <c r="BH14" s="215">
        <v>4084619649.7599998</v>
      </c>
      <c r="BI14" s="215">
        <v>219101064.43000004</v>
      </c>
      <c r="BJ14" s="215">
        <v>0</v>
      </c>
      <c r="BK14" s="215">
        <v>0</v>
      </c>
      <c r="BL14" s="215">
        <v>50708717789.379997</v>
      </c>
      <c r="BM14" s="215">
        <v>43605767898.259995</v>
      </c>
      <c r="BN14" s="215">
        <v>1089223563.5599999</v>
      </c>
      <c r="BO14" s="215">
        <v>4865678506.4300013</v>
      </c>
      <c r="BP14" s="215">
        <v>2774997133.4400005</v>
      </c>
      <c r="BQ14" s="215">
        <v>413232588.27999997</v>
      </c>
      <c r="BR14" s="215">
        <v>8238540557.9499998</v>
      </c>
      <c r="BS14" s="215">
        <v>7922282905.2199993</v>
      </c>
      <c r="BT14" s="215">
        <v>120035439.92999999</v>
      </c>
      <c r="BU14" s="215">
        <v>218666</v>
      </c>
      <c r="BV14" s="215">
        <v>196003546.80000001</v>
      </c>
      <c r="BW14" s="215">
        <v>4378221.99</v>
      </c>
      <c r="BX14" s="215">
        <v>48705426.280000001</v>
      </c>
      <c r="BY14" s="215">
        <v>0</v>
      </c>
      <c r="BZ14" s="215">
        <v>91745182.700000018</v>
      </c>
      <c r="CA14" s="215">
        <v>96962910.859999999</v>
      </c>
      <c r="CB14" s="215">
        <v>45848025.230000004</v>
      </c>
      <c r="CC14" s="215">
        <v>1031338906.6000001</v>
      </c>
      <c r="CD14" s="215">
        <v>487445967.03000003</v>
      </c>
      <c r="CE14" s="215">
        <v>393606179.46000004</v>
      </c>
      <c r="CF14" s="215">
        <v>148306760.10999998</v>
      </c>
      <c r="CG14" s="215">
        <v>1980000</v>
      </c>
      <c r="CH14" s="215">
        <v>0</v>
      </c>
      <c r="CI14" s="215">
        <v>4313491501.6900005</v>
      </c>
      <c r="CJ14" s="215">
        <v>2713427202.1600003</v>
      </c>
      <c r="CK14" s="215">
        <v>1051299613.5799999</v>
      </c>
      <c r="CL14" s="215">
        <v>653989.4</v>
      </c>
      <c r="CM14" s="215">
        <v>20</v>
      </c>
      <c r="CN14" s="215">
        <v>414792707.63999999</v>
      </c>
      <c r="CO14" s="215">
        <v>0</v>
      </c>
      <c r="CP14" s="215">
        <v>49373659.369999997</v>
      </c>
      <c r="CQ14" s="215">
        <v>342478432.97000003</v>
      </c>
      <c r="CR14" s="215">
        <v>244000804.19999999</v>
      </c>
      <c r="CS14" s="215">
        <v>7935356891.5299997</v>
      </c>
      <c r="CT14" s="215">
        <v>2746570783.5400004</v>
      </c>
      <c r="CU14" s="215">
        <v>2175174985.2199998</v>
      </c>
      <c r="CV14" s="215">
        <v>3013611122.77</v>
      </c>
      <c r="CW14" s="215">
        <v>731483835.50999999</v>
      </c>
      <c r="CX14" s="215">
        <v>2853852425.9999995</v>
      </c>
      <c r="CY14" s="215">
        <v>392161290.47000003</v>
      </c>
      <c r="CZ14" s="215">
        <v>85290861.469999999</v>
      </c>
      <c r="DA14" s="215">
        <v>3160722854.9999995</v>
      </c>
      <c r="DB14" s="215">
        <v>3146342024.7099996</v>
      </c>
      <c r="DC14" s="215">
        <v>12944438782.460001</v>
      </c>
      <c r="DD14" s="215">
        <v>10169441649.02</v>
      </c>
      <c r="DE14" s="215">
        <v>2774997133.4399991</v>
      </c>
    </row>
    <row r="15" spans="1:109" x14ac:dyDescent="0.2">
      <c r="A15" s="104">
        <v>2008</v>
      </c>
      <c r="B15" s="104">
        <v>4</v>
      </c>
      <c r="C15" s="108">
        <v>132</v>
      </c>
      <c r="D15" s="213">
        <v>109</v>
      </c>
      <c r="E15" s="217">
        <v>46</v>
      </c>
      <c r="F15" s="108">
        <v>108293</v>
      </c>
      <c r="G15" s="108"/>
      <c r="H15" s="109"/>
      <c r="I15" s="106">
        <v>74419446890.180908</v>
      </c>
      <c r="J15" s="214">
        <v>20050521116.7309</v>
      </c>
      <c r="K15" s="214">
        <v>13005952630.470898</v>
      </c>
      <c r="L15" s="214">
        <v>5819457481.8000002</v>
      </c>
      <c r="M15" s="214">
        <v>5819457.4818000002</v>
      </c>
      <c r="N15" s="214">
        <v>1225111.00446</v>
      </c>
      <c r="O15" s="214">
        <v>29829052</v>
      </c>
      <c r="P15" s="214">
        <v>2089718490.99</v>
      </c>
      <c r="Q15" s="214">
        <v>0</v>
      </c>
      <c r="R15" s="214">
        <v>44474232314.580002</v>
      </c>
      <c r="S15" s="214">
        <v>46446273976.230003</v>
      </c>
      <c r="T15" s="214">
        <v>41533022630.400002</v>
      </c>
      <c r="U15" s="215">
        <v>2270967187.0299997</v>
      </c>
      <c r="V15" s="215">
        <v>2642284158.7999997</v>
      </c>
      <c r="W15" s="110">
        <v>5.6889044752055938E-2</v>
      </c>
      <c r="X15" s="215">
        <v>39661897214.140007</v>
      </c>
      <c r="Y15" s="215">
        <v>35536350473.000008</v>
      </c>
      <c r="Z15" s="215">
        <v>1959819302.3</v>
      </c>
      <c r="AA15" s="215">
        <v>2165727438.8400002</v>
      </c>
      <c r="AB15" s="215">
        <v>6784376762.0900002</v>
      </c>
      <c r="AC15" s="215">
        <v>5996672157.3999996</v>
      </c>
      <c r="AD15" s="215">
        <v>311147884.73000002</v>
      </c>
      <c r="AE15" s="215">
        <v>476556719.96000004</v>
      </c>
      <c r="AF15" s="215">
        <v>0</v>
      </c>
      <c r="AG15" s="215">
        <v>0</v>
      </c>
      <c r="AH15" s="215">
        <v>0</v>
      </c>
      <c r="AI15" s="215">
        <v>0</v>
      </c>
      <c r="AJ15" s="215">
        <v>0</v>
      </c>
      <c r="AK15" s="215">
        <v>0</v>
      </c>
      <c r="AL15" s="215">
        <v>0</v>
      </c>
      <c r="AM15" s="215">
        <v>0</v>
      </c>
      <c r="AN15" s="215">
        <v>0</v>
      </c>
      <c r="AO15" s="215">
        <v>0</v>
      </c>
      <c r="AP15" s="215">
        <v>0</v>
      </c>
      <c r="AQ15" s="215">
        <v>0</v>
      </c>
      <c r="AR15" s="215">
        <v>0</v>
      </c>
      <c r="AS15" s="215">
        <v>0</v>
      </c>
      <c r="AT15" s="215">
        <v>0</v>
      </c>
      <c r="AU15" s="215">
        <v>0</v>
      </c>
      <c r="AV15" s="215">
        <v>0</v>
      </c>
      <c r="AW15" s="215">
        <v>78530740164.550903</v>
      </c>
      <c r="AX15" s="215">
        <v>23513084855.34</v>
      </c>
      <c r="AY15" s="215">
        <v>2846290303.0000005</v>
      </c>
      <c r="AZ15" s="215">
        <v>9646306621.3800011</v>
      </c>
      <c r="BA15" s="215">
        <v>1215690576.73</v>
      </c>
      <c r="BB15" s="215">
        <v>4584940.0999999996</v>
      </c>
      <c r="BC15" s="215">
        <v>1211105636.6300001</v>
      </c>
      <c r="BD15" s="215">
        <v>0</v>
      </c>
      <c r="BE15" s="215">
        <v>0</v>
      </c>
      <c r="BF15" s="215">
        <v>0</v>
      </c>
      <c r="BG15" s="215">
        <v>0</v>
      </c>
      <c r="BH15" s="215">
        <v>6787182614.6399994</v>
      </c>
      <c r="BI15" s="215">
        <v>263575426.48999998</v>
      </c>
      <c r="BJ15" s="215">
        <v>0</v>
      </c>
      <c r="BK15" s="215">
        <v>0</v>
      </c>
      <c r="BL15" s="215">
        <v>55017655309.093994</v>
      </c>
      <c r="BM15" s="215">
        <v>46737684476.489998</v>
      </c>
      <c r="BN15" s="215">
        <v>1108233660.1100001</v>
      </c>
      <c r="BO15" s="215">
        <v>6176033817.2740011</v>
      </c>
      <c r="BP15" s="215">
        <v>3937471878.2540016</v>
      </c>
      <c r="BQ15" s="215">
        <v>412763409.54000002</v>
      </c>
      <c r="BR15" s="215">
        <v>11596669082.610001</v>
      </c>
      <c r="BS15" s="215">
        <v>11204475043.350002</v>
      </c>
      <c r="BT15" s="215">
        <v>152512753.86999997</v>
      </c>
      <c r="BU15" s="215">
        <v>218666</v>
      </c>
      <c r="BV15" s="215">
        <v>239462619.39000005</v>
      </c>
      <c r="BW15" s="215">
        <v>8682659.7200000007</v>
      </c>
      <c r="BX15" s="215">
        <v>53525856.619999997</v>
      </c>
      <c r="BY15" s="215">
        <v>0</v>
      </c>
      <c r="BZ15" s="215">
        <v>116907326.01000001</v>
      </c>
      <c r="CA15" s="215">
        <v>138409409.80000001</v>
      </c>
      <c r="CB15" s="215">
        <v>78122462.960000008</v>
      </c>
      <c r="CC15" s="215">
        <v>1440294450.503</v>
      </c>
      <c r="CD15" s="215">
        <v>692946408.75</v>
      </c>
      <c r="CE15" s="215">
        <v>531710598.49300003</v>
      </c>
      <c r="CF15" s="215">
        <v>215637443.25999999</v>
      </c>
      <c r="CG15" s="215">
        <v>0</v>
      </c>
      <c r="CH15" s="215">
        <v>0</v>
      </c>
      <c r="CI15" s="215">
        <v>6845487243.6600008</v>
      </c>
      <c r="CJ15" s="215">
        <v>3986689726.21</v>
      </c>
      <c r="CK15" s="215">
        <v>1340386464.46</v>
      </c>
      <c r="CL15" s="215">
        <v>4820702.1999999993</v>
      </c>
      <c r="CM15" s="215">
        <v>20</v>
      </c>
      <c r="CN15" s="215">
        <v>530279940.76000005</v>
      </c>
      <c r="CO15" s="215">
        <v>0</v>
      </c>
      <c r="CP15" s="215">
        <v>49278518.799999997</v>
      </c>
      <c r="CQ15" s="215">
        <v>482971956.48000002</v>
      </c>
      <c r="CR15" s="215">
        <v>273035326.22000003</v>
      </c>
      <c r="CS15" s="215">
        <v>11461048914.823002</v>
      </c>
      <c r="CT15" s="215">
        <v>4367641213.9500008</v>
      </c>
      <c r="CU15" s="215">
        <v>3074635436.9900002</v>
      </c>
      <c r="CV15" s="215">
        <v>4018772263.8830009</v>
      </c>
      <c r="CW15" s="215">
        <v>1289014923.7</v>
      </c>
      <c r="CX15" s="215">
        <v>4251798037.2440004</v>
      </c>
      <c r="CY15" s="215">
        <v>430768030.90000004</v>
      </c>
      <c r="CZ15" s="215">
        <v>251208798.23999998</v>
      </c>
      <c r="DA15" s="215">
        <v>4431357269.9039993</v>
      </c>
      <c r="DB15" s="215">
        <v>4451152860.5739994</v>
      </c>
      <c r="DC15" s="215">
        <v>18896996849.52</v>
      </c>
      <c r="DD15" s="215">
        <v>14959524971.266003</v>
      </c>
      <c r="DE15" s="215">
        <v>3937471878.2539983</v>
      </c>
    </row>
    <row r="16" spans="1:109" x14ac:dyDescent="0.2">
      <c r="A16" s="104">
        <v>2009</v>
      </c>
      <c r="B16" s="104">
        <v>1</v>
      </c>
      <c r="C16" s="108">
        <v>132</v>
      </c>
      <c r="D16" s="218">
        <v>109</v>
      </c>
      <c r="E16" s="217">
        <v>47</v>
      </c>
      <c r="F16" s="108">
        <v>46456</v>
      </c>
      <c r="G16" s="108"/>
      <c r="H16" s="109"/>
      <c r="I16" s="106">
        <v>75249362196.350006</v>
      </c>
      <c r="J16" s="214">
        <v>25066777911.860001</v>
      </c>
      <c r="K16" s="214">
        <v>14782319593.889999</v>
      </c>
      <c r="L16" s="214">
        <v>3992511215.6399994</v>
      </c>
      <c r="M16" s="219">
        <v>6291947102.3299999</v>
      </c>
      <c r="N16" s="219">
        <v>6291947.1023300001</v>
      </c>
      <c r="O16" s="214">
        <v>29829052</v>
      </c>
      <c r="P16" s="214">
        <v>115000</v>
      </c>
      <c r="Q16" s="214">
        <v>0</v>
      </c>
      <c r="R16" s="214">
        <v>43142810723.839996</v>
      </c>
      <c r="S16" s="214">
        <v>46029757366.659996</v>
      </c>
      <c r="T16" s="214">
        <v>39171680951.190002</v>
      </c>
      <c r="U16" s="215">
        <v>2120125465.55</v>
      </c>
      <c r="V16" s="215">
        <v>4737950949.9199991</v>
      </c>
      <c r="W16" s="110">
        <v>0.10293234683335012</v>
      </c>
      <c r="X16" s="215">
        <v>37846515635.660004</v>
      </c>
      <c r="Y16" s="215">
        <v>32616264928.700001</v>
      </c>
      <c r="Z16" s="215">
        <v>1739289778.9899998</v>
      </c>
      <c r="AA16" s="215">
        <v>3490960927.9699998</v>
      </c>
      <c r="AB16" s="215">
        <v>8183241731</v>
      </c>
      <c r="AC16" s="215">
        <v>6555416022.4899998</v>
      </c>
      <c r="AD16" s="215">
        <v>380835686.56</v>
      </c>
      <c r="AE16" s="215">
        <v>1246990021.95</v>
      </c>
      <c r="AF16" s="215">
        <v>0</v>
      </c>
      <c r="AG16" s="215">
        <v>0</v>
      </c>
      <c r="AH16" s="215">
        <v>0</v>
      </c>
      <c r="AI16" s="215">
        <v>0</v>
      </c>
      <c r="AJ16" s="215">
        <v>0</v>
      </c>
      <c r="AK16" s="215">
        <v>0</v>
      </c>
      <c r="AL16" s="215">
        <v>0</v>
      </c>
      <c r="AM16" s="215">
        <v>0</v>
      </c>
      <c r="AN16" s="215">
        <v>0</v>
      </c>
      <c r="AO16" s="215">
        <v>0</v>
      </c>
      <c r="AP16" s="215">
        <v>0</v>
      </c>
      <c r="AQ16" s="215">
        <v>0</v>
      </c>
      <c r="AR16" s="215">
        <v>0</v>
      </c>
      <c r="AS16" s="215">
        <v>0</v>
      </c>
      <c r="AT16" s="215">
        <v>0</v>
      </c>
      <c r="AU16" s="215">
        <v>0</v>
      </c>
      <c r="AV16" s="215">
        <v>0</v>
      </c>
      <c r="AW16" s="215">
        <v>79142638621.479996</v>
      </c>
      <c r="AX16" s="215">
        <v>19847892047.038998</v>
      </c>
      <c r="AY16" s="215">
        <v>3404143059.9800005</v>
      </c>
      <c r="AZ16" s="215">
        <v>8763501954.4899998</v>
      </c>
      <c r="BA16" s="215">
        <v>2563686109.77</v>
      </c>
      <c r="BB16" s="215">
        <v>42.1</v>
      </c>
      <c r="BC16" s="215">
        <v>2264104417.6700001</v>
      </c>
      <c r="BD16" s="215">
        <v>2388000</v>
      </c>
      <c r="BE16" s="215">
        <v>0</v>
      </c>
      <c r="BF16" s="215">
        <v>297193650</v>
      </c>
      <c r="BG16" s="215">
        <v>0</v>
      </c>
      <c r="BH16" s="215">
        <v>2531617514.1989999</v>
      </c>
      <c r="BI16" s="215">
        <v>258507116.21999997</v>
      </c>
      <c r="BJ16" s="215">
        <v>0</v>
      </c>
      <c r="BK16" s="215">
        <v>0</v>
      </c>
      <c r="BL16" s="215">
        <v>59294746574.444</v>
      </c>
      <c r="BM16" s="215">
        <v>50953034957.87001</v>
      </c>
      <c r="BN16" s="215">
        <v>1167396956.1099999</v>
      </c>
      <c r="BO16" s="215">
        <v>6230103306.7639999</v>
      </c>
      <c r="BP16" s="215">
        <v>1530049176.0129995</v>
      </c>
      <c r="BQ16" s="215">
        <v>398133893.39999998</v>
      </c>
      <c r="BR16" s="215">
        <v>3507697517.7730002</v>
      </c>
      <c r="BS16" s="215">
        <v>3422051207.1329999</v>
      </c>
      <c r="BT16" s="215">
        <v>73919154.48999998</v>
      </c>
      <c r="BU16" s="215">
        <v>0</v>
      </c>
      <c r="BV16" s="215">
        <v>11727156.150000002</v>
      </c>
      <c r="BW16" s="215">
        <v>535865.59000000008</v>
      </c>
      <c r="BX16" s="215">
        <v>0</v>
      </c>
      <c r="BY16" s="215">
        <v>0</v>
      </c>
      <c r="BZ16" s="215">
        <v>13597924.560000001</v>
      </c>
      <c r="CA16" s="215">
        <v>59504657.640000001</v>
      </c>
      <c r="CB16" s="215">
        <v>61911291.640000001</v>
      </c>
      <c r="CC16" s="215">
        <v>377525418.5</v>
      </c>
      <c r="CD16" s="215">
        <v>161784135.78999999</v>
      </c>
      <c r="CE16" s="215">
        <v>133381376.14999999</v>
      </c>
      <c r="CF16" s="215">
        <v>82359906.560000002</v>
      </c>
      <c r="CG16" s="215">
        <v>0</v>
      </c>
      <c r="CH16" s="215">
        <v>0</v>
      </c>
      <c r="CI16" s="215">
        <v>4738684292.4800005</v>
      </c>
      <c r="CJ16" s="215">
        <v>1691271295.6699998</v>
      </c>
      <c r="CK16" s="215">
        <v>240664230.15000001</v>
      </c>
      <c r="CL16" s="215">
        <v>377205.3</v>
      </c>
      <c r="CM16" s="215">
        <v>147338</v>
      </c>
      <c r="CN16" s="215">
        <v>50431500</v>
      </c>
      <c r="CO16" s="215">
        <v>0</v>
      </c>
      <c r="CP16" s="215">
        <v>20874671.649999999</v>
      </c>
      <c r="CQ16" s="215">
        <v>93744098.150000006</v>
      </c>
      <c r="CR16" s="215">
        <v>75089417.049999997</v>
      </c>
      <c r="CS16" s="215">
        <v>5030833146.9700003</v>
      </c>
      <c r="CT16" s="215">
        <v>2992153982.0999999</v>
      </c>
      <c r="CU16" s="215">
        <v>915765810.45000005</v>
      </c>
      <c r="CV16" s="215">
        <v>1122913354.4200001</v>
      </c>
      <c r="CW16" s="215">
        <v>1200782989.1800001</v>
      </c>
      <c r="CX16" s="215">
        <v>1637240255.6030002</v>
      </c>
      <c r="CY16" s="215">
        <v>109794556.72000001</v>
      </c>
      <c r="CZ16" s="215">
        <v>35577719.639999993</v>
      </c>
      <c r="DA16" s="215">
        <v>1711457092.6830001</v>
      </c>
      <c r="DB16" s="215">
        <v>1706057925.8830001</v>
      </c>
      <c r="DC16" s="215">
        <v>8356435200.1730003</v>
      </c>
      <c r="DD16" s="215">
        <v>6826386024.1599998</v>
      </c>
      <c r="DE16" s="215">
        <v>1530049176.0130002</v>
      </c>
    </row>
    <row r="17" spans="1:109" x14ac:dyDescent="0.2">
      <c r="A17" s="104">
        <v>2009</v>
      </c>
      <c r="B17" s="104">
        <v>2</v>
      </c>
      <c r="C17" s="108">
        <v>173</v>
      </c>
      <c r="D17" s="213">
        <v>147</v>
      </c>
      <c r="E17" s="217">
        <v>48</v>
      </c>
      <c r="F17" s="108">
        <v>76300</v>
      </c>
      <c r="G17" s="108"/>
      <c r="H17" s="109"/>
      <c r="I17" s="106">
        <v>81177671111.126678</v>
      </c>
      <c r="J17" s="214">
        <v>27179657088.780003</v>
      </c>
      <c r="K17" s="214">
        <v>18160960231.439999</v>
      </c>
      <c r="L17" s="214">
        <v>4343921230.1099997</v>
      </c>
      <c r="M17" s="219">
        <v>4674775627.2299995</v>
      </c>
      <c r="N17" s="214">
        <v>4674775.6272299998</v>
      </c>
      <c r="O17" s="214">
        <v>2396000</v>
      </c>
      <c r="P17" s="214">
        <v>2960262971</v>
      </c>
      <c r="Q17" s="214">
        <v>0</v>
      </c>
      <c r="R17" s="214">
        <v>45179470969.820007</v>
      </c>
      <c r="S17" s="214">
        <v>48085208843.51001</v>
      </c>
      <c r="T17" s="214">
        <v>41173168368.390007</v>
      </c>
      <c r="U17" s="215">
        <v>2475692510.5499997</v>
      </c>
      <c r="V17" s="215">
        <v>4436347964.5699997</v>
      </c>
      <c r="W17" s="110">
        <v>9.226013718704619E-2</v>
      </c>
      <c r="X17" s="215">
        <v>38716924729.51001</v>
      </c>
      <c r="Y17" s="215">
        <v>33430074317.220005</v>
      </c>
      <c r="Z17" s="215">
        <v>2021180301.0799999</v>
      </c>
      <c r="AA17" s="215">
        <v>3265670111.2099996</v>
      </c>
      <c r="AB17" s="215">
        <v>9368284114</v>
      </c>
      <c r="AC17" s="215">
        <v>7743094051.170001</v>
      </c>
      <c r="AD17" s="215">
        <v>454512209.47000003</v>
      </c>
      <c r="AE17" s="215">
        <v>1170677853.3599999</v>
      </c>
      <c r="AF17" s="215">
        <v>0</v>
      </c>
      <c r="AG17" s="215">
        <v>0</v>
      </c>
      <c r="AH17" s="215">
        <v>0</v>
      </c>
      <c r="AI17" s="215">
        <v>0</v>
      </c>
      <c r="AJ17" s="215">
        <v>0</v>
      </c>
      <c r="AK17" s="215">
        <v>0</v>
      </c>
      <c r="AL17" s="215">
        <v>0</v>
      </c>
      <c r="AM17" s="215">
        <v>0</v>
      </c>
      <c r="AN17" s="215">
        <v>0</v>
      </c>
      <c r="AO17" s="215">
        <v>0</v>
      </c>
      <c r="AP17" s="215">
        <v>0</v>
      </c>
      <c r="AQ17" s="215">
        <v>0</v>
      </c>
      <c r="AR17" s="215">
        <v>0</v>
      </c>
      <c r="AS17" s="215">
        <v>0</v>
      </c>
      <c r="AT17" s="215">
        <v>0</v>
      </c>
      <c r="AU17" s="215">
        <v>0</v>
      </c>
      <c r="AV17" s="215">
        <v>0</v>
      </c>
      <c r="AW17" s="215">
        <v>85291455314.386688</v>
      </c>
      <c r="AX17" s="215">
        <v>19557269293.562004</v>
      </c>
      <c r="AY17" s="215">
        <v>3528570459.8800001</v>
      </c>
      <c r="AZ17" s="215">
        <v>7984429213.6700001</v>
      </c>
      <c r="BA17" s="215">
        <v>1710229836.7400002</v>
      </c>
      <c r="BB17" s="215">
        <v>1241801.3</v>
      </c>
      <c r="BC17" s="215">
        <v>1429400935.4400001</v>
      </c>
      <c r="BD17" s="215">
        <v>0</v>
      </c>
      <c r="BE17" s="215">
        <v>0</v>
      </c>
      <c r="BF17" s="215">
        <v>279587100</v>
      </c>
      <c r="BG17" s="215">
        <v>0</v>
      </c>
      <c r="BH17" s="215">
        <v>3227204056.3719997</v>
      </c>
      <c r="BI17" s="215">
        <v>265064262.02999997</v>
      </c>
      <c r="BJ17" s="215">
        <v>0</v>
      </c>
      <c r="BK17" s="215">
        <v>0</v>
      </c>
      <c r="BL17" s="215">
        <v>65734186020.824654</v>
      </c>
      <c r="BM17" s="215">
        <v>58857930594.30999</v>
      </c>
      <c r="BN17" s="215">
        <v>1137562386.7499998</v>
      </c>
      <c r="BO17" s="215">
        <v>4783571688.8446674</v>
      </c>
      <c r="BP17" s="215">
        <v>2500410778.5436668</v>
      </c>
      <c r="BQ17" s="215">
        <v>398133893.39999998</v>
      </c>
      <c r="BR17" s="215">
        <v>6855222772.7766657</v>
      </c>
      <c r="BS17" s="215">
        <v>6569576221.6266661</v>
      </c>
      <c r="BT17" s="215">
        <v>210605204.74000001</v>
      </c>
      <c r="BU17" s="215">
        <v>2070947.9999999998</v>
      </c>
      <c r="BV17" s="215">
        <v>72970398.409999996</v>
      </c>
      <c r="BW17" s="215">
        <v>769128.58</v>
      </c>
      <c r="BX17" s="215">
        <v>0</v>
      </c>
      <c r="BY17" s="215">
        <v>0</v>
      </c>
      <c r="BZ17" s="215">
        <v>30806980.68</v>
      </c>
      <c r="CA17" s="215">
        <v>138329741.95999998</v>
      </c>
      <c r="CB17" s="215">
        <v>96967217.810000002</v>
      </c>
      <c r="CC17" s="215">
        <v>830510439.77999985</v>
      </c>
      <c r="CD17" s="215">
        <v>281714179.00999999</v>
      </c>
      <c r="CE17" s="215">
        <v>396932079.69</v>
      </c>
      <c r="CF17" s="215">
        <v>151864181.07999998</v>
      </c>
      <c r="CG17" s="215">
        <v>0</v>
      </c>
      <c r="CH17" s="215">
        <v>0</v>
      </c>
      <c r="CI17" s="215">
        <v>6292710468.2099991</v>
      </c>
      <c r="CJ17" s="215">
        <v>2378334613.1099992</v>
      </c>
      <c r="CK17" s="215">
        <v>563202017.63</v>
      </c>
      <c r="CL17" s="215">
        <v>2215180</v>
      </c>
      <c r="CM17" s="215">
        <v>62838</v>
      </c>
      <c r="CN17" s="215">
        <v>166374000</v>
      </c>
      <c r="CO17" s="215">
        <v>0</v>
      </c>
      <c r="CP17" s="215">
        <v>35780290.100000001</v>
      </c>
      <c r="CQ17" s="215">
        <v>206199710.30000001</v>
      </c>
      <c r="CR17" s="215">
        <v>152569999.22999999</v>
      </c>
      <c r="CS17" s="215">
        <v>8301072228.6699991</v>
      </c>
      <c r="CT17" s="215">
        <v>4717381218.6099997</v>
      </c>
      <c r="CU17" s="215">
        <v>1545071814.8799999</v>
      </c>
      <c r="CV17" s="215">
        <v>2038619195.1799994</v>
      </c>
      <c r="CW17" s="215">
        <v>1302072995.9300001</v>
      </c>
      <c r="CX17" s="215">
        <v>2714277576.6066656</v>
      </c>
      <c r="CY17" s="215">
        <v>224292776.47999999</v>
      </c>
      <c r="CZ17" s="215">
        <v>119617440.99000002</v>
      </c>
      <c r="DA17" s="215">
        <v>2818952912.0966659</v>
      </c>
      <c r="DB17" s="215">
        <v>2820107091.8266659</v>
      </c>
      <c r="DC17" s="215">
        <v>13379966263.056664</v>
      </c>
      <c r="DD17" s="215">
        <v>10879555484.512999</v>
      </c>
      <c r="DE17" s="215">
        <v>2500410778.5436659</v>
      </c>
    </row>
    <row r="18" spans="1:109" x14ac:dyDescent="0.2">
      <c r="A18" s="104">
        <v>2009</v>
      </c>
      <c r="B18" s="104">
        <v>3</v>
      </c>
      <c r="C18" s="108">
        <v>172</v>
      </c>
      <c r="D18" s="213">
        <v>146</v>
      </c>
      <c r="E18" s="217">
        <v>52</v>
      </c>
      <c r="F18" s="108">
        <v>110399</v>
      </c>
      <c r="G18" s="108"/>
      <c r="H18" s="109"/>
      <c r="I18" s="106">
        <v>85125841490.342987</v>
      </c>
      <c r="J18" s="214">
        <v>29653256425.719997</v>
      </c>
      <c r="K18" s="214">
        <v>20236738803.09</v>
      </c>
      <c r="L18" s="214">
        <v>4945083700.7800007</v>
      </c>
      <c r="M18" s="219">
        <v>4471433921.8500004</v>
      </c>
      <c r="N18" s="214">
        <v>4471433.9218500005</v>
      </c>
      <c r="O18" s="214">
        <v>2396000</v>
      </c>
      <c r="P18" s="214">
        <v>3174568176.3200002</v>
      </c>
      <c r="Q18" s="214">
        <v>0</v>
      </c>
      <c r="R18" s="214">
        <v>46697900611.645996</v>
      </c>
      <c r="S18" s="214">
        <v>49954945934.945999</v>
      </c>
      <c r="T18" s="214">
        <v>42116130273.245995</v>
      </c>
      <c r="U18" s="215">
        <v>2896667904.2699995</v>
      </c>
      <c r="V18" s="215">
        <v>4942147757.4300003</v>
      </c>
      <c r="W18" s="110">
        <v>9.8932101014901089E-2</v>
      </c>
      <c r="X18" s="215">
        <v>40504589374.779999</v>
      </c>
      <c r="Y18" s="215">
        <v>34398837215.379997</v>
      </c>
      <c r="Z18" s="215">
        <v>2499541440.3599997</v>
      </c>
      <c r="AA18" s="215">
        <v>3606210719.04</v>
      </c>
      <c r="AB18" s="215">
        <v>9450356560.1660004</v>
      </c>
      <c r="AC18" s="215">
        <v>7717293057.8660011</v>
      </c>
      <c r="AD18" s="215">
        <v>397126463.91000003</v>
      </c>
      <c r="AE18" s="215">
        <v>1335937038.3899999</v>
      </c>
      <c r="AF18" s="215">
        <v>0</v>
      </c>
      <c r="AG18" s="215">
        <v>0</v>
      </c>
      <c r="AH18" s="215">
        <v>0</v>
      </c>
      <c r="AI18" s="215">
        <v>0</v>
      </c>
      <c r="AJ18" s="215">
        <v>0</v>
      </c>
      <c r="AK18" s="215">
        <v>0</v>
      </c>
      <c r="AL18" s="215">
        <v>0</v>
      </c>
      <c r="AM18" s="215">
        <v>0</v>
      </c>
      <c r="AN18" s="215">
        <v>0</v>
      </c>
      <c r="AO18" s="215">
        <v>0</v>
      </c>
      <c r="AP18" s="215">
        <v>0</v>
      </c>
      <c r="AQ18" s="215">
        <v>0</v>
      </c>
      <c r="AR18" s="215">
        <v>0</v>
      </c>
      <c r="AS18" s="215">
        <v>0</v>
      </c>
      <c r="AT18" s="215">
        <v>0</v>
      </c>
      <c r="AU18" s="215">
        <v>0</v>
      </c>
      <c r="AV18" s="215">
        <v>0</v>
      </c>
      <c r="AW18" s="215">
        <v>89320627409.12999</v>
      </c>
      <c r="AX18" s="215">
        <v>20432533266.810001</v>
      </c>
      <c r="AY18" s="215">
        <v>3225052260.0799999</v>
      </c>
      <c r="AZ18" s="215">
        <v>8890588343.4500008</v>
      </c>
      <c r="BA18" s="215">
        <v>1072896206.1999999</v>
      </c>
      <c r="BB18" s="215">
        <v>1059269.3</v>
      </c>
      <c r="BC18" s="215">
        <v>602393261.30999994</v>
      </c>
      <c r="BD18" s="215">
        <v>4480566.1999999993</v>
      </c>
      <c r="BE18" s="215">
        <v>0</v>
      </c>
      <c r="BF18" s="215">
        <v>464963109.38999999</v>
      </c>
      <c r="BG18" s="215">
        <v>0</v>
      </c>
      <c r="BH18" s="215">
        <v>4163315963.9300008</v>
      </c>
      <c r="BI18" s="215">
        <v>206568859.97</v>
      </c>
      <c r="BJ18" s="215">
        <v>0</v>
      </c>
      <c r="BK18" s="215">
        <v>0</v>
      </c>
      <c r="BL18" s="215">
        <v>68888094142.320007</v>
      </c>
      <c r="BM18" s="215">
        <v>61421490827.309998</v>
      </c>
      <c r="BN18" s="215">
        <v>1136877432.75</v>
      </c>
      <c r="BO18" s="215">
        <v>5021265891.3399992</v>
      </c>
      <c r="BP18" s="215">
        <v>3752103055.5499992</v>
      </c>
      <c r="BQ18" s="215">
        <v>798137853.39999998</v>
      </c>
      <c r="BR18" s="215">
        <v>10336174176.439999</v>
      </c>
      <c r="BS18" s="215">
        <v>9880894710.7799988</v>
      </c>
      <c r="BT18" s="215">
        <v>275168577.94000006</v>
      </c>
      <c r="BU18" s="215">
        <v>2236035.73</v>
      </c>
      <c r="BV18" s="215">
        <v>177874851.99000001</v>
      </c>
      <c r="BW18" s="215">
        <v>186396</v>
      </c>
      <c r="BX18" s="215">
        <v>0</v>
      </c>
      <c r="BY18" s="215">
        <v>0</v>
      </c>
      <c r="BZ18" s="215">
        <v>47543127.810000002</v>
      </c>
      <c r="CA18" s="215">
        <v>264612449.5</v>
      </c>
      <c r="CB18" s="215">
        <v>134498886.31999999</v>
      </c>
      <c r="CC18" s="215">
        <v>1014516746.1999999</v>
      </c>
      <c r="CD18" s="215">
        <v>404319347.79000008</v>
      </c>
      <c r="CE18" s="215">
        <v>385673917.5</v>
      </c>
      <c r="CF18" s="215">
        <v>224523480.91</v>
      </c>
      <c r="CG18" s="215">
        <v>0</v>
      </c>
      <c r="CH18" s="215">
        <v>0</v>
      </c>
      <c r="CI18" s="215">
        <v>8973480372.8699989</v>
      </c>
      <c r="CJ18" s="215">
        <v>4451805395.5699997</v>
      </c>
      <c r="CK18" s="215">
        <v>825207919.34000003</v>
      </c>
      <c r="CL18" s="215">
        <v>3115180</v>
      </c>
      <c r="CM18" s="215">
        <v>132138</v>
      </c>
      <c r="CN18" s="215">
        <v>293538500</v>
      </c>
      <c r="CO18" s="215">
        <v>0</v>
      </c>
      <c r="CP18" s="215">
        <v>51136749.850000001</v>
      </c>
      <c r="CQ18" s="215">
        <v>313573076.21999997</v>
      </c>
      <c r="CR18" s="215">
        <v>163712275.27000001</v>
      </c>
      <c r="CS18" s="215">
        <v>12374578483.120001</v>
      </c>
      <c r="CT18" s="215">
        <v>7013091983.0900002</v>
      </c>
      <c r="CU18" s="215">
        <v>2320985942.3800006</v>
      </c>
      <c r="CV18" s="215">
        <v>3040500557.6499996</v>
      </c>
      <c r="CW18" s="215">
        <v>1782565052.3</v>
      </c>
      <c r="CX18" s="215">
        <v>4137994267.6899962</v>
      </c>
      <c r="CY18" s="215">
        <v>282157227.40000004</v>
      </c>
      <c r="CZ18" s="215">
        <v>180224107.37</v>
      </c>
      <c r="DA18" s="215">
        <v>4239927387.7199965</v>
      </c>
      <c r="DB18" s="215">
        <v>4235283856.3499961</v>
      </c>
      <c r="DC18" s="215">
        <v>19596686451.889999</v>
      </c>
      <c r="DD18" s="215">
        <v>15844583396.340002</v>
      </c>
      <c r="DE18" s="215">
        <v>3752103055.5499978</v>
      </c>
    </row>
    <row r="19" spans="1:109" x14ac:dyDescent="0.2">
      <c r="A19" s="104">
        <v>2009</v>
      </c>
      <c r="B19" s="104">
        <v>4</v>
      </c>
      <c r="C19" s="108">
        <v>177</v>
      </c>
      <c r="D19" s="213">
        <v>150</v>
      </c>
      <c r="E19" s="217">
        <v>54</v>
      </c>
      <c r="F19" s="108">
        <v>158510</v>
      </c>
      <c r="G19" s="108"/>
      <c r="H19" s="109"/>
      <c r="I19" s="106">
        <v>92326922195.288666</v>
      </c>
      <c r="J19" s="214">
        <v>31019401977.380005</v>
      </c>
      <c r="K19" s="214">
        <v>22689641041.780003</v>
      </c>
      <c r="L19" s="214">
        <v>4250460435.8500009</v>
      </c>
      <c r="M19" s="219">
        <v>4079300499.7500005</v>
      </c>
      <c r="N19" s="214">
        <v>4079300.4997500004</v>
      </c>
      <c r="O19" s="214">
        <v>200350170</v>
      </c>
      <c r="P19" s="214">
        <v>1747767477.0799999</v>
      </c>
      <c r="Q19" s="214">
        <v>0</v>
      </c>
      <c r="R19" s="214">
        <v>52247182571.529999</v>
      </c>
      <c r="S19" s="214">
        <v>55504753883.690002</v>
      </c>
      <c r="T19" s="214">
        <v>47399071580.400002</v>
      </c>
      <c r="U19" s="215">
        <v>3192871591.2800002</v>
      </c>
      <c r="V19" s="215">
        <v>4912810712.0100002</v>
      </c>
      <c r="W19" s="110">
        <v>8.8511530423227819E-2</v>
      </c>
      <c r="X19" s="215">
        <v>45011382503.07</v>
      </c>
      <c r="Y19" s="215">
        <v>38933225455.150002</v>
      </c>
      <c r="Z19" s="215">
        <v>2497360963.0500002</v>
      </c>
      <c r="AA19" s="215">
        <v>3580796084.8699994</v>
      </c>
      <c r="AB19" s="215">
        <v>10493371380.620001</v>
      </c>
      <c r="AC19" s="215">
        <v>8465846125.250001</v>
      </c>
      <c r="AD19" s="215">
        <v>695510628.23000002</v>
      </c>
      <c r="AE19" s="215">
        <v>1332014627.1400001</v>
      </c>
      <c r="AF19" s="215">
        <v>0</v>
      </c>
      <c r="AG19" s="215">
        <v>0</v>
      </c>
      <c r="AH19" s="215">
        <v>0</v>
      </c>
      <c r="AI19" s="215">
        <v>0</v>
      </c>
      <c r="AJ19" s="215">
        <v>0</v>
      </c>
      <c r="AK19" s="215">
        <v>0</v>
      </c>
      <c r="AL19" s="215">
        <v>0</v>
      </c>
      <c r="AM19" s="215">
        <v>0</v>
      </c>
      <c r="AN19" s="215">
        <v>0</v>
      </c>
      <c r="AO19" s="215">
        <v>0</v>
      </c>
      <c r="AP19" s="215">
        <v>0</v>
      </c>
      <c r="AQ19" s="215">
        <v>0</v>
      </c>
      <c r="AR19" s="215">
        <v>0</v>
      </c>
      <c r="AS19" s="215">
        <v>0</v>
      </c>
      <c r="AT19" s="215">
        <v>0</v>
      </c>
      <c r="AU19" s="215">
        <v>0</v>
      </c>
      <c r="AV19" s="215">
        <v>0</v>
      </c>
      <c r="AW19" s="215">
        <v>96480115679.975662</v>
      </c>
      <c r="AX19" s="215">
        <v>21639613633.64687</v>
      </c>
      <c r="AY19" s="215">
        <v>3653513121.7199998</v>
      </c>
      <c r="AZ19" s="215">
        <v>10689685084.710003</v>
      </c>
      <c r="BA19" s="215">
        <v>757561474.3599999</v>
      </c>
      <c r="BB19" s="215">
        <v>1059269.3</v>
      </c>
      <c r="BC19" s="215">
        <v>665873537.05999994</v>
      </c>
      <c r="BD19" s="215">
        <v>0</v>
      </c>
      <c r="BE19" s="215">
        <v>0</v>
      </c>
      <c r="BF19" s="215">
        <v>90628668</v>
      </c>
      <c r="BG19" s="215">
        <v>0</v>
      </c>
      <c r="BH19" s="215">
        <v>3792151713.886867</v>
      </c>
      <c r="BI19" s="215">
        <v>284060527.93000001</v>
      </c>
      <c r="BJ19" s="215">
        <v>0</v>
      </c>
      <c r="BK19" s="215">
        <v>0</v>
      </c>
      <c r="BL19" s="215">
        <v>74840502046.331787</v>
      </c>
      <c r="BM19" s="215">
        <v>66367214454.869995</v>
      </c>
      <c r="BN19" s="215">
        <v>1100072952.75</v>
      </c>
      <c r="BO19" s="215">
        <v>6088662789.1917973</v>
      </c>
      <c r="BP19" s="215">
        <v>4986027744.7507973</v>
      </c>
      <c r="BQ19" s="215">
        <v>787710030</v>
      </c>
      <c r="BR19" s="215">
        <v>15239694558.538666</v>
      </c>
      <c r="BS19" s="215">
        <v>14570271122.258665</v>
      </c>
      <c r="BT19" s="215">
        <v>315156707.46999997</v>
      </c>
      <c r="BU19" s="215">
        <v>24551538</v>
      </c>
      <c r="BV19" s="215">
        <v>329715190.81</v>
      </c>
      <c r="BW19" s="215">
        <v>9686396</v>
      </c>
      <c r="BX19" s="215">
        <v>0</v>
      </c>
      <c r="BY19" s="215">
        <v>0</v>
      </c>
      <c r="BZ19" s="215">
        <v>61230644.939999998</v>
      </c>
      <c r="CA19" s="215">
        <v>379919569.48000002</v>
      </c>
      <c r="CB19" s="215">
        <v>121153184.61</v>
      </c>
      <c r="CC19" s="215">
        <v>2458124092.71</v>
      </c>
      <c r="CD19" s="215">
        <v>1512016640.9100001</v>
      </c>
      <c r="CE19" s="215">
        <v>596728939.98000002</v>
      </c>
      <c r="CF19" s="215">
        <v>349378511.81999999</v>
      </c>
      <c r="CG19" s="215">
        <v>0</v>
      </c>
      <c r="CH19" s="215">
        <v>0</v>
      </c>
      <c r="CI19" s="215">
        <v>11132600814.149996</v>
      </c>
      <c r="CJ19" s="215">
        <v>5694847778.6599989</v>
      </c>
      <c r="CK19" s="215">
        <v>1086088243.0799999</v>
      </c>
      <c r="CL19" s="215">
        <v>3715180</v>
      </c>
      <c r="CM19" s="215">
        <v>217338</v>
      </c>
      <c r="CN19" s="215">
        <v>427626500</v>
      </c>
      <c r="CO19" s="215">
        <v>0</v>
      </c>
      <c r="CP19" s="215">
        <v>64969617.399999999</v>
      </c>
      <c r="CQ19" s="215">
        <v>433633518.89999992</v>
      </c>
      <c r="CR19" s="215">
        <v>155926088.78</v>
      </c>
      <c r="CS19" s="215">
        <v>16510765150.9</v>
      </c>
      <c r="CT19" s="215">
        <v>8578823358.3100014</v>
      </c>
      <c r="CU19" s="215">
        <v>3292509947.7299991</v>
      </c>
      <c r="CV19" s="215">
        <v>4639431844.8599987</v>
      </c>
      <c r="CW19" s="215">
        <v>1799739642.6400001</v>
      </c>
      <c r="CX19" s="215">
        <v>5603666486.4386635</v>
      </c>
      <c r="CY19" s="215">
        <v>292516444.18000001</v>
      </c>
      <c r="CZ19" s="215">
        <v>288038215.17000002</v>
      </c>
      <c r="DA19" s="215">
        <v>5608144715.4486637</v>
      </c>
      <c r="DB19" s="215">
        <v>5611604731.2986641</v>
      </c>
      <c r="DC19" s="215">
        <v>26680675144.718662</v>
      </c>
      <c r="DD19" s="215">
        <v>21694647399.967861</v>
      </c>
      <c r="DE19" s="215">
        <v>4986027744.7508011</v>
      </c>
    </row>
    <row r="20" spans="1:109" x14ac:dyDescent="0.2">
      <c r="A20" s="104">
        <v>2010</v>
      </c>
      <c r="B20" s="104">
        <v>1</v>
      </c>
      <c r="C20" s="108">
        <v>184</v>
      </c>
      <c r="D20" s="218">
        <v>156</v>
      </c>
      <c r="E20" s="217">
        <v>56</v>
      </c>
      <c r="F20" s="108">
        <v>73314</v>
      </c>
      <c r="G20" s="108"/>
      <c r="H20" s="109">
        <v>106943599600</v>
      </c>
      <c r="I20" s="106">
        <v>102538526201.80299</v>
      </c>
      <c r="J20" s="214">
        <v>34395691468.019997</v>
      </c>
      <c r="K20" s="214">
        <v>24245613267.880001</v>
      </c>
      <c r="L20" s="214">
        <v>5563032688.7099991</v>
      </c>
      <c r="M20" s="219">
        <v>4587045511.4299994</v>
      </c>
      <c r="N20" s="214">
        <v>4587045.511429999</v>
      </c>
      <c r="O20" s="214">
        <v>179636092.24000001</v>
      </c>
      <c r="P20" s="214">
        <v>1824856292.8399999</v>
      </c>
      <c r="Q20" s="214">
        <v>0</v>
      </c>
      <c r="R20" s="214">
        <v>58884487384.233002</v>
      </c>
      <c r="S20" s="214">
        <v>62421241134.463005</v>
      </c>
      <c r="T20" s="214">
        <v>54764824680.330009</v>
      </c>
      <c r="U20" s="215">
        <v>2484781027.8099999</v>
      </c>
      <c r="V20" s="215">
        <v>5171635426.323</v>
      </c>
      <c r="W20" s="110">
        <v>8.2850570291972625E-2</v>
      </c>
      <c r="X20" s="215">
        <v>50881252757.110008</v>
      </c>
      <c r="Y20" s="215">
        <v>45162946960.990005</v>
      </c>
      <c r="Z20" s="215">
        <v>2037485111.1799998</v>
      </c>
      <c r="AA20" s="215">
        <v>3680820684.9400001</v>
      </c>
      <c r="AB20" s="215">
        <v>11539988377.352999</v>
      </c>
      <c r="AC20" s="215">
        <v>9601877719.3400002</v>
      </c>
      <c r="AD20" s="215">
        <v>447295916.63</v>
      </c>
      <c r="AE20" s="215">
        <v>1490814741.3830001</v>
      </c>
      <c r="AF20" s="215">
        <v>416751600</v>
      </c>
      <c r="AG20" s="215">
        <v>0</v>
      </c>
      <c r="AH20" s="215">
        <v>0</v>
      </c>
      <c r="AI20" s="215">
        <v>0</v>
      </c>
      <c r="AJ20" s="215">
        <v>0</v>
      </c>
      <c r="AK20" s="215">
        <v>0</v>
      </c>
      <c r="AL20" s="215">
        <v>0</v>
      </c>
      <c r="AM20" s="215">
        <v>0</v>
      </c>
      <c r="AN20" s="215">
        <v>0</v>
      </c>
      <c r="AO20" s="215">
        <v>0</v>
      </c>
      <c r="AP20" s="215">
        <v>0</v>
      </c>
      <c r="AQ20" s="215">
        <v>0</v>
      </c>
      <c r="AR20" s="215">
        <v>0</v>
      </c>
      <c r="AS20" s="215">
        <v>0</v>
      </c>
      <c r="AT20" s="215">
        <v>0</v>
      </c>
      <c r="AU20" s="215">
        <v>0</v>
      </c>
      <c r="AV20" s="215">
        <v>0</v>
      </c>
      <c r="AW20" s="215">
        <v>106943599603.69299</v>
      </c>
      <c r="AX20" s="215">
        <v>27725901600.167</v>
      </c>
      <c r="AY20" s="215">
        <v>5395174647.8000002</v>
      </c>
      <c r="AZ20" s="215">
        <v>14449819564.970001</v>
      </c>
      <c r="BA20" s="215">
        <v>1213845311.8</v>
      </c>
      <c r="BB20" s="215">
        <v>1059269.3</v>
      </c>
      <c r="BC20" s="215">
        <v>1208885445.7</v>
      </c>
      <c r="BD20" s="215">
        <v>0</v>
      </c>
      <c r="BE20" s="215">
        <v>0</v>
      </c>
      <c r="BF20" s="215">
        <v>3900596.8</v>
      </c>
      <c r="BG20" s="215">
        <v>0</v>
      </c>
      <c r="BH20" s="215">
        <v>2822321648.9469995</v>
      </c>
      <c r="BI20" s="215">
        <v>369682885.75</v>
      </c>
      <c r="BJ20" s="215">
        <v>0</v>
      </c>
      <c r="BK20" s="215">
        <v>0</v>
      </c>
      <c r="BL20" s="215">
        <v>79217698003.522995</v>
      </c>
      <c r="BM20" s="215">
        <v>72011587662.039978</v>
      </c>
      <c r="BN20" s="215">
        <v>1123616846.8600001</v>
      </c>
      <c r="BO20" s="215">
        <v>4723557794.8529978</v>
      </c>
      <c r="BP20" s="215">
        <v>968937409.3399992</v>
      </c>
      <c r="BQ20" s="215">
        <v>861713880.25</v>
      </c>
      <c r="BR20" s="215">
        <v>4470837903.7600002</v>
      </c>
      <c r="BS20" s="215">
        <v>4240198801.9099998</v>
      </c>
      <c r="BT20" s="215">
        <v>151342254.66999999</v>
      </c>
      <c r="BU20" s="215">
        <v>12121425.42</v>
      </c>
      <c r="BV20" s="215">
        <v>67175421.759999976</v>
      </c>
      <c r="BW20" s="215">
        <v>3044431.82</v>
      </c>
      <c r="BX20" s="215">
        <v>0</v>
      </c>
      <c r="BY20" s="215">
        <v>0</v>
      </c>
      <c r="BZ20" s="215">
        <v>25235557.409999989</v>
      </c>
      <c r="CA20" s="215">
        <v>88553887.829999998</v>
      </c>
      <c r="CB20" s="215">
        <v>49658455.300000004</v>
      </c>
      <c r="CC20" s="215">
        <v>541591078.32999992</v>
      </c>
      <c r="CD20" s="215">
        <v>193109875.31</v>
      </c>
      <c r="CE20" s="215">
        <v>177758404.26999998</v>
      </c>
      <c r="CF20" s="215">
        <v>170722798.75</v>
      </c>
      <c r="CG20" s="215">
        <v>0</v>
      </c>
      <c r="CH20" s="215">
        <v>0</v>
      </c>
      <c r="CI20" s="215">
        <v>1725481642.8599999</v>
      </c>
      <c r="CJ20" s="215">
        <v>580560440.11999989</v>
      </c>
      <c r="CK20" s="215">
        <v>375277171.27000004</v>
      </c>
      <c r="CL20" s="215">
        <v>168597.43</v>
      </c>
      <c r="CM20" s="215">
        <v>19696</v>
      </c>
      <c r="CN20" s="215">
        <v>102490000</v>
      </c>
      <c r="CO20" s="215">
        <v>0</v>
      </c>
      <c r="CP20" s="215">
        <v>18740014.5</v>
      </c>
      <c r="CQ20" s="215">
        <v>128521953.68000004</v>
      </c>
      <c r="CR20" s="215">
        <v>125336909.65999998</v>
      </c>
      <c r="CS20" s="215">
        <v>3893429830.0100002</v>
      </c>
      <c r="CT20" s="215">
        <v>1472566986.8600001</v>
      </c>
      <c r="CU20" s="215">
        <v>971445707.55000007</v>
      </c>
      <c r="CV20" s="215">
        <v>1449417135.6000001</v>
      </c>
      <c r="CW20" s="215">
        <v>689198161.30000019</v>
      </c>
      <c r="CX20" s="215">
        <v>1072100476.9799993</v>
      </c>
      <c r="CY20" s="215">
        <v>122656853.52999999</v>
      </c>
      <c r="CZ20" s="215">
        <v>38633239.060000002</v>
      </c>
      <c r="DA20" s="215">
        <v>1156124091.4499993</v>
      </c>
      <c r="DB20" s="215">
        <v>1139310408.4499993</v>
      </c>
      <c r="DC20" s="215">
        <v>6326944414.1500006</v>
      </c>
      <c r="DD20" s="215">
        <v>5358007004.8099985</v>
      </c>
      <c r="DE20" s="215">
        <v>968937409.34000158</v>
      </c>
    </row>
    <row r="21" spans="1:109" x14ac:dyDescent="0.2">
      <c r="A21" s="104">
        <v>2010</v>
      </c>
      <c r="B21" s="104">
        <v>2</v>
      </c>
      <c r="C21" s="108">
        <v>188</v>
      </c>
      <c r="D21" s="218">
        <v>161</v>
      </c>
      <c r="E21" s="217">
        <v>59</v>
      </c>
      <c r="F21" s="108">
        <v>97033</v>
      </c>
      <c r="G21" s="108"/>
      <c r="H21" s="109">
        <v>115539684700.00002</v>
      </c>
      <c r="I21" s="106">
        <v>110793997530.36702</v>
      </c>
      <c r="J21" s="214">
        <v>35949875901.329994</v>
      </c>
      <c r="K21" s="214">
        <v>23074395812.179996</v>
      </c>
      <c r="L21" s="214">
        <v>8453175931.4799995</v>
      </c>
      <c r="M21" s="219">
        <v>4422304157.670001</v>
      </c>
      <c r="N21" s="214">
        <v>4422304.1576700006</v>
      </c>
      <c r="O21" s="214">
        <v>75999996.049999997</v>
      </c>
      <c r="P21" s="214">
        <v>1849390174.55</v>
      </c>
      <c r="Q21" s="214">
        <v>0</v>
      </c>
      <c r="R21" s="214">
        <v>63899703653.397026</v>
      </c>
      <c r="S21" s="214">
        <v>67754807034.550026</v>
      </c>
      <c r="T21" s="214">
        <v>59799535108.050018</v>
      </c>
      <c r="U21" s="215">
        <v>2866070094.7700005</v>
      </c>
      <c r="V21" s="215">
        <v>5089201831.7300005</v>
      </c>
      <c r="W21" s="110">
        <v>7.5112040819994924E-2</v>
      </c>
      <c r="X21" s="215">
        <v>57746751173.930023</v>
      </c>
      <c r="Y21" s="215">
        <v>51527174090.140022</v>
      </c>
      <c r="Z21" s="215">
        <v>2260846621.71</v>
      </c>
      <c r="AA21" s="215">
        <v>3958730462.0800004</v>
      </c>
      <c r="AB21" s="215">
        <v>10008055860.620001</v>
      </c>
      <c r="AC21" s="215">
        <v>8272361017.9099998</v>
      </c>
      <c r="AD21" s="215">
        <v>605223473.06000006</v>
      </c>
      <c r="AE21" s="215">
        <v>1130471369.6500001</v>
      </c>
      <c r="AF21" s="215">
        <v>134469862.5</v>
      </c>
      <c r="AG21" s="215">
        <v>0</v>
      </c>
      <c r="AH21" s="215">
        <v>0</v>
      </c>
      <c r="AI21" s="215">
        <v>0</v>
      </c>
      <c r="AJ21" s="215">
        <v>0</v>
      </c>
      <c r="AK21" s="215">
        <v>0</v>
      </c>
      <c r="AL21" s="215">
        <v>0</v>
      </c>
      <c r="AM21" s="215">
        <v>0</v>
      </c>
      <c r="AN21" s="215">
        <v>0</v>
      </c>
      <c r="AO21" s="215">
        <v>0</v>
      </c>
      <c r="AP21" s="215">
        <v>0</v>
      </c>
      <c r="AQ21" s="215">
        <v>0</v>
      </c>
      <c r="AR21" s="215">
        <v>0</v>
      </c>
      <c r="AS21" s="215">
        <v>0</v>
      </c>
      <c r="AT21" s="215">
        <v>0</v>
      </c>
      <c r="AU21" s="215">
        <v>0</v>
      </c>
      <c r="AV21" s="215">
        <v>0</v>
      </c>
      <c r="AW21" s="215">
        <v>115539684675.15701</v>
      </c>
      <c r="AX21" s="215">
        <v>29790390691.904999</v>
      </c>
      <c r="AY21" s="215">
        <v>5406108150.25</v>
      </c>
      <c r="AZ21" s="215">
        <v>15431118641.070002</v>
      </c>
      <c r="BA21" s="215">
        <v>599714460.67000008</v>
      </c>
      <c r="BB21" s="215">
        <v>1059269.3</v>
      </c>
      <c r="BC21" s="215">
        <v>591299243.96000004</v>
      </c>
      <c r="BD21" s="215">
        <v>3656564.01</v>
      </c>
      <c r="BE21" s="215">
        <v>0</v>
      </c>
      <c r="BF21" s="215">
        <v>3699383.4</v>
      </c>
      <c r="BG21" s="215">
        <v>0</v>
      </c>
      <c r="BH21" s="215">
        <v>4332130455.7049999</v>
      </c>
      <c r="BI21" s="215">
        <v>685000277.66999996</v>
      </c>
      <c r="BJ21" s="215">
        <v>0</v>
      </c>
      <c r="BK21" s="215">
        <v>0</v>
      </c>
      <c r="BL21" s="215">
        <v>85749293983.25499</v>
      </c>
      <c r="BM21" s="215">
        <v>77179517362.88298</v>
      </c>
      <c r="BN21" s="215">
        <v>1136670790.8600001</v>
      </c>
      <c r="BO21" s="215">
        <v>5954328782.4219971</v>
      </c>
      <c r="BP21" s="215">
        <v>3062240188.8919983</v>
      </c>
      <c r="BQ21" s="215">
        <v>878362486</v>
      </c>
      <c r="BR21" s="215">
        <v>9613120864.7199974</v>
      </c>
      <c r="BS21" s="215">
        <v>9045146437.8299999</v>
      </c>
      <c r="BT21" s="215">
        <v>390822395.75000006</v>
      </c>
      <c r="BU21" s="215">
        <v>28574217.849999998</v>
      </c>
      <c r="BV21" s="215">
        <v>148577813.28999996</v>
      </c>
      <c r="BW21" s="215">
        <v>17440821.550000001</v>
      </c>
      <c r="BX21" s="215">
        <v>0</v>
      </c>
      <c r="BY21" s="215">
        <v>0</v>
      </c>
      <c r="BZ21" s="215">
        <v>61839693.459999986</v>
      </c>
      <c r="CA21" s="215">
        <v>222641454.84999996</v>
      </c>
      <c r="CB21" s="215">
        <v>153344156.56999999</v>
      </c>
      <c r="CC21" s="215">
        <v>1064322802.9399998</v>
      </c>
      <c r="CD21" s="215">
        <v>455184514.33999997</v>
      </c>
      <c r="CE21" s="215">
        <v>258714471.25</v>
      </c>
      <c r="CF21" s="215">
        <v>350423817.35000002</v>
      </c>
      <c r="CG21" s="215">
        <v>0</v>
      </c>
      <c r="CH21" s="215">
        <v>0</v>
      </c>
      <c r="CI21" s="215">
        <v>3693814754.5099998</v>
      </c>
      <c r="CJ21" s="215">
        <v>932997103.53999984</v>
      </c>
      <c r="CK21" s="215">
        <v>779924652.29000008</v>
      </c>
      <c r="CL21" s="215">
        <v>423040</v>
      </c>
      <c r="CM21" s="215">
        <v>106896</v>
      </c>
      <c r="CN21" s="215">
        <v>281370715</v>
      </c>
      <c r="CO21" s="215">
        <v>0</v>
      </c>
      <c r="CP21" s="215">
        <v>32726091.75</v>
      </c>
      <c r="CQ21" s="215">
        <v>278522229.96000004</v>
      </c>
      <c r="CR21" s="215">
        <v>186775679.58000001</v>
      </c>
      <c r="CS21" s="215">
        <v>7685591944.9999971</v>
      </c>
      <c r="CT21" s="215">
        <v>2722079518.9599986</v>
      </c>
      <c r="CU21" s="215">
        <v>2069537199.3099999</v>
      </c>
      <c r="CV21" s="215">
        <v>2893975226.7299991</v>
      </c>
      <c r="CW21" s="215">
        <v>1101740315.1300001</v>
      </c>
      <c r="CX21" s="215">
        <v>3455280556.1600003</v>
      </c>
      <c r="CY21" s="215">
        <v>201537598.06</v>
      </c>
      <c r="CZ21" s="215">
        <v>165560873.41999999</v>
      </c>
      <c r="DA21" s="215">
        <v>3491257280.7999997</v>
      </c>
      <c r="DB21" s="215">
        <v>3471710585.3899999</v>
      </c>
      <c r="DC21" s="215">
        <v>13516457441.219999</v>
      </c>
      <c r="DD21" s="215">
        <v>10454217252.327995</v>
      </c>
      <c r="DE21" s="215">
        <v>3062240188.8920031</v>
      </c>
    </row>
    <row r="22" spans="1:109" x14ac:dyDescent="0.2">
      <c r="A22" s="104">
        <v>2010</v>
      </c>
      <c r="B22" s="104">
        <v>3</v>
      </c>
      <c r="C22" s="108">
        <v>187</v>
      </c>
      <c r="D22" s="218">
        <v>160</v>
      </c>
      <c r="E22" s="217">
        <v>60</v>
      </c>
      <c r="F22" s="108">
        <v>137376</v>
      </c>
      <c r="G22" s="108"/>
      <c r="H22" s="109">
        <v>0</v>
      </c>
      <c r="I22" s="106">
        <v>116896770629.53801</v>
      </c>
      <c r="J22" s="214">
        <v>34772760312.223</v>
      </c>
      <c r="K22" s="214">
        <v>22508727620.062996</v>
      </c>
      <c r="L22" s="214">
        <v>7016223265.420001</v>
      </c>
      <c r="M22" s="219">
        <v>5247809426.7399998</v>
      </c>
      <c r="N22" s="214">
        <v>1824089995.8499999</v>
      </c>
      <c r="O22" s="214">
        <v>76999996.049999997</v>
      </c>
      <c r="P22" s="214">
        <v>1747089999.8</v>
      </c>
      <c r="Q22" s="214">
        <v>0</v>
      </c>
      <c r="R22" s="214">
        <v>69842961081.160004</v>
      </c>
      <c r="S22" s="214">
        <v>73760183549.850006</v>
      </c>
      <c r="T22" s="214">
        <v>66293185219.510002</v>
      </c>
      <c r="U22" s="215">
        <v>1958797122.5499997</v>
      </c>
      <c r="V22" s="215">
        <v>5508201207.79</v>
      </c>
      <c r="W22" s="110">
        <v>7.4677162429610061E-2</v>
      </c>
      <c r="X22" s="215">
        <v>64485112125.970009</v>
      </c>
      <c r="Y22" s="215">
        <v>58680388093.090004</v>
      </c>
      <c r="Z22" s="215">
        <v>1633612469.9099998</v>
      </c>
      <c r="AA22" s="215">
        <v>4171111562.9700003</v>
      </c>
      <c r="AB22" s="215">
        <v>9275071423.8799992</v>
      </c>
      <c r="AC22" s="215">
        <v>7612797126.4200001</v>
      </c>
      <c r="AD22" s="215">
        <v>325184652.63999999</v>
      </c>
      <c r="AE22" s="215">
        <v>1337089644.8199999</v>
      </c>
      <c r="AF22" s="215">
        <v>0</v>
      </c>
      <c r="AG22" s="215">
        <v>0</v>
      </c>
      <c r="AH22" s="215">
        <v>0</v>
      </c>
      <c r="AI22" s="215">
        <v>0</v>
      </c>
      <c r="AJ22" s="215">
        <v>0</v>
      </c>
      <c r="AK22" s="215">
        <v>0</v>
      </c>
      <c r="AL22" s="215">
        <v>0</v>
      </c>
      <c r="AM22" s="215">
        <v>0</v>
      </c>
      <c r="AN22" s="215">
        <v>0</v>
      </c>
      <c r="AO22" s="215">
        <v>0</v>
      </c>
      <c r="AP22" s="215">
        <v>0</v>
      </c>
      <c r="AQ22" s="215">
        <v>0</v>
      </c>
      <c r="AR22" s="215">
        <v>0</v>
      </c>
      <c r="AS22" s="215">
        <v>0</v>
      </c>
      <c r="AT22" s="215">
        <v>0</v>
      </c>
      <c r="AU22" s="215">
        <v>0</v>
      </c>
      <c r="AV22" s="215">
        <v>0</v>
      </c>
      <c r="AW22" s="215">
        <v>121755609273.53801</v>
      </c>
      <c r="AX22" s="215">
        <v>32318069385.990002</v>
      </c>
      <c r="AY22" s="215">
        <v>5635054954.1700001</v>
      </c>
      <c r="AZ22" s="215">
        <v>16021662455.800001</v>
      </c>
      <c r="BA22" s="215">
        <v>953247702.79000008</v>
      </c>
      <c r="BB22" s="215">
        <v>1059269.3</v>
      </c>
      <c r="BC22" s="215">
        <v>910235836.24000001</v>
      </c>
      <c r="BD22" s="215">
        <v>3006963.85</v>
      </c>
      <c r="BE22" s="215">
        <v>35246250</v>
      </c>
      <c r="BF22" s="215">
        <v>3699383.4</v>
      </c>
      <c r="BG22" s="215">
        <v>0</v>
      </c>
      <c r="BH22" s="215">
        <v>5267781862.0199995</v>
      </c>
      <c r="BI22" s="215">
        <v>801874110.50999999</v>
      </c>
      <c r="BJ22" s="215">
        <v>0</v>
      </c>
      <c r="BK22" s="215">
        <v>0</v>
      </c>
      <c r="BL22" s="215">
        <v>89437539887.544983</v>
      </c>
      <c r="BM22" s="215">
        <v>78212683298.342987</v>
      </c>
      <c r="BN22" s="215">
        <v>1134629850.8600001</v>
      </c>
      <c r="BO22" s="215">
        <v>8223408652.2620001</v>
      </c>
      <c r="BP22" s="215">
        <v>5380740140.382</v>
      </c>
      <c r="BQ22" s="215">
        <v>924136280</v>
      </c>
      <c r="BR22" s="215">
        <v>14828780414.5</v>
      </c>
      <c r="BS22" s="215">
        <v>13936455472</v>
      </c>
      <c r="BT22" s="215">
        <v>530469724.0200001</v>
      </c>
      <c r="BU22" s="215">
        <v>44250832.710000001</v>
      </c>
      <c r="BV22" s="215">
        <v>317604385.76999992</v>
      </c>
      <c r="BW22" s="215">
        <v>21475291.450000003</v>
      </c>
      <c r="BX22" s="215">
        <v>26431619.260000002</v>
      </c>
      <c r="BY22" s="215">
        <v>0</v>
      </c>
      <c r="BZ22" s="215">
        <v>100930100.73999999</v>
      </c>
      <c r="CA22" s="215">
        <v>359405324.31</v>
      </c>
      <c r="CB22" s="215">
        <v>190637949.99000001</v>
      </c>
      <c r="CC22" s="215">
        <v>1720105231.9000003</v>
      </c>
      <c r="CD22" s="215">
        <v>783422147.1400001</v>
      </c>
      <c r="CE22" s="215">
        <v>612535239.41000009</v>
      </c>
      <c r="CF22" s="215">
        <v>324147845.35000002</v>
      </c>
      <c r="CG22" s="215">
        <v>0</v>
      </c>
      <c r="CH22" s="215">
        <v>0</v>
      </c>
      <c r="CI22" s="215">
        <v>5872744322.2700005</v>
      </c>
      <c r="CJ22" s="215">
        <v>1512518150.5499995</v>
      </c>
      <c r="CK22" s="215">
        <v>1342455583.72</v>
      </c>
      <c r="CL22" s="215">
        <v>24127</v>
      </c>
      <c r="CM22" s="215">
        <v>1115950.22</v>
      </c>
      <c r="CN22" s="215">
        <v>469251000</v>
      </c>
      <c r="CO22" s="215">
        <v>0</v>
      </c>
      <c r="CP22" s="215">
        <v>50805534.100000001</v>
      </c>
      <c r="CQ22" s="215">
        <v>488706227.25</v>
      </c>
      <c r="CR22" s="215">
        <v>332552745.15000004</v>
      </c>
      <c r="CS22" s="215">
        <v>11646126233.809999</v>
      </c>
      <c r="CT22" s="215">
        <v>4082090361.0300002</v>
      </c>
      <c r="CU22" s="215">
        <v>3329235436.2300005</v>
      </c>
      <c r="CV22" s="215">
        <v>4234800436.5499997</v>
      </c>
      <c r="CW22" s="215">
        <v>1601622903.47</v>
      </c>
      <c r="CX22" s="215">
        <v>5733670367.5899992</v>
      </c>
      <c r="CY22" s="215">
        <v>512656967.54999995</v>
      </c>
      <c r="CZ22" s="215">
        <v>213976390.26000002</v>
      </c>
      <c r="DA22" s="215">
        <v>6032350944.8799992</v>
      </c>
      <c r="DB22" s="215">
        <v>6062896886.4699993</v>
      </c>
      <c r="DC22" s="215">
        <v>21275480979.25</v>
      </c>
      <c r="DD22" s="215">
        <v>15894740838.868002</v>
      </c>
      <c r="DE22" s="215">
        <v>5380740140.3819971</v>
      </c>
    </row>
    <row r="23" spans="1:109" x14ac:dyDescent="0.2">
      <c r="A23" s="104">
        <v>2010</v>
      </c>
      <c r="B23" s="104">
        <v>4</v>
      </c>
      <c r="C23" s="108">
        <v>182</v>
      </c>
      <c r="D23" s="218">
        <v>156</v>
      </c>
      <c r="E23" s="217">
        <v>60</v>
      </c>
      <c r="F23" s="108">
        <v>192577</v>
      </c>
      <c r="G23" s="108"/>
      <c r="H23" s="109">
        <v>0</v>
      </c>
      <c r="I23" s="106">
        <v>123376635186.76996</v>
      </c>
      <c r="J23" s="214">
        <v>38234867571.939995</v>
      </c>
      <c r="K23" s="214">
        <v>22801246498.799995</v>
      </c>
      <c r="L23" s="214">
        <v>8729926255.0100002</v>
      </c>
      <c r="M23" s="219">
        <v>6703694818.1299992</v>
      </c>
      <c r="N23" s="214">
        <v>1766523844.9400001</v>
      </c>
      <c r="O23" s="214">
        <v>72603996.049999997</v>
      </c>
      <c r="P23" s="214">
        <v>1693919848.8900001</v>
      </c>
      <c r="Q23" s="214">
        <v>0</v>
      </c>
      <c r="R23" s="214">
        <v>74398508072.689987</v>
      </c>
      <c r="S23" s="214">
        <v>78085816612.609985</v>
      </c>
      <c r="T23" s="214">
        <v>70700950608.349991</v>
      </c>
      <c r="U23" s="215">
        <v>2647890191.9900002</v>
      </c>
      <c r="V23" s="215">
        <v>4736975812.2700005</v>
      </c>
      <c r="W23" s="110">
        <v>6.0663716123640209E-2</v>
      </c>
      <c r="X23" s="215">
        <v>69259017009.059982</v>
      </c>
      <c r="Y23" s="215">
        <v>63599040570.709991</v>
      </c>
      <c r="Z23" s="215">
        <v>2035279329</v>
      </c>
      <c r="AA23" s="215">
        <v>3624697109.3499999</v>
      </c>
      <c r="AB23" s="215">
        <v>8826799603.5500011</v>
      </c>
      <c r="AC23" s="215">
        <v>7101910037.6400003</v>
      </c>
      <c r="AD23" s="215">
        <v>612610862.99000001</v>
      </c>
      <c r="AE23" s="215">
        <v>1112278702.9200001</v>
      </c>
      <c r="AF23" s="215">
        <v>0</v>
      </c>
      <c r="AG23" s="215">
        <v>0</v>
      </c>
      <c r="AH23" s="215">
        <v>0</v>
      </c>
      <c r="AI23" s="215">
        <v>0</v>
      </c>
      <c r="AJ23" s="215">
        <v>0</v>
      </c>
      <c r="AK23" s="215">
        <v>0</v>
      </c>
      <c r="AL23" s="215">
        <v>0</v>
      </c>
      <c r="AM23" s="215">
        <v>0</v>
      </c>
      <c r="AN23" s="215">
        <v>0</v>
      </c>
      <c r="AO23" s="215">
        <v>0</v>
      </c>
      <c r="AP23" s="215">
        <v>0</v>
      </c>
      <c r="AQ23" s="215">
        <v>0</v>
      </c>
      <c r="AR23" s="215">
        <v>0</v>
      </c>
      <c r="AS23" s="215">
        <v>0</v>
      </c>
      <c r="AT23" s="215">
        <v>0</v>
      </c>
      <c r="AU23" s="215">
        <v>4405073401.8900013</v>
      </c>
      <c r="AV23" s="215">
        <v>0</v>
      </c>
      <c r="AW23" s="215">
        <v>128606250319.89996</v>
      </c>
      <c r="AX23" s="215">
        <v>36644704094.535004</v>
      </c>
      <c r="AY23" s="215">
        <v>6211906053.46</v>
      </c>
      <c r="AZ23" s="215">
        <v>19585495656.82</v>
      </c>
      <c r="BA23" s="215">
        <v>435232519.18000001</v>
      </c>
      <c r="BB23" s="215">
        <v>0</v>
      </c>
      <c r="BC23" s="215">
        <v>428526171.93000001</v>
      </c>
      <c r="BD23" s="215">
        <v>3006963.85</v>
      </c>
      <c r="BE23" s="215">
        <v>0</v>
      </c>
      <c r="BF23" s="215">
        <v>3699383.4</v>
      </c>
      <c r="BG23" s="215">
        <v>0</v>
      </c>
      <c r="BH23" s="215">
        <v>6217173759.1750011</v>
      </c>
      <c r="BI23" s="215">
        <v>1058993528.5899998</v>
      </c>
      <c r="BJ23" s="215">
        <v>5158180230.585001</v>
      </c>
      <c r="BK23" s="215">
        <v>0</v>
      </c>
      <c r="BL23" s="215">
        <v>91961546225.36499</v>
      </c>
      <c r="BM23" s="215">
        <v>80014795576.842987</v>
      </c>
      <c r="BN23" s="215">
        <v>1122224678.8500001</v>
      </c>
      <c r="BO23" s="215">
        <v>9381384159.5820026</v>
      </c>
      <c r="BP23" s="215">
        <v>7132436209.302002</v>
      </c>
      <c r="BQ23" s="215">
        <v>923233380</v>
      </c>
      <c r="BR23" s="215">
        <v>20676621221.490002</v>
      </c>
      <c r="BS23" s="215">
        <v>19018221860.380001</v>
      </c>
      <c r="BT23" s="215">
        <v>1065450464.9499999</v>
      </c>
      <c r="BU23" s="215">
        <v>61156023.119999997</v>
      </c>
      <c r="BV23" s="215">
        <v>531792873.03999996</v>
      </c>
      <c r="BW23" s="215">
        <v>2618663.2400000002</v>
      </c>
      <c r="BX23" s="215">
        <v>47310597.200000003</v>
      </c>
      <c r="BY23" s="215">
        <v>0</v>
      </c>
      <c r="BZ23" s="215">
        <v>167787475.94</v>
      </c>
      <c r="CA23" s="215">
        <v>530335119.02999997</v>
      </c>
      <c r="CB23" s="215">
        <v>216258982.37</v>
      </c>
      <c r="CC23" s="215">
        <v>2394449887.1999998</v>
      </c>
      <c r="CD23" s="215">
        <v>1125534302.71</v>
      </c>
      <c r="CE23" s="215">
        <v>935253088.00000012</v>
      </c>
      <c r="CF23" s="215">
        <v>333662496.49000001</v>
      </c>
      <c r="CG23" s="215">
        <v>0</v>
      </c>
      <c r="CH23" s="215">
        <v>0</v>
      </c>
      <c r="CI23" s="215">
        <v>8416589600.1400013</v>
      </c>
      <c r="CJ23" s="215">
        <v>2594686213.3500004</v>
      </c>
      <c r="CK23" s="215">
        <v>1760139272.6399999</v>
      </c>
      <c r="CL23" s="215">
        <v>351040</v>
      </c>
      <c r="CM23" s="215">
        <v>1115949.8</v>
      </c>
      <c r="CN23" s="215">
        <v>645627470</v>
      </c>
      <c r="CO23" s="215">
        <v>0</v>
      </c>
      <c r="CP23" s="215">
        <v>68358736.549999997</v>
      </c>
      <c r="CQ23" s="215">
        <v>739640699.16999972</v>
      </c>
      <c r="CR23" s="215">
        <v>305045377.12</v>
      </c>
      <c r="CS23" s="215">
        <v>16984728197.860003</v>
      </c>
      <c r="CT23" s="215">
        <v>6209109985.920001</v>
      </c>
      <c r="CU23" s="215">
        <v>4701376821.6600008</v>
      </c>
      <c r="CV23" s="215">
        <v>6074241390.2799997</v>
      </c>
      <c r="CW23" s="215">
        <v>2247029433.8299999</v>
      </c>
      <c r="CX23" s="215">
        <v>7467003302.7400036</v>
      </c>
      <c r="CY23" s="215">
        <v>986638743.5400002</v>
      </c>
      <c r="CZ23" s="215">
        <v>387168777.49999994</v>
      </c>
      <c r="DA23" s="215">
        <v>8066473268.7800045</v>
      </c>
      <c r="DB23" s="215">
        <v>8076536562.4100037</v>
      </c>
      <c r="DC23" s="215">
        <v>30102545638.150005</v>
      </c>
      <c r="DD23" s="215">
        <v>22970109428.848003</v>
      </c>
      <c r="DE23" s="215">
        <v>7132436209.3020048</v>
      </c>
    </row>
    <row r="24" spans="1:109" x14ac:dyDescent="0.2">
      <c r="A24" s="104">
        <v>2011</v>
      </c>
      <c r="B24" s="104">
        <v>1</v>
      </c>
      <c r="C24" s="108">
        <v>183</v>
      </c>
      <c r="D24" s="218">
        <v>158</v>
      </c>
      <c r="E24" s="217">
        <v>64</v>
      </c>
      <c r="F24" s="108">
        <v>94256</v>
      </c>
      <c r="G24" s="108"/>
      <c r="H24" s="109">
        <v>142175513100</v>
      </c>
      <c r="I24" s="106">
        <v>136952517392.72403</v>
      </c>
      <c r="J24" s="214">
        <v>42989295239.433014</v>
      </c>
      <c r="K24" s="214">
        <v>28089386052.883015</v>
      </c>
      <c r="L24" s="214">
        <v>9254419237.3799973</v>
      </c>
      <c r="M24" s="219">
        <v>5645489949.1700001</v>
      </c>
      <c r="N24" s="214">
        <v>1787459489.27</v>
      </c>
      <c r="O24" s="214">
        <v>74603996.049999997</v>
      </c>
      <c r="P24" s="214">
        <v>1712855493.22</v>
      </c>
      <c r="Q24" s="214">
        <v>0</v>
      </c>
      <c r="R24" s="214">
        <v>81093439818.231018</v>
      </c>
      <c r="S24" s="214">
        <v>85169831458.035019</v>
      </c>
      <c r="T24" s="214">
        <v>76513763244.030014</v>
      </c>
      <c r="U24" s="215">
        <v>2639116576.4899998</v>
      </c>
      <c r="V24" s="215">
        <v>6016951637.5149994</v>
      </c>
      <c r="W24" s="110">
        <v>7.0646513378151726E-2</v>
      </c>
      <c r="X24" s="215">
        <v>76351265643.970016</v>
      </c>
      <c r="Y24" s="215">
        <v>69404839502.180008</v>
      </c>
      <c r="Z24" s="215">
        <v>2189286313.4900002</v>
      </c>
      <c r="AA24" s="215">
        <v>4757139828.2999992</v>
      </c>
      <c r="AB24" s="215">
        <v>8818565814.0650024</v>
      </c>
      <c r="AC24" s="215">
        <v>7108923741.8500004</v>
      </c>
      <c r="AD24" s="215">
        <v>449830263</v>
      </c>
      <c r="AE24" s="215">
        <v>1259811809.2149999</v>
      </c>
      <c r="AF24" s="215">
        <v>175840300</v>
      </c>
      <c r="AG24" s="215">
        <v>0</v>
      </c>
      <c r="AH24" s="215">
        <v>0</v>
      </c>
      <c r="AI24" s="215">
        <v>0</v>
      </c>
      <c r="AJ24" s="215">
        <v>0</v>
      </c>
      <c r="AK24" s="215">
        <v>0</v>
      </c>
      <c r="AL24" s="215">
        <v>0</v>
      </c>
      <c r="AM24" s="215">
        <v>0</v>
      </c>
      <c r="AN24" s="215">
        <v>0</v>
      </c>
      <c r="AO24" s="215">
        <v>0</v>
      </c>
      <c r="AP24" s="215">
        <v>0</v>
      </c>
      <c r="AQ24" s="215">
        <v>0</v>
      </c>
      <c r="AR24" s="215">
        <v>0</v>
      </c>
      <c r="AS24" s="215">
        <v>0</v>
      </c>
      <c r="AT24" s="215">
        <v>0</v>
      </c>
      <c r="AU24" s="215">
        <v>0</v>
      </c>
      <c r="AV24" s="215">
        <v>0</v>
      </c>
      <c r="AW24" s="215">
        <v>142175513137.29404</v>
      </c>
      <c r="AX24" s="215">
        <v>40470925111.635002</v>
      </c>
      <c r="AY24" s="215">
        <v>6936372352.9300003</v>
      </c>
      <c r="AZ24" s="215">
        <v>21088484526.310001</v>
      </c>
      <c r="BA24" s="215">
        <v>2320296832.6900001</v>
      </c>
      <c r="BB24" s="215">
        <v>0</v>
      </c>
      <c r="BC24" s="215">
        <v>2248226199.29</v>
      </c>
      <c r="BD24" s="215">
        <v>0</v>
      </c>
      <c r="BE24" s="215">
        <v>8607750</v>
      </c>
      <c r="BF24" s="215">
        <v>63462883.399999999</v>
      </c>
      <c r="BG24" s="215">
        <v>0</v>
      </c>
      <c r="BH24" s="215">
        <v>5964102692.8049994</v>
      </c>
      <c r="BI24" s="215">
        <v>1386890626.46</v>
      </c>
      <c r="BJ24" s="215">
        <v>4577212066.3449993</v>
      </c>
      <c r="BK24" s="215">
        <v>0</v>
      </c>
      <c r="BL24" s="215">
        <v>101704588025.65402</v>
      </c>
      <c r="BM24" s="215">
        <v>90179919144.712997</v>
      </c>
      <c r="BN24" s="215">
        <v>1146948691.6300004</v>
      </c>
      <c r="BO24" s="215">
        <v>6493973388.7310047</v>
      </c>
      <c r="BP24" s="215">
        <v>1128423459.7909985</v>
      </c>
      <c r="BQ24" s="215">
        <v>1660447430</v>
      </c>
      <c r="BR24" s="215">
        <v>6034898136.3899984</v>
      </c>
      <c r="BS24" s="215">
        <v>5580895563.2799997</v>
      </c>
      <c r="BT24" s="215">
        <v>254124846.15000001</v>
      </c>
      <c r="BU24" s="215">
        <v>0</v>
      </c>
      <c r="BV24" s="215">
        <v>199877726.95999998</v>
      </c>
      <c r="BW24" s="215">
        <v>23583019.309999999</v>
      </c>
      <c r="BX24" s="215">
        <v>9807978.0600000005</v>
      </c>
      <c r="BY24" s="215">
        <v>0</v>
      </c>
      <c r="BZ24" s="215">
        <v>34491452.410000004</v>
      </c>
      <c r="CA24" s="215">
        <v>181851661.75999999</v>
      </c>
      <c r="CB24" s="215">
        <v>49856384.580000006</v>
      </c>
      <c r="CC24" s="215">
        <v>813029479.30000007</v>
      </c>
      <c r="CD24" s="215">
        <v>413180296.75000012</v>
      </c>
      <c r="CE24" s="215">
        <v>292668740.25000006</v>
      </c>
      <c r="CF24" s="215">
        <v>107180442.3</v>
      </c>
      <c r="CG24" s="215">
        <v>0</v>
      </c>
      <c r="CH24" s="215">
        <v>0</v>
      </c>
      <c r="CI24" s="215">
        <v>2354467569.5100007</v>
      </c>
      <c r="CJ24" s="215">
        <v>764056754.98000026</v>
      </c>
      <c r="CK24" s="215">
        <v>526667526.95999992</v>
      </c>
      <c r="CL24" s="215">
        <v>0</v>
      </c>
      <c r="CM24" s="215">
        <v>0</v>
      </c>
      <c r="CN24" s="215">
        <v>131729970.99999999</v>
      </c>
      <c r="CO24" s="215">
        <v>0</v>
      </c>
      <c r="CP24" s="215">
        <v>21237249.350000001</v>
      </c>
      <c r="CQ24" s="215">
        <v>288180974.94</v>
      </c>
      <c r="CR24" s="215">
        <v>85519331.670000017</v>
      </c>
      <c r="CS24" s="215">
        <v>5108825613.6050014</v>
      </c>
      <c r="CT24" s="215">
        <v>1565638641.3600001</v>
      </c>
      <c r="CU24" s="215">
        <v>1655854959.0300004</v>
      </c>
      <c r="CV24" s="215">
        <v>1887332013.2150004</v>
      </c>
      <c r="CW24" s="215">
        <v>1246256018.2950001</v>
      </c>
      <c r="CX24" s="215">
        <v>1221254594.6999986</v>
      </c>
      <c r="CY24" s="215">
        <v>277920205.18999994</v>
      </c>
      <c r="CZ24" s="215">
        <v>148556125.92000002</v>
      </c>
      <c r="DA24" s="215">
        <v>1350618673.9699986</v>
      </c>
      <c r="DB24" s="215">
        <v>1349254500.0099986</v>
      </c>
      <c r="DC24" s="215">
        <v>8670626671.0899982</v>
      </c>
      <c r="DD24" s="215">
        <v>7542203211.2990007</v>
      </c>
      <c r="DE24" s="215">
        <v>1128423459.7909973</v>
      </c>
    </row>
    <row r="25" spans="1:109" x14ac:dyDescent="0.2">
      <c r="A25" s="104">
        <v>2011</v>
      </c>
      <c r="B25" s="104">
        <v>2</v>
      </c>
      <c r="C25" s="108">
        <v>190</v>
      </c>
      <c r="D25" s="218">
        <v>166</v>
      </c>
      <c r="E25" s="217">
        <v>64</v>
      </c>
      <c r="F25" s="108">
        <v>133981</v>
      </c>
      <c r="G25" s="108"/>
      <c r="H25" s="109">
        <v>167715818200</v>
      </c>
      <c r="I25" s="106">
        <v>161487262725.78702</v>
      </c>
      <c r="J25" s="214">
        <v>49039660157.727005</v>
      </c>
      <c r="K25" s="214">
        <v>26965271467.737</v>
      </c>
      <c r="L25" s="214">
        <v>16670807548.000004</v>
      </c>
      <c r="M25" s="219">
        <v>5403581141.9899988</v>
      </c>
      <c r="N25" s="214">
        <v>1867552367.7</v>
      </c>
      <c r="O25" s="214">
        <v>72718996.049999997</v>
      </c>
      <c r="P25" s="214">
        <v>1794772041.6500001</v>
      </c>
      <c r="Q25" s="214">
        <v>61330</v>
      </c>
      <c r="R25" s="214">
        <v>97407117039.280014</v>
      </c>
      <c r="S25" s="214">
        <v>100926240936.3</v>
      </c>
      <c r="T25" s="214">
        <v>93759363004.340012</v>
      </c>
      <c r="U25" s="215">
        <v>2219675899.6500001</v>
      </c>
      <c r="V25" s="215">
        <v>4947202032.3099995</v>
      </c>
      <c r="W25" s="110">
        <v>4.9017995581867015E-2</v>
      </c>
      <c r="X25" s="215">
        <v>91346371979.530014</v>
      </c>
      <c r="Y25" s="215">
        <v>85630521294.850006</v>
      </c>
      <c r="Z25" s="215">
        <v>2139510869.0900002</v>
      </c>
      <c r="AA25" s="215">
        <v>3576339815.5899992</v>
      </c>
      <c r="AB25" s="215">
        <v>9579868956.7699986</v>
      </c>
      <c r="AC25" s="215">
        <v>8128841709.4899998</v>
      </c>
      <c r="AD25" s="215">
        <v>80165030.560000002</v>
      </c>
      <c r="AE25" s="215">
        <v>1370862216.7199998</v>
      </c>
      <c r="AF25" s="215">
        <v>1929780000</v>
      </c>
      <c r="AG25" s="215">
        <v>0</v>
      </c>
      <c r="AH25" s="215">
        <v>0</v>
      </c>
      <c r="AI25" s="215">
        <v>0</v>
      </c>
      <c r="AJ25" s="215">
        <v>0</v>
      </c>
      <c r="AK25" s="215">
        <v>0</v>
      </c>
      <c r="AL25" s="215">
        <v>0</v>
      </c>
      <c r="AM25" s="215">
        <v>0</v>
      </c>
      <c r="AN25" s="215">
        <v>0</v>
      </c>
      <c r="AO25" s="215">
        <v>0</v>
      </c>
      <c r="AP25" s="215">
        <v>0</v>
      </c>
      <c r="AQ25" s="215">
        <v>0</v>
      </c>
      <c r="AR25" s="215">
        <v>0</v>
      </c>
      <c r="AS25" s="215">
        <v>0</v>
      </c>
      <c r="AT25" s="215">
        <v>0</v>
      </c>
      <c r="AU25" s="215">
        <v>0</v>
      </c>
      <c r="AV25" s="215">
        <v>0</v>
      </c>
      <c r="AW25" s="215">
        <v>167715818238.74701</v>
      </c>
      <c r="AX25" s="215">
        <v>47782807249.489998</v>
      </c>
      <c r="AY25" s="215">
        <v>8726211556.75</v>
      </c>
      <c r="AZ25" s="215">
        <v>25567969922.82</v>
      </c>
      <c r="BA25" s="215">
        <v>2179671791.7399998</v>
      </c>
      <c r="BB25" s="215">
        <v>0</v>
      </c>
      <c r="BC25" s="215">
        <v>1998514408.3399999</v>
      </c>
      <c r="BD25" s="215">
        <v>26231500</v>
      </c>
      <c r="BE25" s="215">
        <v>0</v>
      </c>
      <c r="BF25" s="215">
        <v>154925883.40000001</v>
      </c>
      <c r="BG25" s="215">
        <v>0</v>
      </c>
      <c r="BH25" s="215">
        <v>5878242673.5200005</v>
      </c>
      <c r="BI25" s="215">
        <v>2052223968.9499998</v>
      </c>
      <c r="BJ25" s="215">
        <v>3826018704.5700011</v>
      </c>
      <c r="BK25" s="215">
        <v>0</v>
      </c>
      <c r="BL25" s="215">
        <v>119933010989.26001</v>
      </c>
      <c r="BM25" s="215">
        <v>105336294009.84</v>
      </c>
      <c r="BN25" s="215">
        <v>1140548012.79</v>
      </c>
      <c r="BO25" s="215">
        <v>8391022131.3800106</v>
      </c>
      <c r="BP25" s="215">
        <v>4378304245.6100063</v>
      </c>
      <c r="BQ25" s="215">
        <v>2663299080</v>
      </c>
      <c r="BR25" s="215">
        <v>13182842239.790003</v>
      </c>
      <c r="BS25" s="215">
        <v>12434023178.830004</v>
      </c>
      <c r="BT25" s="215">
        <v>272702815.40000004</v>
      </c>
      <c r="BU25" s="215">
        <v>0</v>
      </c>
      <c r="BV25" s="215">
        <v>476116245.56000006</v>
      </c>
      <c r="BW25" s="215">
        <v>130811792.93000001</v>
      </c>
      <c r="BX25" s="215">
        <v>12915909.060000001</v>
      </c>
      <c r="BY25" s="215">
        <v>0</v>
      </c>
      <c r="BZ25" s="215">
        <v>105501738.81999999</v>
      </c>
      <c r="CA25" s="215">
        <v>318190294.51999998</v>
      </c>
      <c r="CB25" s="215">
        <v>91303489.770000011</v>
      </c>
      <c r="CC25" s="215">
        <v>2205500806.7399998</v>
      </c>
      <c r="CD25" s="215">
        <v>1268481922.77</v>
      </c>
      <c r="CE25" s="215">
        <v>696397392.24000001</v>
      </c>
      <c r="CF25" s="215">
        <v>240621491.72999999</v>
      </c>
      <c r="CG25" s="215">
        <v>0</v>
      </c>
      <c r="CH25" s="215">
        <v>0</v>
      </c>
      <c r="CI25" s="215">
        <v>5701177808.4699993</v>
      </c>
      <c r="CJ25" s="215">
        <v>1939532785.72</v>
      </c>
      <c r="CK25" s="215">
        <v>1194750636.98</v>
      </c>
      <c r="CL25" s="215">
        <v>0</v>
      </c>
      <c r="CM25" s="215">
        <v>0</v>
      </c>
      <c r="CN25" s="215">
        <v>334529822</v>
      </c>
      <c r="CO25" s="215">
        <v>0</v>
      </c>
      <c r="CP25" s="215">
        <v>41970589.350000001</v>
      </c>
      <c r="CQ25" s="215">
        <v>631618257.6099999</v>
      </c>
      <c r="CR25" s="215">
        <v>186631968.02000001</v>
      </c>
      <c r="CS25" s="215">
        <v>11017466677.199999</v>
      </c>
      <c r="CT25" s="215">
        <v>3526894587.54</v>
      </c>
      <c r="CU25" s="215">
        <v>3348103104.0799994</v>
      </c>
      <c r="CV25" s="215">
        <v>4142468985.5799994</v>
      </c>
      <c r="CW25" s="215">
        <v>941431540.44999993</v>
      </c>
      <c r="CX25" s="215">
        <v>4719621023.8700037</v>
      </c>
      <c r="CY25" s="215">
        <v>455858574.63000005</v>
      </c>
      <c r="CZ25" s="215">
        <v>223654703.63</v>
      </c>
      <c r="DA25" s="215">
        <v>4951824894.8700027</v>
      </c>
      <c r="DB25" s="215">
        <v>4952172184.3600025</v>
      </c>
      <c r="DC25" s="215">
        <v>19347435040.890003</v>
      </c>
      <c r="DD25" s="215">
        <v>14969130795.279999</v>
      </c>
      <c r="DE25" s="215">
        <v>4378304245.6100063</v>
      </c>
    </row>
    <row r="26" spans="1:109" x14ac:dyDescent="0.2">
      <c r="A26" s="104">
        <v>2011</v>
      </c>
      <c r="B26" s="104">
        <v>3</v>
      </c>
      <c r="C26" s="108">
        <v>192</v>
      </c>
      <c r="D26" s="218">
        <v>169</v>
      </c>
      <c r="E26" s="217">
        <v>67</v>
      </c>
      <c r="F26" s="108">
        <v>209590</v>
      </c>
      <c r="G26" s="108"/>
      <c r="H26" s="109">
        <v>0</v>
      </c>
      <c r="I26" s="106">
        <v>182450640009.33997</v>
      </c>
      <c r="J26" s="214">
        <v>61257952906.909988</v>
      </c>
      <c r="K26" s="214">
        <v>29487531407.549995</v>
      </c>
      <c r="L26" s="214">
        <v>12587752474.909998</v>
      </c>
      <c r="M26" s="219">
        <v>19182669024.449997</v>
      </c>
      <c r="N26" s="214">
        <v>3264416900.5100007</v>
      </c>
      <c r="O26" s="214">
        <v>72718996.049999997</v>
      </c>
      <c r="P26" s="214">
        <v>3191636574.46</v>
      </c>
      <c r="Q26" s="214">
        <v>61330</v>
      </c>
      <c r="R26" s="214">
        <v>103724301205.89999</v>
      </c>
      <c r="S26" s="214">
        <v>107940478251.55</v>
      </c>
      <c r="T26" s="214">
        <v>98800459121.670013</v>
      </c>
      <c r="U26" s="215">
        <v>2889025400.2300005</v>
      </c>
      <c r="V26" s="215">
        <v>6250993729.6500006</v>
      </c>
      <c r="W26" s="110">
        <v>5.7911488172975895E-2</v>
      </c>
      <c r="X26" s="215">
        <v>97708474075.180008</v>
      </c>
      <c r="Y26" s="215">
        <v>90095228921.030014</v>
      </c>
      <c r="Z26" s="215">
        <v>2841015327.5100002</v>
      </c>
      <c r="AA26" s="215">
        <v>4772229826.6399994</v>
      </c>
      <c r="AB26" s="215">
        <v>10232004176.369999</v>
      </c>
      <c r="AC26" s="215">
        <v>8705230200.6399994</v>
      </c>
      <c r="AD26" s="215">
        <v>48010072.719999999</v>
      </c>
      <c r="AE26" s="215">
        <v>1478763903.0100002</v>
      </c>
      <c r="AF26" s="215">
        <v>0</v>
      </c>
      <c r="AG26" s="215">
        <v>0</v>
      </c>
      <c r="AH26" s="215">
        <v>0</v>
      </c>
      <c r="AI26" s="215">
        <v>0</v>
      </c>
      <c r="AJ26" s="215">
        <v>0</v>
      </c>
      <c r="AK26" s="215">
        <v>0</v>
      </c>
      <c r="AL26" s="215">
        <v>0</v>
      </c>
      <c r="AM26" s="215">
        <v>0</v>
      </c>
      <c r="AN26" s="215">
        <v>0</v>
      </c>
      <c r="AO26" s="215">
        <v>0</v>
      </c>
      <c r="AP26" s="215">
        <v>0</v>
      </c>
      <c r="AQ26" s="215">
        <v>0</v>
      </c>
      <c r="AR26" s="215">
        <v>0</v>
      </c>
      <c r="AS26" s="215">
        <v>0</v>
      </c>
      <c r="AT26" s="215">
        <v>0</v>
      </c>
      <c r="AU26" s="215">
        <v>0</v>
      </c>
      <c r="AV26" s="215">
        <v>0</v>
      </c>
      <c r="AW26" s="215">
        <v>189103738152.56995</v>
      </c>
      <c r="AX26" s="215">
        <v>65619468952.440002</v>
      </c>
      <c r="AY26" s="215">
        <v>9220540609.5000019</v>
      </c>
      <c r="AZ26" s="215">
        <v>33910198527.419998</v>
      </c>
      <c r="BA26" s="215">
        <v>2814332586.750001</v>
      </c>
      <c r="BB26" s="215">
        <v>0</v>
      </c>
      <c r="BC26" s="215">
        <v>2730754183.3500004</v>
      </c>
      <c r="BD26" s="215">
        <v>79879020</v>
      </c>
      <c r="BE26" s="215">
        <v>0</v>
      </c>
      <c r="BF26" s="215">
        <v>3699383.4</v>
      </c>
      <c r="BG26" s="215">
        <v>0</v>
      </c>
      <c r="BH26" s="215">
        <v>14549352415.969997</v>
      </c>
      <c r="BI26" s="215">
        <v>2533822596.1800003</v>
      </c>
      <c r="BJ26" s="215">
        <v>11311073319.789999</v>
      </c>
      <c r="BK26" s="215">
        <v>704456500</v>
      </c>
      <c r="BL26" s="215">
        <v>123484269200.129</v>
      </c>
      <c r="BM26" s="215">
        <v>105730915009.84</v>
      </c>
      <c r="BN26" s="215">
        <v>1130538623.6300001</v>
      </c>
      <c r="BO26" s="215">
        <v>11216135142.469004</v>
      </c>
      <c r="BP26" s="215">
        <v>7378539988.2890015</v>
      </c>
      <c r="BQ26" s="215">
        <v>2664514080</v>
      </c>
      <c r="BR26" s="215">
        <v>21311060522.570007</v>
      </c>
      <c r="BS26" s="215">
        <v>19744428641.800007</v>
      </c>
      <c r="BT26" s="215">
        <v>428326748.66000003</v>
      </c>
      <c r="BU26" s="215">
        <v>0</v>
      </c>
      <c r="BV26" s="215">
        <v>1138305132.1100001</v>
      </c>
      <c r="BW26" s="215">
        <v>201292774.82999998</v>
      </c>
      <c r="BX26" s="215">
        <v>12915909.060000001</v>
      </c>
      <c r="BY26" s="215">
        <v>0</v>
      </c>
      <c r="BZ26" s="215">
        <v>149847798.65000001</v>
      </c>
      <c r="CA26" s="215">
        <v>926361240.18999994</v>
      </c>
      <c r="CB26" s="215">
        <v>152112590.62</v>
      </c>
      <c r="CC26" s="215">
        <v>3634308267.7199998</v>
      </c>
      <c r="CD26" s="215">
        <v>2040220681.0699999</v>
      </c>
      <c r="CE26" s="215">
        <v>1198691688.96</v>
      </c>
      <c r="CF26" s="215">
        <v>395395897.69</v>
      </c>
      <c r="CG26" s="215">
        <v>0</v>
      </c>
      <c r="CH26" s="215">
        <v>0</v>
      </c>
      <c r="CI26" s="215">
        <v>9766565940.5099983</v>
      </c>
      <c r="CJ26" s="215">
        <v>4108054992.8699999</v>
      </c>
      <c r="CK26" s="215">
        <v>2004252680.2099998</v>
      </c>
      <c r="CL26" s="215">
        <v>4364368.5999999996</v>
      </c>
      <c r="CM26" s="215">
        <v>2032089.25</v>
      </c>
      <c r="CN26" s="215">
        <v>546861277</v>
      </c>
      <c r="CO26" s="215">
        <v>0</v>
      </c>
      <c r="CP26" s="215">
        <v>66100484.549999997</v>
      </c>
      <c r="CQ26" s="215">
        <v>967486313.58999991</v>
      </c>
      <c r="CR26" s="215">
        <v>417408147.21999997</v>
      </c>
      <c r="CS26" s="215">
        <v>17350960046.231003</v>
      </c>
      <c r="CT26" s="215">
        <v>5951443206.4299994</v>
      </c>
      <c r="CU26" s="215">
        <v>5299897558.3299999</v>
      </c>
      <c r="CV26" s="215">
        <v>6099619281.4710007</v>
      </c>
      <c r="CW26" s="215">
        <v>1918631186.5300002</v>
      </c>
      <c r="CX26" s="215">
        <v>8173726962.5990047</v>
      </c>
      <c r="CY26" s="215">
        <v>606765559.43999994</v>
      </c>
      <c r="CZ26" s="215">
        <v>429200691.17000002</v>
      </c>
      <c r="DA26" s="215">
        <v>8351291830.8690042</v>
      </c>
      <c r="DB26" s="215">
        <v>8357696803.8190041</v>
      </c>
      <c r="DC26" s="215">
        <v>31690990187.470005</v>
      </c>
      <c r="DD26" s="215">
        <v>24312450199.181</v>
      </c>
      <c r="DE26" s="215">
        <v>7378539988.2890024</v>
      </c>
    </row>
    <row r="27" spans="1:109" x14ac:dyDescent="0.2">
      <c r="A27" s="104">
        <v>2011</v>
      </c>
      <c r="B27" s="104">
        <v>4</v>
      </c>
      <c r="C27" s="108">
        <v>195</v>
      </c>
      <c r="D27" s="218">
        <v>172</v>
      </c>
      <c r="E27" s="217">
        <v>67</v>
      </c>
      <c r="F27" s="108">
        <v>483015</v>
      </c>
      <c r="G27" s="108"/>
      <c r="H27" s="109">
        <v>0</v>
      </c>
      <c r="I27" s="106">
        <v>197694120327.87543</v>
      </c>
      <c r="J27" s="214">
        <v>64219136722.148453</v>
      </c>
      <c r="K27" s="214">
        <v>31748170968.675259</v>
      </c>
      <c r="L27" s="214">
        <v>25522034603.263199</v>
      </c>
      <c r="M27" s="219">
        <v>6948931150.210001</v>
      </c>
      <c r="N27" s="214">
        <v>3264637898.1500001</v>
      </c>
      <c r="O27" s="214">
        <v>72718996.049999997</v>
      </c>
      <c r="P27" s="214">
        <v>3208272523.5</v>
      </c>
      <c r="Q27" s="214">
        <v>-16353621.4</v>
      </c>
      <c r="R27" s="214">
        <v>115212484561.21999</v>
      </c>
      <c r="S27" s="214">
        <v>119004471897.48</v>
      </c>
      <c r="T27" s="214">
        <v>111368770440.66998</v>
      </c>
      <c r="U27" s="215">
        <v>1509662073.2200003</v>
      </c>
      <c r="V27" s="215">
        <v>6126039383.5900011</v>
      </c>
      <c r="W27" s="110">
        <v>5.1477388083932367E-2</v>
      </c>
      <c r="X27" s="215">
        <v>108228407299.59999</v>
      </c>
      <c r="Y27" s="215">
        <v>102090296499.52998</v>
      </c>
      <c r="Z27" s="215">
        <v>1495711848.1400003</v>
      </c>
      <c r="AA27" s="215">
        <v>4642398951.9300003</v>
      </c>
      <c r="AB27" s="215">
        <v>10776064597.880001</v>
      </c>
      <c r="AC27" s="215">
        <v>9278473941.1399994</v>
      </c>
      <c r="AD27" s="215">
        <v>13950225.08</v>
      </c>
      <c r="AE27" s="215">
        <v>1483640431.6600003</v>
      </c>
      <c r="AF27" s="215">
        <v>0</v>
      </c>
      <c r="AG27" s="215">
        <v>0</v>
      </c>
      <c r="AH27" s="215">
        <v>0</v>
      </c>
      <c r="AI27" s="215">
        <v>0</v>
      </c>
      <c r="AJ27" s="215">
        <v>0</v>
      </c>
      <c r="AK27" s="215">
        <v>0</v>
      </c>
      <c r="AL27" s="215">
        <v>0</v>
      </c>
      <c r="AM27" s="215">
        <v>0</v>
      </c>
      <c r="AN27" s="215">
        <v>0</v>
      </c>
      <c r="AO27" s="215">
        <v>0</v>
      </c>
      <c r="AP27" s="215">
        <v>0</v>
      </c>
      <c r="AQ27" s="215">
        <v>0</v>
      </c>
      <c r="AR27" s="215">
        <v>0</v>
      </c>
      <c r="AS27" s="215">
        <v>0</v>
      </c>
      <c r="AT27" s="215">
        <v>0</v>
      </c>
      <c r="AU27" s="215">
        <v>5222995744.5699997</v>
      </c>
      <c r="AV27" s="215">
        <v>0</v>
      </c>
      <c r="AW27" s="215">
        <v>205409535124.67545</v>
      </c>
      <c r="AX27" s="215">
        <v>67227175522.491989</v>
      </c>
      <c r="AY27" s="215">
        <v>14844608622.969999</v>
      </c>
      <c r="AZ27" s="215">
        <v>33030104935.380001</v>
      </c>
      <c r="BA27" s="215">
        <v>1973783507.77</v>
      </c>
      <c r="BB27" s="215">
        <v>0</v>
      </c>
      <c r="BC27" s="215">
        <v>1973783507.77</v>
      </c>
      <c r="BD27" s="215">
        <v>0</v>
      </c>
      <c r="BE27" s="215">
        <v>0</v>
      </c>
      <c r="BF27" s="215">
        <v>0</v>
      </c>
      <c r="BG27" s="215">
        <v>0</v>
      </c>
      <c r="BH27" s="215">
        <v>13009492199.552</v>
      </c>
      <c r="BI27" s="215">
        <v>2095721755.8899999</v>
      </c>
      <c r="BJ27" s="215">
        <v>6868125443.6619987</v>
      </c>
      <c r="BK27" s="215">
        <v>4045645000</v>
      </c>
      <c r="BL27" s="215">
        <v>138182359602.1846</v>
      </c>
      <c r="BM27" s="215">
        <v>116519924009.84</v>
      </c>
      <c r="BN27" s="215">
        <v>1122754723.5</v>
      </c>
      <c r="BO27" s="215">
        <v>14681605581.654606</v>
      </c>
      <c r="BP27" s="215">
        <v>11381210569.623505</v>
      </c>
      <c r="BQ27" s="215">
        <v>2668675130</v>
      </c>
      <c r="BR27" s="215">
        <v>30331494071.848701</v>
      </c>
      <c r="BS27" s="215">
        <v>28066043229.0144</v>
      </c>
      <c r="BT27" s="215">
        <v>662009634.53000021</v>
      </c>
      <c r="BU27" s="215">
        <v>0</v>
      </c>
      <c r="BV27" s="215">
        <v>1603441208.3042998</v>
      </c>
      <c r="BW27" s="215">
        <v>236102554.71000001</v>
      </c>
      <c r="BX27" s="215">
        <v>23710066.059999999</v>
      </c>
      <c r="BY27" s="215">
        <v>0</v>
      </c>
      <c r="BZ27" s="215">
        <v>300544655.917</v>
      </c>
      <c r="CA27" s="215">
        <v>1231504691.4672999</v>
      </c>
      <c r="CB27" s="215">
        <v>188420759.84999999</v>
      </c>
      <c r="CC27" s="215">
        <v>5098832734.3000002</v>
      </c>
      <c r="CD27" s="215">
        <v>2342955529.4200001</v>
      </c>
      <c r="CE27" s="215">
        <v>2030232194.5599997</v>
      </c>
      <c r="CF27" s="215">
        <v>527705876.64000005</v>
      </c>
      <c r="CG27" s="215">
        <v>194827933.68000001</v>
      </c>
      <c r="CH27" s="215">
        <v>-3111200</v>
      </c>
      <c r="CI27" s="215">
        <v>15233947393.241274</v>
      </c>
      <c r="CJ27" s="215">
        <v>5848252036.0889635</v>
      </c>
      <c r="CK27" s="215">
        <v>2808469372.9379997</v>
      </c>
      <c r="CL27" s="215">
        <v>6890577.6979999989</v>
      </c>
      <c r="CM27" s="215">
        <v>2032089.25</v>
      </c>
      <c r="CN27" s="215">
        <v>738727212</v>
      </c>
      <c r="CO27" s="215">
        <v>0</v>
      </c>
      <c r="CP27" s="215">
        <v>91555362.150000006</v>
      </c>
      <c r="CQ27" s="215">
        <v>1425885449.5</v>
      </c>
      <c r="CR27" s="215">
        <v>543378682.34000003</v>
      </c>
      <c r="CS27" s="215">
        <v>25603893329.636471</v>
      </c>
      <c r="CT27" s="215">
        <v>9102159109.3224564</v>
      </c>
      <c r="CU27" s="215">
        <v>7581229640.2662249</v>
      </c>
      <c r="CV27" s="215">
        <v>8920504580.0477886</v>
      </c>
      <c r="CW27" s="215">
        <v>2114666705.1400001</v>
      </c>
      <c r="CX27" s="215">
        <v>12748048696.013506</v>
      </c>
      <c r="CY27" s="215">
        <v>776368343.08999991</v>
      </c>
      <c r="CZ27" s="215">
        <v>636884999.11000013</v>
      </c>
      <c r="DA27" s="215">
        <v>12887532039.993505</v>
      </c>
      <c r="DB27" s="215">
        <v>12876006962.673506</v>
      </c>
      <c r="DC27" s="215">
        <v>46348113106.079971</v>
      </c>
      <c r="DD27" s="215">
        <v>34966902536.456474</v>
      </c>
      <c r="DE27" s="215">
        <v>11381210569.623501</v>
      </c>
    </row>
    <row r="28" spans="1:109" x14ac:dyDescent="0.2">
      <c r="A28" s="104">
        <v>2012</v>
      </c>
      <c r="B28" s="104">
        <v>1</v>
      </c>
      <c r="C28" s="108">
        <v>194</v>
      </c>
      <c r="D28" s="218">
        <v>172</v>
      </c>
      <c r="E28" s="217">
        <v>67</v>
      </c>
      <c r="F28" s="108">
        <v>278686</v>
      </c>
      <c r="G28" s="108"/>
      <c r="H28" s="109">
        <v>0</v>
      </c>
      <c r="I28" s="106">
        <v>206056135541.396</v>
      </c>
      <c r="J28" s="214">
        <v>61763225773.250008</v>
      </c>
      <c r="K28" s="214">
        <v>26237415218.920006</v>
      </c>
      <c r="L28" s="214">
        <v>27595822436.050003</v>
      </c>
      <c r="M28" s="219">
        <v>7929988118.2799997</v>
      </c>
      <c r="N28" s="214">
        <v>3265667321.8499999</v>
      </c>
      <c r="O28" s="214">
        <v>56267996.049999997</v>
      </c>
      <c r="P28" s="214">
        <v>3225752947.1999998</v>
      </c>
      <c r="Q28" s="214">
        <v>-16353621.4</v>
      </c>
      <c r="R28" s="214">
        <v>125534443105.68599</v>
      </c>
      <c r="S28" s="214">
        <v>129297256108.41</v>
      </c>
      <c r="T28" s="214">
        <v>121504543453.37999</v>
      </c>
      <c r="U28" s="215">
        <v>2700813275.9500003</v>
      </c>
      <c r="V28" s="215">
        <v>5091899379.0799999</v>
      </c>
      <c r="W28" s="110">
        <v>3.9381341355076156E-2</v>
      </c>
      <c r="X28" s="215">
        <v>115997441199.47</v>
      </c>
      <c r="Y28" s="215">
        <v>109763158400.42999</v>
      </c>
      <c r="Z28" s="215">
        <v>1990934331.52</v>
      </c>
      <c r="AA28" s="215">
        <v>4243348467.5200005</v>
      </c>
      <c r="AB28" s="215">
        <v>13299814908.939999</v>
      </c>
      <c r="AC28" s="215">
        <v>11741385052.950001</v>
      </c>
      <c r="AD28" s="215">
        <v>709878944.43000007</v>
      </c>
      <c r="AE28" s="215">
        <v>848550911.55999994</v>
      </c>
      <c r="AF28" s="215">
        <v>943535000</v>
      </c>
      <c r="AG28" s="215">
        <v>943535000</v>
      </c>
      <c r="AH28" s="215">
        <v>943535000</v>
      </c>
      <c r="AI28" s="215">
        <v>0</v>
      </c>
      <c r="AJ28" s="215">
        <v>853340897.99000001</v>
      </c>
      <c r="AK28" s="215">
        <v>898430439.99000001</v>
      </c>
      <c r="AL28" s="215">
        <v>127531604.70999999</v>
      </c>
      <c r="AM28" s="215">
        <v>12620376433.061001</v>
      </c>
      <c r="AN28" s="215">
        <v>3757200900.5306697</v>
      </c>
      <c r="AO28" s="215">
        <v>7415186063.0900002</v>
      </c>
      <c r="AP28" s="215">
        <v>7394991526.71</v>
      </c>
      <c r="AQ28" s="215">
        <v>5591668993.3500004</v>
      </c>
      <c r="AR28" s="215">
        <v>1823517069.74</v>
      </c>
      <c r="AS28" s="215">
        <v>1468184005.82038</v>
      </c>
      <c r="AT28" s="215">
        <v>282950000</v>
      </c>
      <c r="AU28" s="215">
        <v>7181554805.5384903</v>
      </c>
      <c r="AV28" s="215">
        <v>7181554805.5384903</v>
      </c>
      <c r="AW28" s="215">
        <v>213238426188.06299</v>
      </c>
      <c r="AX28" s="215">
        <v>70515552913.849991</v>
      </c>
      <c r="AY28" s="215">
        <v>13228332195.640001</v>
      </c>
      <c r="AZ28" s="215">
        <v>41996269399.949997</v>
      </c>
      <c r="BA28" s="215">
        <v>2594604270.3800001</v>
      </c>
      <c r="BB28" s="215">
        <v>0</v>
      </c>
      <c r="BC28" s="215">
        <v>2588476270.3800001</v>
      </c>
      <c r="BD28" s="215">
        <v>6128000</v>
      </c>
      <c r="BE28" s="215">
        <v>0</v>
      </c>
      <c r="BF28" s="215">
        <v>0</v>
      </c>
      <c r="BG28" s="215">
        <v>0</v>
      </c>
      <c r="BH28" s="215">
        <v>8744624038.0499992</v>
      </c>
      <c r="BI28" s="215">
        <v>2285330020.54</v>
      </c>
      <c r="BJ28" s="215">
        <v>6195534017.5100002</v>
      </c>
      <c r="BK28" s="215">
        <v>263760000</v>
      </c>
      <c r="BL28" s="215">
        <v>142722873274.21399</v>
      </c>
      <c r="BM28" s="215">
        <v>121072993118.84</v>
      </c>
      <c r="BN28" s="215">
        <v>1249891317.53</v>
      </c>
      <c r="BO28" s="215">
        <v>14474726943.804003</v>
      </c>
      <c r="BP28" s="215">
        <v>4129502155.2740002</v>
      </c>
      <c r="BQ28" s="215">
        <v>2658997280</v>
      </c>
      <c r="BR28" s="215">
        <v>9519801659.6199989</v>
      </c>
      <c r="BS28" s="215">
        <v>8858782993.8099976</v>
      </c>
      <c r="BT28" s="215">
        <v>237059002.01000002</v>
      </c>
      <c r="BU28" s="215">
        <v>0</v>
      </c>
      <c r="BV28" s="215">
        <v>423959663.80000001</v>
      </c>
      <c r="BW28" s="215">
        <v>125301090.25</v>
      </c>
      <c r="BX28" s="215">
        <v>65181254.18</v>
      </c>
      <c r="BY28" s="215">
        <v>0</v>
      </c>
      <c r="BZ28" s="215">
        <v>107615942.77000001</v>
      </c>
      <c r="CA28" s="215">
        <v>179556275.93000001</v>
      </c>
      <c r="CB28" s="215">
        <v>53694899.329999998</v>
      </c>
      <c r="CC28" s="215">
        <v>1387764251.9899998</v>
      </c>
      <c r="CD28" s="215">
        <v>719302062.42999995</v>
      </c>
      <c r="CE28" s="215">
        <v>522938536.73999995</v>
      </c>
      <c r="CF28" s="215">
        <v>88123652.820000008</v>
      </c>
      <c r="CG28" s="215">
        <v>57400000</v>
      </c>
      <c r="CH28" s="215">
        <v>0</v>
      </c>
      <c r="CI28" s="215">
        <v>4952819745.6350002</v>
      </c>
      <c r="CJ28" s="215">
        <v>1149991299.3200002</v>
      </c>
      <c r="CK28" s="215">
        <v>1087603906.9350002</v>
      </c>
      <c r="CL28" s="215">
        <v>0</v>
      </c>
      <c r="CM28" s="215">
        <v>0</v>
      </c>
      <c r="CN28" s="215">
        <v>124554900</v>
      </c>
      <c r="CO28" s="215">
        <v>0</v>
      </c>
      <c r="CP28" s="215">
        <v>23509500</v>
      </c>
      <c r="CQ28" s="215">
        <v>432253015.23500001</v>
      </c>
      <c r="CR28" s="215">
        <v>507286491.70000005</v>
      </c>
      <c r="CS28" s="215">
        <v>7980878232.0769978</v>
      </c>
      <c r="CT28" s="215">
        <v>3152688959.079999</v>
      </c>
      <c r="CU28" s="215">
        <v>2226415973.2400002</v>
      </c>
      <c r="CV28" s="215">
        <v>2601773299.756999</v>
      </c>
      <c r="CW28" s="215">
        <v>611682382.96700001</v>
      </c>
      <c r="CX28" s="215">
        <v>4492296538.2210007</v>
      </c>
      <c r="CY28" s="215">
        <v>520318448.54999995</v>
      </c>
      <c r="CZ28" s="215">
        <v>401477142.40000004</v>
      </c>
      <c r="DA28" s="215">
        <v>4611137844.3710003</v>
      </c>
      <c r="DB28" s="215">
        <v>4619123143.8810005</v>
      </c>
      <c r="DC28" s="215">
        <v>15000955366.804998</v>
      </c>
      <c r="DD28" s="215">
        <v>10871453211.530998</v>
      </c>
      <c r="DE28" s="215">
        <v>4129502155.2740002</v>
      </c>
    </row>
    <row r="29" spans="1:109" x14ac:dyDescent="0.2">
      <c r="A29" s="104">
        <v>2012</v>
      </c>
      <c r="B29" s="104">
        <v>2</v>
      </c>
      <c r="C29" s="108">
        <v>198</v>
      </c>
      <c r="D29" s="218"/>
      <c r="E29" s="217">
        <v>68</v>
      </c>
      <c r="F29" s="108">
        <v>394666</v>
      </c>
      <c r="G29" s="108"/>
      <c r="H29" s="109">
        <v>0</v>
      </c>
      <c r="I29" s="106">
        <v>221252605246.62299</v>
      </c>
      <c r="J29" s="214">
        <v>69456006119.750015</v>
      </c>
      <c r="K29" s="214">
        <v>33657988670.829998</v>
      </c>
      <c r="L29" s="214">
        <v>28177491851.240002</v>
      </c>
      <c r="M29" s="219">
        <v>7620525597.6799994</v>
      </c>
      <c r="N29" s="214">
        <v>2160430866.9700003</v>
      </c>
      <c r="O29" s="214">
        <v>56267996.049999997</v>
      </c>
      <c r="P29" s="214">
        <v>2120516492.3200002</v>
      </c>
      <c r="Q29" s="214">
        <v>-16353621.4</v>
      </c>
      <c r="R29" s="214">
        <v>135013756259.84999</v>
      </c>
      <c r="S29" s="214">
        <v>139158864544.35001</v>
      </c>
      <c r="T29" s="214">
        <v>129907793371.81</v>
      </c>
      <c r="U29" s="215">
        <v>3754086322.5499997</v>
      </c>
      <c r="V29" s="215">
        <v>5496984849.9900007</v>
      </c>
      <c r="W29" s="110">
        <v>3.9501506914337528E-2</v>
      </c>
      <c r="X29" s="215">
        <v>127104783376.20001</v>
      </c>
      <c r="Y29" s="215">
        <v>119637209161.94</v>
      </c>
      <c r="Z29" s="215">
        <v>2787087958.3699999</v>
      </c>
      <c r="AA29" s="215">
        <v>4680486255.8900003</v>
      </c>
      <c r="AB29" s="215">
        <v>12054081168.15</v>
      </c>
      <c r="AC29" s="215">
        <v>10270584209.869999</v>
      </c>
      <c r="AD29" s="215">
        <v>966998364.18000007</v>
      </c>
      <c r="AE29" s="215">
        <v>816498594.0999999</v>
      </c>
      <c r="AF29" s="215">
        <v>940035000</v>
      </c>
      <c r="AG29" s="215">
        <v>940035000</v>
      </c>
      <c r="AH29" s="215">
        <v>940035000</v>
      </c>
      <c r="AI29" s="215">
        <v>0</v>
      </c>
      <c r="AJ29" s="215">
        <v>896331194.99000013</v>
      </c>
      <c r="AK29" s="215">
        <v>928270558.99000001</v>
      </c>
      <c r="AL29" s="215">
        <v>86486604.709999993</v>
      </c>
      <c r="AM29" s="215">
        <v>12166472569.553001</v>
      </c>
      <c r="AN29" s="215">
        <v>3950866644.1730018</v>
      </c>
      <c r="AO29" s="215">
        <v>5791625222.6900005</v>
      </c>
      <c r="AP29" s="215">
        <v>5855886935.1599998</v>
      </c>
      <c r="AQ29" s="215">
        <v>4775179933.3299999</v>
      </c>
      <c r="AR29" s="215">
        <v>1080707001.8299999</v>
      </c>
      <c r="AS29" s="215">
        <v>2423980702.6899996</v>
      </c>
      <c r="AT29" s="215">
        <v>0</v>
      </c>
      <c r="AU29" s="215">
        <v>7569657566.3300009</v>
      </c>
      <c r="AV29" s="215">
        <v>7569657566.3300009</v>
      </c>
      <c r="AW29" s="215">
        <v>228822262812.953</v>
      </c>
      <c r="AX29" s="215">
        <v>76246299994.559998</v>
      </c>
      <c r="AY29" s="215">
        <v>13626666699.4</v>
      </c>
      <c r="AZ29" s="215">
        <v>45278429393.479996</v>
      </c>
      <c r="BA29" s="215">
        <v>3347979582.8000002</v>
      </c>
      <c r="BB29" s="215">
        <v>0</v>
      </c>
      <c r="BC29" s="215">
        <v>3347979582.8000002</v>
      </c>
      <c r="BD29" s="215">
        <v>0</v>
      </c>
      <c r="BE29" s="215">
        <v>0</v>
      </c>
      <c r="BF29" s="215">
        <v>0</v>
      </c>
      <c r="BG29" s="215">
        <v>0</v>
      </c>
      <c r="BH29" s="215">
        <v>8489934146.0599995</v>
      </c>
      <c r="BI29" s="215">
        <v>2253697283.4799995</v>
      </c>
      <c r="BJ29" s="215">
        <v>6236236862.5799999</v>
      </c>
      <c r="BK29" s="215">
        <v>0</v>
      </c>
      <c r="BL29" s="215">
        <v>152575962818.39001</v>
      </c>
      <c r="BM29" s="215">
        <v>129215227070.41</v>
      </c>
      <c r="BN29" s="215">
        <v>1245771511.2</v>
      </c>
      <c r="BO29" s="215">
        <v>16352011293.410004</v>
      </c>
      <c r="BP29" s="215">
        <v>8316646143.3100052</v>
      </c>
      <c r="BQ29" s="215">
        <v>2560051630</v>
      </c>
      <c r="BR29" s="215">
        <v>20205815153.079998</v>
      </c>
      <c r="BS29" s="215">
        <v>18769351816.059998</v>
      </c>
      <c r="BT29" s="215">
        <v>479228035.88</v>
      </c>
      <c r="BU29" s="215">
        <v>0</v>
      </c>
      <c r="BV29" s="215">
        <v>957235301.13999987</v>
      </c>
      <c r="BW29" s="215">
        <v>346196736.10000002</v>
      </c>
      <c r="BX29" s="215">
        <v>125011451.51000001</v>
      </c>
      <c r="BY29" s="215">
        <v>40711600</v>
      </c>
      <c r="BZ29" s="215">
        <v>240618458.84999996</v>
      </c>
      <c r="CA29" s="215">
        <v>367093907.81999993</v>
      </c>
      <c r="CB29" s="215">
        <v>162396853.14000002</v>
      </c>
      <c r="CC29" s="215">
        <v>2961672091.3900003</v>
      </c>
      <c r="CD29" s="215">
        <v>1559313837.5</v>
      </c>
      <c r="CE29" s="215">
        <v>1123328165.51</v>
      </c>
      <c r="CF29" s="215">
        <v>190527199.37000003</v>
      </c>
      <c r="CG29" s="215">
        <v>87640000</v>
      </c>
      <c r="CH29" s="215">
        <v>-862889.01</v>
      </c>
      <c r="CI29" s="215">
        <v>8790415141.8799973</v>
      </c>
      <c r="CJ29" s="215">
        <v>2600222431.48</v>
      </c>
      <c r="CK29" s="215">
        <v>2034936202.9399998</v>
      </c>
      <c r="CL29" s="215">
        <v>0</v>
      </c>
      <c r="CM29" s="215">
        <v>0</v>
      </c>
      <c r="CN29" s="215">
        <v>438866270</v>
      </c>
      <c r="CO29" s="215">
        <v>0</v>
      </c>
      <c r="CP29" s="215">
        <v>48430182</v>
      </c>
      <c r="CQ29" s="215">
        <v>945880244.97999966</v>
      </c>
      <c r="CR29" s="215">
        <v>601759505.96000028</v>
      </c>
      <c r="CS29" s="215">
        <v>15711409074.809996</v>
      </c>
      <c r="CT29" s="215">
        <v>5558954753.6699982</v>
      </c>
      <c r="CU29" s="215">
        <v>4718594577.7700005</v>
      </c>
      <c r="CV29" s="215">
        <v>5433859743.369998</v>
      </c>
      <c r="CW29" s="215">
        <v>1245727904.2699995</v>
      </c>
      <c r="CX29" s="215">
        <v>9077421224.4900017</v>
      </c>
      <c r="CY29" s="215">
        <v>843026734.53999996</v>
      </c>
      <c r="CZ29" s="215">
        <v>556047523.13999999</v>
      </c>
      <c r="DA29" s="215">
        <v>9364400435.8900013</v>
      </c>
      <c r="DB29" s="215">
        <v>9363763832.4800014</v>
      </c>
      <c r="DC29" s="215">
        <v>29842728113.179996</v>
      </c>
      <c r="DD29" s="215">
        <v>21526081969.869995</v>
      </c>
      <c r="DE29" s="215">
        <v>8316646143.3100033</v>
      </c>
    </row>
    <row r="30" spans="1:109" x14ac:dyDescent="0.2">
      <c r="A30" s="104">
        <v>2012</v>
      </c>
      <c r="B30" s="104">
        <v>3</v>
      </c>
      <c r="C30" s="108">
        <v>205</v>
      </c>
      <c r="D30" s="213">
        <v>183</v>
      </c>
      <c r="E30" s="217">
        <v>70</v>
      </c>
      <c r="F30" s="108">
        <v>533016</v>
      </c>
      <c r="G30" s="108"/>
      <c r="H30" s="109">
        <v>0</v>
      </c>
      <c r="I30" s="106">
        <v>236516334466.18329</v>
      </c>
      <c r="J30" s="214">
        <v>70909105115.000504</v>
      </c>
      <c r="K30" s="214">
        <v>34538096966.453094</v>
      </c>
      <c r="L30" s="214">
        <v>27879136181.437397</v>
      </c>
      <c r="M30" s="219">
        <v>8491871967.1099987</v>
      </c>
      <c r="N30" s="214">
        <v>2196615721.6599998</v>
      </c>
      <c r="O30" s="214">
        <v>169224412.29999998</v>
      </c>
      <c r="P30" s="214">
        <v>2036653229.5599999</v>
      </c>
      <c r="Q30" s="214">
        <v>-9261920.1999999993</v>
      </c>
      <c r="R30" s="214">
        <v>149990489027.39999</v>
      </c>
      <c r="S30" s="214">
        <v>154406025669.91998</v>
      </c>
      <c r="T30" s="214">
        <v>144250247225.31</v>
      </c>
      <c r="U30" s="215">
        <v>4163519733.73</v>
      </c>
      <c r="V30" s="215">
        <v>5992258710.8799992</v>
      </c>
      <c r="W30" s="110">
        <v>3.8808451191470292E-2</v>
      </c>
      <c r="X30" s="215">
        <v>140458353781.82001</v>
      </c>
      <c r="Y30" s="215">
        <v>131951163203.00002</v>
      </c>
      <c r="Z30" s="215">
        <v>3399156585.8099999</v>
      </c>
      <c r="AA30" s="215">
        <v>5108033993.0099993</v>
      </c>
      <c r="AB30" s="215">
        <v>13947671888.100002</v>
      </c>
      <c r="AC30" s="215">
        <v>12299084022.310001</v>
      </c>
      <c r="AD30" s="215">
        <v>764363147.91999996</v>
      </c>
      <c r="AE30" s="215">
        <v>884224717.86999989</v>
      </c>
      <c r="AF30" s="215">
        <v>939120000</v>
      </c>
      <c r="AG30" s="215">
        <v>939120000</v>
      </c>
      <c r="AH30" s="215">
        <v>939120000</v>
      </c>
      <c r="AI30" s="215">
        <v>0</v>
      </c>
      <c r="AJ30" s="215">
        <v>870316191.99000001</v>
      </c>
      <c r="AK30" s="215">
        <v>982372694.02999997</v>
      </c>
      <c r="AL30" s="215">
        <v>525000</v>
      </c>
      <c r="AM30" s="215">
        <v>10997598462.112789</v>
      </c>
      <c r="AN30" s="215">
        <v>4159990046.8081908</v>
      </c>
      <c r="AO30" s="215">
        <v>3865690634.5500002</v>
      </c>
      <c r="AP30" s="215">
        <v>3933811591.29</v>
      </c>
      <c r="AQ30" s="215">
        <v>3122469924.8199997</v>
      </c>
      <c r="AR30" s="215">
        <v>811341666.47000003</v>
      </c>
      <c r="AS30" s="215">
        <v>2971917780.7545996</v>
      </c>
      <c r="AT30" s="215">
        <v>0</v>
      </c>
      <c r="AU30" s="215">
        <v>8869964367.0261021</v>
      </c>
      <c r="AV30" s="215">
        <v>8869964367.0261021</v>
      </c>
      <c r="AW30" s="215">
        <v>245386298833.20935</v>
      </c>
      <c r="AX30" s="215">
        <v>83146177516.213943</v>
      </c>
      <c r="AY30" s="215">
        <v>15726070912.310001</v>
      </c>
      <c r="AZ30" s="215">
        <v>48891638095.850006</v>
      </c>
      <c r="BA30" s="215">
        <v>3002943289.1900001</v>
      </c>
      <c r="BB30" s="215">
        <v>600000</v>
      </c>
      <c r="BC30" s="215">
        <v>2968531489.1900001</v>
      </c>
      <c r="BD30" s="215">
        <v>33811800</v>
      </c>
      <c r="BE30" s="215">
        <v>0</v>
      </c>
      <c r="BF30" s="215">
        <v>0</v>
      </c>
      <c r="BG30" s="215">
        <v>0</v>
      </c>
      <c r="BH30" s="215">
        <v>10105323285.773937</v>
      </c>
      <c r="BI30" s="215">
        <v>2460434012.3577704</v>
      </c>
      <c r="BJ30" s="215">
        <v>7644889273.4161663</v>
      </c>
      <c r="BK30" s="215">
        <v>0</v>
      </c>
      <c r="BL30" s="215">
        <v>162240121316.99243</v>
      </c>
      <c r="BM30" s="215">
        <v>133289227070.41</v>
      </c>
      <c r="BN30" s="215">
        <v>1180841604.6300001</v>
      </c>
      <c r="BO30" s="215">
        <v>21199030229.662457</v>
      </c>
      <c r="BP30" s="215">
        <v>13453266368.968452</v>
      </c>
      <c r="BQ30" s="215">
        <v>2568306430</v>
      </c>
      <c r="BR30" s="215">
        <v>31634081388.426395</v>
      </c>
      <c r="BS30" s="215">
        <v>29953746547.474102</v>
      </c>
      <c r="BT30" s="215">
        <v>747658972.31000006</v>
      </c>
      <c r="BU30" s="215">
        <v>0</v>
      </c>
      <c r="BV30" s="215">
        <v>932675868.64229822</v>
      </c>
      <c r="BW30" s="215">
        <v>367032966.96000004</v>
      </c>
      <c r="BX30" s="215">
        <v>175079952.63</v>
      </c>
      <c r="BY30" s="215">
        <v>40711600</v>
      </c>
      <c r="BZ30" s="215">
        <v>356499430.75229806</v>
      </c>
      <c r="CA30" s="215">
        <v>541911481.99000013</v>
      </c>
      <c r="CB30" s="215">
        <v>548559563.68999994</v>
      </c>
      <c r="CC30" s="215">
        <v>4772361797.4507246</v>
      </c>
      <c r="CD30" s="215">
        <v>2472118701.4999995</v>
      </c>
      <c r="CE30" s="215">
        <v>1754400698.0400002</v>
      </c>
      <c r="CF30" s="215">
        <v>301485929.52687502</v>
      </c>
      <c r="CG30" s="215">
        <v>243462914.49384999</v>
      </c>
      <c r="CH30" s="215">
        <v>-893553.89</v>
      </c>
      <c r="CI30" s="215">
        <v>13298345976.234299</v>
      </c>
      <c r="CJ30" s="215">
        <v>4499768386.2999992</v>
      </c>
      <c r="CK30" s="215">
        <v>3051059271.9074998</v>
      </c>
      <c r="CL30" s="215">
        <v>0</v>
      </c>
      <c r="CM30" s="215">
        <v>0</v>
      </c>
      <c r="CN30" s="215">
        <v>648734377</v>
      </c>
      <c r="CO30" s="215">
        <v>0</v>
      </c>
      <c r="CP30" s="215">
        <v>76303682</v>
      </c>
      <c r="CQ30" s="215">
        <v>1559166085.3540003</v>
      </c>
      <c r="CR30" s="215">
        <v>766855127.55350006</v>
      </c>
      <c r="CS30" s="215">
        <v>23610022629.267067</v>
      </c>
      <c r="CT30" s="215">
        <v>7877361869.6785641</v>
      </c>
      <c r="CU30" s="215">
        <v>7192978291.9946003</v>
      </c>
      <c r="CV30" s="215">
        <v>8539682467.5938988</v>
      </c>
      <c r="CW30" s="215">
        <v>1833439067.7999997</v>
      </c>
      <c r="CX30" s="215">
        <v>14716603870.142902</v>
      </c>
      <c r="CY30" s="215">
        <v>1010573010.72</v>
      </c>
      <c r="CZ30" s="215">
        <v>671952115.19000006</v>
      </c>
      <c r="DA30" s="215">
        <v>15055224765.672903</v>
      </c>
      <c r="DB30" s="215">
        <v>15145213080.582903</v>
      </c>
      <c r="DC30" s="215">
        <v>46049831654.390694</v>
      </c>
      <c r="DD30" s="215">
        <v>32596565285.422256</v>
      </c>
      <c r="DE30" s="215">
        <v>13453266368.968435</v>
      </c>
    </row>
    <row r="31" spans="1:109" x14ac:dyDescent="0.2">
      <c r="A31" s="104">
        <v>2012</v>
      </c>
      <c r="B31" s="104">
        <v>4</v>
      </c>
      <c r="C31" s="108">
        <v>212</v>
      </c>
      <c r="D31" s="213">
        <v>188</v>
      </c>
      <c r="E31" s="217">
        <v>70</v>
      </c>
      <c r="F31" s="108">
        <v>594151</v>
      </c>
      <c r="G31" s="108"/>
      <c r="H31" s="109">
        <v>0</v>
      </c>
      <c r="I31" s="106">
        <v>242772323160</v>
      </c>
      <c r="J31" s="214">
        <v>66678881600</v>
      </c>
      <c r="K31" s="214">
        <v>34044394320</v>
      </c>
      <c r="L31" s="214">
        <v>23063089350</v>
      </c>
      <c r="M31" s="219">
        <v>9571397940</v>
      </c>
      <c r="N31" s="214">
        <v>2202258170</v>
      </c>
      <c r="O31" s="214">
        <v>219389780</v>
      </c>
      <c r="P31" s="214">
        <v>2009526770</v>
      </c>
      <c r="Q31" s="214">
        <v>-9261920</v>
      </c>
      <c r="R31" s="214">
        <v>153309917210</v>
      </c>
      <c r="S31" s="214">
        <v>157769345760</v>
      </c>
      <c r="T31" s="214">
        <v>147077072010</v>
      </c>
      <c r="U31" s="215">
        <v>4224854490</v>
      </c>
      <c r="V31" s="215">
        <v>6467419250</v>
      </c>
      <c r="W31" s="110">
        <v>4.0992876143622292E-2</v>
      </c>
      <c r="X31" s="215">
        <v>143990762790</v>
      </c>
      <c r="Y31" s="215">
        <v>134557685639.99998</v>
      </c>
      <c r="Z31" s="215">
        <v>3555434530</v>
      </c>
      <c r="AA31" s="215">
        <v>5877642610</v>
      </c>
      <c r="AB31" s="215">
        <v>13778582970</v>
      </c>
      <c r="AC31" s="215">
        <v>12519386370</v>
      </c>
      <c r="AD31" s="215">
        <v>669419960</v>
      </c>
      <c r="AE31" s="215">
        <v>589776640</v>
      </c>
      <c r="AF31" s="215">
        <v>843620000</v>
      </c>
      <c r="AG31" s="215">
        <v>843620000</v>
      </c>
      <c r="AH31" s="215">
        <v>843620000</v>
      </c>
      <c r="AI31" s="215">
        <v>0</v>
      </c>
      <c r="AJ31" s="215">
        <v>919838100</v>
      </c>
      <c r="AK31" s="215">
        <v>910889890</v>
      </c>
      <c r="AL31" s="215">
        <v>118168630</v>
      </c>
      <c r="AM31" s="215">
        <v>8948210</v>
      </c>
      <c r="AN31" s="215">
        <v>18817260230</v>
      </c>
      <c r="AO31" s="215">
        <v>236299770</v>
      </c>
      <c r="AP31" s="215">
        <v>9730620070</v>
      </c>
      <c r="AQ31" s="215">
        <v>9671622800</v>
      </c>
      <c r="AR31" s="215">
        <v>23587170</v>
      </c>
      <c r="AS31" s="215">
        <v>58997270</v>
      </c>
      <c r="AT31" s="215">
        <v>4568408390</v>
      </c>
      <c r="AU31" s="215">
        <v>9281218200</v>
      </c>
      <c r="AV31" s="215">
        <v>9281218200</v>
      </c>
      <c r="AW31" s="215">
        <v>252053541360</v>
      </c>
      <c r="AX31" s="215">
        <v>80756881750</v>
      </c>
      <c r="AY31" s="215">
        <v>14111454940</v>
      </c>
      <c r="AZ31" s="215">
        <v>46142177590</v>
      </c>
      <c r="BA31" s="215">
        <v>2547535800</v>
      </c>
      <c r="BB31" s="215">
        <v>300000</v>
      </c>
      <c r="BC31" s="215">
        <v>2547235800</v>
      </c>
      <c r="BD31" s="215">
        <v>0</v>
      </c>
      <c r="BE31" s="215">
        <v>0</v>
      </c>
      <c r="BF31" s="215">
        <v>0</v>
      </c>
      <c r="BG31" s="215">
        <v>84605000</v>
      </c>
      <c r="BH31" s="215">
        <v>9893730050</v>
      </c>
      <c r="BI31" s="215">
        <v>2300211410</v>
      </c>
      <c r="BJ31" s="215">
        <v>7593518640</v>
      </c>
      <c r="BK31" s="215">
        <v>0</v>
      </c>
      <c r="BL31" s="215">
        <v>171296659610</v>
      </c>
      <c r="BM31" s="215">
        <v>139194226170</v>
      </c>
      <c r="BN31" s="215">
        <v>108830830</v>
      </c>
      <c r="BO31" s="215">
        <v>24165469860</v>
      </c>
      <c r="BP31" s="215">
        <v>18579379100</v>
      </c>
      <c r="BQ31" s="215">
        <v>1568199780</v>
      </c>
      <c r="BR31" s="215">
        <v>45674078710</v>
      </c>
      <c r="BS31" s="215">
        <v>43343624860</v>
      </c>
      <c r="BT31" s="215">
        <v>1252387400</v>
      </c>
      <c r="BU31" s="215">
        <v>0</v>
      </c>
      <c r="BV31" s="215">
        <v>1078066450</v>
      </c>
      <c r="BW31" s="215">
        <v>385442240</v>
      </c>
      <c r="BX31" s="215">
        <v>233082920</v>
      </c>
      <c r="BY31" s="215">
        <v>0</v>
      </c>
      <c r="BZ31" s="215">
        <v>533946160.00000006</v>
      </c>
      <c r="CA31" s="215">
        <v>724543440</v>
      </c>
      <c r="CB31" s="215">
        <v>798948310</v>
      </c>
      <c r="CC31" s="215">
        <v>6544599280</v>
      </c>
      <c r="CD31" s="215">
        <v>3358074800</v>
      </c>
      <c r="CE31" s="215">
        <v>2547048780</v>
      </c>
      <c r="CF31" s="215">
        <v>248994160</v>
      </c>
      <c r="CG31" s="215">
        <v>389589370</v>
      </c>
      <c r="CH31" s="215">
        <v>-892160</v>
      </c>
      <c r="CI31" s="215">
        <v>23344791250</v>
      </c>
      <c r="CJ31" s="215">
        <v>12339548090</v>
      </c>
      <c r="CK31" s="215">
        <v>3988350290</v>
      </c>
      <c r="CL31" s="215">
        <v>2235000</v>
      </c>
      <c r="CM31" s="215">
        <v>2440130</v>
      </c>
      <c r="CN31" s="215">
        <v>815196900</v>
      </c>
      <c r="CO31" s="215">
        <v>0</v>
      </c>
      <c r="CP31" s="215">
        <v>110691430</v>
      </c>
      <c r="CQ31" s="215">
        <v>2166701710</v>
      </c>
      <c r="CR31" s="215">
        <v>891085130</v>
      </c>
      <c r="CS31" s="215">
        <v>39542613080</v>
      </c>
      <c r="CT31" s="215">
        <v>16770252740</v>
      </c>
      <c r="CU31" s="215">
        <v>10186749480</v>
      </c>
      <c r="CV31" s="215">
        <v>12585610860</v>
      </c>
      <c r="CW31" s="215">
        <v>2322915990</v>
      </c>
      <c r="CX31" s="215">
        <v>20608741610</v>
      </c>
      <c r="CY31" s="215">
        <v>1149374930</v>
      </c>
      <c r="CZ31" s="215">
        <v>1016701370</v>
      </c>
      <c r="DA31" s="215">
        <v>20741415180</v>
      </c>
      <c r="DB31" s="215">
        <v>21042542840</v>
      </c>
      <c r="DC31" s="215">
        <v>70483110800.000015</v>
      </c>
      <c r="DD31" s="215">
        <v>51903731699.999992</v>
      </c>
      <c r="DE31" s="215">
        <v>18579379100.000015</v>
      </c>
    </row>
    <row r="32" spans="1:109" x14ac:dyDescent="0.2">
      <c r="A32" s="104">
        <v>2013</v>
      </c>
      <c r="B32" s="104">
        <v>1</v>
      </c>
      <c r="C32" s="108">
        <v>229</v>
      </c>
      <c r="D32" s="213">
        <v>204</v>
      </c>
      <c r="E32" s="217">
        <v>74</v>
      </c>
      <c r="F32" s="108">
        <v>288017</v>
      </c>
      <c r="G32" s="108"/>
      <c r="H32" s="109">
        <v>282448429090</v>
      </c>
      <c r="I32" s="106">
        <v>271786325638.12201</v>
      </c>
      <c r="J32" s="214">
        <v>70304239196.895096</v>
      </c>
      <c r="K32" s="214">
        <v>35423754619.0159</v>
      </c>
      <c r="L32" s="214">
        <v>28160411703.509201</v>
      </c>
      <c r="M32" s="219">
        <v>6720072874.3699999</v>
      </c>
      <c r="N32" s="214">
        <v>9289012235.1200008</v>
      </c>
      <c r="O32" s="214">
        <v>185577980.79999998</v>
      </c>
      <c r="P32" s="214">
        <v>9112696174.5200005</v>
      </c>
      <c r="Q32" s="214">
        <v>0</v>
      </c>
      <c r="R32" s="214">
        <v>170503044495.30099</v>
      </c>
      <c r="S32" s="214">
        <v>175289267891.845</v>
      </c>
      <c r="T32" s="214">
        <v>163996016521.80502</v>
      </c>
      <c r="U32" s="215">
        <v>4378799607.7199993</v>
      </c>
      <c r="V32" s="215">
        <v>6914451762.3199997</v>
      </c>
      <c r="W32" s="110">
        <v>3.944595037379172E-2</v>
      </c>
      <c r="X32" s="215">
        <v>161519934668.86499</v>
      </c>
      <c r="Y32" s="215">
        <v>151735719503.14502</v>
      </c>
      <c r="Z32" s="215">
        <v>3611360720.25</v>
      </c>
      <c r="AA32" s="215">
        <v>6172854445.4699993</v>
      </c>
      <c r="AB32" s="215">
        <v>13769333222.98</v>
      </c>
      <c r="AC32" s="215">
        <v>12260297018.66</v>
      </c>
      <c r="AD32" s="215">
        <v>767438887.46999991</v>
      </c>
      <c r="AE32" s="215">
        <v>741597316.8499999</v>
      </c>
      <c r="AF32" s="215">
        <v>842431930</v>
      </c>
      <c r="AG32" s="215">
        <v>842431930</v>
      </c>
      <c r="AH32" s="215">
        <v>842431930</v>
      </c>
      <c r="AI32" s="215">
        <v>0</v>
      </c>
      <c r="AJ32" s="215">
        <v>940330128.99000001</v>
      </c>
      <c r="AK32" s="215">
        <v>1076637547.7</v>
      </c>
      <c r="AL32" s="215">
        <v>1938000</v>
      </c>
      <c r="AM32" s="215">
        <v>19875379147.396</v>
      </c>
      <c r="AN32" s="215">
        <v>4821608601.2414007</v>
      </c>
      <c r="AO32" s="215">
        <v>12069928568.970001</v>
      </c>
      <c r="AP32" s="215">
        <v>12012204186.43</v>
      </c>
      <c r="AQ32" s="215">
        <v>9428737375.0799999</v>
      </c>
      <c r="AR32" s="215">
        <v>2641191193.8900003</v>
      </c>
      <c r="AS32" s="215">
        <v>3041566359.7245998</v>
      </c>
      <c r="AT32" s="215">
        <v>0</v>
      </c>
      <c r="AU32" s="215">
        <v>10662187126.0781</v>
      </c>
      <c r="AV32" s="215">
        <v>10662187126.0781</v>
      </c>
      <c r="AW32" s="215">
        <v>282448512679.20001</v>
      </c>
      <c r="AX32" s="215">
        <v>101262839323.492</v>
      </c>
      <c r="AY32" s="215">
        <v>17705688081.77</v>
      </c>
      <c r="AZ32" s="215">
        <v>61573072352.269997</v>
      </c>
      <c r="BA32" s="215">
        <v>3742215621.98</v>
      </c>
      <c r="BB32" s="215">
        <v>0</v>
      </c>
      <c r="BC32" s="215">
        <v>3742215621.98</v>
      </c>
      <c r="BD32" s="215">
        <v>0</v>
      </c>
      <c r="BE32" s="215">
        <v>0</v>
      </c>
      <c r="BF32" s="215">
        <v>0</v>
      </c>
      <c r="BG32" s="215">
        <v>0</v>
      </c>
      <c r="BH32" s="215">
        <v>10498753829.631699</v>
      </c>
      <c r="BI32" s="215">
        <v>2451637013.88059</v>
      </c>
      <c r="BJ32" s="215">
        <v>8046689017.83109</v>
      </c>
      <c r="BK32" s="215">
        <v>427797.92</v>
      </c>
      <c r="BL32" s="215">
        <v>181185673440.71002</v>
      </c>
      <c r="BM32" s="215">
        <v>148378002040.17999</v>
      </c>
      <c r="BN32" s="215">
        <v>166465911.10999998</v>
      </c>
      <c r="BO32" s="215">
        <v>23617154061.700298</v>
      </c>
      <c r="BP32" s="215">
        <v>5697221070.9129305</v>
      </c>
      <c r="BQ32" s="215">
        <v>1569019680</v>
      </c>
      <c r="BR32" s="215">
        <v>14253653480</v>
      </c>
      <c r="BS32" s="215">
        <v>13473139560</v>
      </c>
      <c r="BT32" s="215">
        <v>357725360</v>
      </c>
      <c r="BU32" s="215">
        <v>3524620</v>
      </c>
      <c r="BV32" s="215">
        <v>419263940</v>
      </c>
      <c r="BW32" s="215">
        <v>18432610</v>
      </c>
      <c r="BX32" s="215">
        <v>48228690</v>
      </c>
      <c r="BY32" s="215">
        <v>0</v>
      </c>
      <c r="BZ32" s="215">
        <v>294601920</v>
      </c>
      <c r="CA32" s="215">
        <v>175956440</v>
      </c>
      <c r="CB32" s="215">
        <v>117955720</v>
      </c>
      <c r="CC32" s="215">
        <v>1833631110</v>
      </c>
      <c r="CD32" s="215">
        <v>953485380</v>
      </c>
      <c r="CE32" s="215">
        <v>705091130</v>
      </c>
      <c r="CF32" s="215">
        <v>168467280</v>
      </c>
      <c r="CG32" s="215">
        <v>5996370</v>
      </c>
      <c r="CH32" s="215">
        <v>-590950</v>
      </c>
      <c r="CI32" s="215">
        <v>3312790510</v>
      </c>
      <c r="CJ32" s="215">
        <v>640793180</v>
      </c>
      <c r="CK32" s="215">
        <v>1174204590</v>
      </c>
      <c r="CL32" s="215">
        <v>4410</v>
      </c>
      <c r="CM32" s="215">
        <v>0</v>
      </c>
      <c r="CN32" s="215">
        <v>133454700.00000001</v>
      </c>
      <c r="CO32" s="215">
        <v>0</v>
      </c>
      <c r="CP32" s="215">
        <v>30096210</v>
      </c>
      <c r="CQ32" s="215">
        <v>841734690</v>
      </c>
      <c r="CR32" s="215">
        <v>168914580</v>
      </c>
      <c r="CS32" s="215">
        <v>8202065860</v>
      </c>
      <c r="CT32" s="215">
        <v>1754315920</v>
      </c>
      <c r="CU32" s="215">
        <v>3168097550</v>
      </c>
      <c r="CV32" s="215">
        <v>3279652400</v>
      </c>
      <c r="CW32" s="215">
        <v>1216948690</v>
      </c>
      <c r="CX32" s="215">
        <v>6313798330</v>
      </c>
      <c r="CY32" s="215">
        <v>291098640</v>
      </c>
      <c r="CZ32" s="215">
        <v>188175600</v>
      </c>
      <c r="DA32" s="215">
        <v>6416721360</v>
      </c>
      <c r="DB32" s="215">
        <v>6417543070</v>
      </c>
      <c r="DC32" s="215">
        <v>17858364330.000004</v>
      </c>
      <c r="DD32" s="215">
        <v>12161226590</v>
      </c>
      <c r="DE32" s="215">
        <v>5697137740.0000019</v>
      </c>
    </row>
    <row r="33" spans="1:109" x14ac:dyDescent="0.2">
      <c r="A33" s="104">
        <v>2013</v>
      </c>
      <c r="B33" s="104">
        <v>2</v>
      </c>
      <c r="C33" s="108">
        <v>233</v>
      </c>
      <c r="D33" s="218">
        <v>208</v>
      </c>
      <c r="E33" s="217">
        <v>75</v>
      </c>
      <c r="F33" s="108">
        <v>471090</v>
      </c>
      <c r="G33" s="108"/>
      <c r="H33" s="109">
        <v>307736217000</v>
      </c>
      <c r="I33" s="106">
        <v>297169765800</v>
      </c>
      <c r="J33" s="214">
        <v>83203677830</v>
      </c>
      <c r="K33" s="214">
        <v>39164226550</v>
      </c>
      <c r="L33" s="214">
        <v>35334493740</v>
      </c>
      <c r="M33" s="219">
        <v>8704957530.0000019</v>
      </c>
      <c r="N33" s="214">
        <v>9359030140</v>
      </c>
      <c r="O33" s="214">
        <v>98361140</v>
      </c>
      <c r="P33" s="214">
        <v>9269930920</v>
      </c>
      <c r="Q33" s="214">
        <v>0</v>
      </c>
      <c r="R33" s="214">
        <v>182993305260</v>
      </c>
      <c r="S33" s="214">
        <v>188120936310</v>
      </c>
      <c r="T33" s="214">
        <v>174134797760</v>
      </c>
      <c r="U33" s="215">
        <v>6827944890</v>
      </c>
      <c r="V33" s="215">
        <v>7158193649.999999</v>
      </c>
      <c r="W33" s="110">
        <v>3.8051020744465057E-2</v>
      </c>
      <c r="X33" s="215">
        <v>172098022200</v>
      </c>
      <c r="Y33" s="215">
        <v>159681360140</v>
      </c>
      <c r="Z33" s="215">
        <v>5912871790</v>
      </c>
      <c r="AA33" s="215">
        <v>6503790260</v>
      </c>
      <c r="AB33" s="215">
        <v>16022914110</v>
      </c>
      <c r="AC33" s="215">
        <v>14453437620</v>
      </c>
      <c r="AD33" s="215">
        <v>915073100</v>
      </c>
      <c r="AE33" s="215">
        <v>654403390</v>
      </c>
      <c r="AF33" s="215">
        <v>842431930</v>
      </c>
      <c r="AG33" s="215">
        <v>842431930</v>
      </c>
      <c r="AH33" s="215">
        <v>842431930</v>
      </c>
      <c r="AI33" s="215">
        <v>0</v>
      </c>
      <c r="AJ33" s="215">
        <v>835501960</v>
      </c>
      <c r="AK33" s="215">
        <v>782323410</v>
      </c>
      <c r="AL33" s="215">
        <v>191423970</v>
      </c>
      <c r="AM33" s="215">
        <v>19934501400</v>
      </c>
      <c r="AN33" s="215">
        <v>5460086810</v>
      </c>
      <c r="AO33" s="215">
        <v>10956275980</v>
      </c>
      <c r="AP33" s="215">
        <v>10915298320</v>
      </c>
      <c r="AQ33" s="215">
        <v>8916012250</v>
      </c>
      <c r="AR33" s="215">
        <v>2040263740</v>
      </c>
      <c r="AS33" s="215">
        <v>3559116280</v>
      </c>
      <c r="AT33" s="215">
        <v>0</v>
      </c>
      <c r="AU33" s="215">
        <v>10566449550</v>
      </c>
      <c r="AV33" s="215">
        <v>10566449550</v>
      </c>
      <c r="AW33" s="215">
        <v>307736217000</v>
      </c>
      <c r="AX33" s="215">
        <v>109021491410</v>
      </c>
      <c r="AY33" s="215">
        <v>17852496970</v>
      </c>
      <c r="AZ33" s="215">
        <v>63522781930</v>
      </c>
      <c r="BA33" s="215">
        <v>1656119620</v>
      </c>
      <c r="BB33" s="215">
        <v>0</v>
      </c>
      <c r="BC33" s="215">
        <v>1656119620</v>
      </c>
      <c r="BD33" s="215">
        <v>0</v>
      </c>
      <c r="BE33" s="215">
        <v>0</v>
      </c>
      <c r="BF33" s="215">
        <v>0</v>
      </c>
      <c r="BG33" s="215">
        <v>376832500</v>
      </c>
      <c r="BH33" s="215">
        <v>16054208240</v>
      </c>
      <c r="BI33" s="215">
        <v>2545833180</v>
      </c>
      <c r="BJ33" s="215">
        <v>13506723800</v>
      </c>
      <c r="BK33" s="215">
        <v>1651260</v>
      </c>
      <c r="BL33" s="215">
        <v>198714723950</v>
      </c>
      <c r="BM33" s="215">
        <v>160984853630</v>
      </c>
      <c r="BN33" s="215">
        <v>187258380</v>
      </c>
      <c r="BO33" s="215">
        <v>29146594180</v>
      </c>
      <c r="BP33" s="215">
        <v>12963238720</v>
      </c>
      <c r="BQ33" s="215">
        <v>1822633230</v>
      </c>
      <c r="BR33" s="215">
        <v>29332018030</v>
      </c>
      <c r="BS33" s="215">
        <v>28543429710</v>
      </c>
      <c r="BT33" s="215">
        <v>549323100</v>
      </c>
      <c r="BU33" s="215">
        <v>0</v>
      </c>
      <c r="BV33" s="215">
        <v>239265220</v>
      </c>
      <c r="BW33" s="215">
        <v>9737680</v>
      </c>
      <c r="BX33" s="215">
        <v>94281440</v>
      </c>
      <c r="BY33" s="215">
        <v>0</v>
      </c>
      <c r="BZ33" s="215">
        <v>199437250</v>
      </c>
      <c r="CA33" s="215">
        <v>284702910</v>
      </c>
      <c r="CB33" s="215">
        <v>348894060</v>
      </c>
      <c r="CC33" s="215">
        <v>3975634860</v>
      </c>
      <c r="CD33" s="215">
        <v>1968307660</v>
      </c>
      <c r="CE33" s="215">
        <v>1791224560</v>
      </c>
      <c r="CF33" s="215">
        <v>192558360</v>
      </c>
      <c r="CG33" s="215">
        <v>28867190</v>
      </c>
      <c r="CH33" s="215">
        <v>5322910</v>
      </c>
      <c r="CI33" s="215">
        <v>8039990300</v>
      </c>
      <c r="CJ33" s="215">
        <v>1632588260</v>
      </c>
      <c r="CK33" s="215">
        <v>2759807230</v>
      </c>
      <c r="CL33" s="215">
        <v>197000</v>
      </c>
      <c r="CM33" s="215">
        <v>0</v>
      </c>
      <c r="CN33" s="215">
        <v>331663000</v>
      </c>
      <c r="CO33" s="215">
        <v>0</v>
      </c>
      <c r="CP33" s="215">
        <v>363655220</v>
      </c>
      <c r="CQ33" s="215">
        <v>1822902750</v>
      </c>
      <c r="CR33" s="215">
        <v>241389260</v>
      </c>
      <c r="CS33" s="215">
        <v>17441152110</v>
      </c>
      <c r="CT33" s="215">
        <v>4299736640</v>
      </c>
      <c r="CU33" s="215">
        <v>6339860250</v>
      </c>
      <c r="CV33" s="215">
        <v>6801555220</v>
      </c>
      <c r="CW33" s="215">
        <v>1574192570</v>
      </c>
      <c r="CX33" s="215">
        <v>14381028780</v>
      </c>
      <c r="CY33" s="215">
        <v>565088990</v>
      </c>
      <c r="CZ33" s="215">
        <v>429050300</v>
      </c>
      <c r="DA33" s="215">
        <v>14517067470</v>
      </c>
      <c r="DB33" s="215">
        <v>14543061370</v>
      </c>
      <c r="DC33" s="215">
        <v>37965607300</v>
      </c>
      <c r="DD33" s="215">
        <v>25002368580</v>
      </c>
      <c r="DE33" s="215">
        <v>12963238719.999998</v>
      </c>
    </row>
    <row r="34" spans="1:109" x14ac:dyDescent="0.2">
      <c r="A34" s="104">
        <v>2013</v>
      </c>
      <c r="B34" s="104">
        <v>3</v>
      </c>
      <c r="C34" s="108">
        <v>245</v>
      </c>
      <c r="D34" s="218">
        <v>218</v>
      </c>
      <c r="E34" s="217">
        <v>77</v>
      </c>
      <c r="F34" s="108">
        <v>518603</v>
      </c>
      <c r="G34" s="108"/>
      <c r="H34" s="109">
        <v>344064023000</v>
      </c>
      <c r="I34" s="106">
        <v>333150716899.11798</v>
      </c>
      <c r="J34" s="214">
        <v>95234841693.736008</v>
      </c>
      <c r="K34" s="214">
        <v>39468937875.850204</v>
      </c>
      <c r="L34" s="214">
        <v>48272339636.915695</v>
      </c>
      <c r="M34" s="219">
        <v>7493564180.9700003</v>
      </c>
      <c r="N34" s="214">
        <v>9839961656.0200005</v>
      </c>
      <c r="O34" s="214">
        <v>27305775.359999999</v>
      </c>
      <c r="P34" s="214">
        <v>9821963108.6100006</v>
      </c>
      <c r="Q34" s="214">
        <v>0</v>
      </c>
      <c r="R34" s="214">
        <v>203490966725.875</v>
      </c>
      <c r="S34" s="214">
        <v>209591331545.022</v>
      </c>
      <c r="T34" s="214">
        <v>193169905942.496</v>
      </c>
      <c r="U34" s="215">
        <v>6795808101.8662691</v>
      </c>
      <c r="V34" s="215">
        <v>9625617500.6599998</v>
      </c>
      <c r="W34" s="110">
        <v>4.59256469707209E-2</v>
      </c>
      <c r="X34" s="215">
        <v>184590262891.44199</v>
      </c>
      <c r="Y34" s="215">
        <v>169835043387.116</v>
      </c>
      <c r="Z34" s="215">
        <v>5865545945.6762695</v>
      </c>
      <c r="AA34" s="215">
        <v>8889673558.6499996</v>
      </c>
      <c r="AB34" s="215">
        <v>25001068653.579998</v>
      </c>
      <c r="AC34" s="215">
        <v>23334862555.380001</v>
      </c>
      <c r="AD34" s="215">
        <v>930262156.19000006</v>
      </c>
      <c r="AE34" s="215">
        <v>735943942.00999999</v>
      </c>
      <c r="AF34" s="215">
        <v>808620000</v>
      </c>
      <c r="AG34" s="215">
        <v>807120000</v>
      </c>
      <c r="AH34" s="215">
        <v>808620000</v>
      </c>
      <c r="AI34" s="215">
        <v>0</v>
      </c>
      <c r="AJ34" s="215">
        <v>833310555.99000001</v>
      </c>
      <c r="AK34" s="215">
        <v>766681478.69999993</v>
      </c>
      <c r="AL34" s="215">
        <v>186313216</v>
      </c>
      <c r="AM34" s="215">
        <v>22944434920.696899</v>
      </c>
      <c r="AN34" s="215">
        <v>6713907760.1723003</v>
      </c>
      <c r="AO34" s="215">
        <v>11990764464.354601</v>
      </c>
      <c r="AP34" s="215">
        <v>11948693583.9946</v>
      </c>
      <c r="AQ34" s="215">
        <v>10681047335.8346</v>
      </c>
      <c r="AR34" s="215">
        <v>1309717128.52</v>
      </c>
      <c r="AS34" s="215">
        <v>4281833576.5300002</v>
      </c>
      <c r="AT34" s="215">
        <v>0</v>
      </c>
      <c r="AU34" s="215">
        <v>10913819995.662899</v>
      </c>
      <c r="AV34" s="215">
        <v>10913819995.662899</v>
      </c>
      <c r="AW34" s="215">
        <v>344064536894.78101</v>
      </c>
      <c r="AX34" s="215">
        <v>128092850325.095</v>
      </c>
      <c r="AY34" s="215">
        <v>18366924097</v>
      </c>
      <c r="AZ34" s="215">
        <v>76367818841.061996</v>
      </c>
      <c r="BA34" s="215">
        <v>2511755111.71</v>
      </c>
      <c r="BB34" s="215">
        <v>3949630</v>
      </c>
      <c r="BC34" s="215">
        <v>2507727253.71</v>
      </c>
      <c r="BD34" s="215">
        <v>78228</v>
      </c>
      <c r="BE34" s="215">
        <v>0</v>
      </c>
      <c r="BF34" s="215">
        <v>0</v>
      </c>
      <c r="BG34" s="215">
        <v>1192800000</v>
      </c>
      <c r="BH34" s="215">
        <v>18524477430.1334</v>
      </c>
      <c r="BI34" s="215">
        <v>2918437109.1136899</v>
      </c>
      <c r="BJ34" s="215">
        <v>15606040321.019699</v>
      </c>
      <c r="BK34" s="215">
        <v>0</v>
      </c>
      <c r="BL34" s="215">
        <v>215971686569.686</v>
      </c>
      <c r="BM34" s="215">
        <v>171425237316.68002</v>
      </c>
      <c r="BN34" s="215">
        <v>186341875.10999998</v>
      </c>
      <c r="BO34" s="215">
        <v>33980365842.005997</v>
      </c>
      <c r="BP34" s="215">
        <v>21014753570.908798</v>
      </c>
      <c r="BQ34" s="215">
        <v>2430469520.21</v>
      </c>
      <c r="BR34" s="215">
        <v>46203470320</v>
      </c>
      <c r="BS34" s="215">
        <v>44738304630</v>
      </c>
      <c r="BT34" s="215">
        <v>830022570</v>
      </c>
      <c r="BU34" s="215">
        <v>0</v>
      </c>
      <c r="BV34" s="215">
        <v>635143120</v>
      </c>
      <c r="BW34" s="215">
        <v>45945900</v>
      </c>
      <c r="BX34" s="215">
        <v>138486580</v>
      </c>
      <c r="BY34" s="215">
        <v>0</v>
      </c>
      <c r="BZ34" s="215">
        <v>326472360</v>
      </c>
      <c r="CA34" s="215">
        <v>429825100</v>
      </c>
      <c r="CB34" s="215">
        <v>305586820</v>
      </c>
      <c r="CC34" s="215">
        <v>6169345720</v>
      </c>
      <c r="CD34" s="215">
        <v>3151759780</v>
      </c>
      <c r="CE34" s="215">
        <v>2649836350</v>
      </c>
      <c r="CF34" s="215">
        <v>301990270</v>
      </c>
      <c r="CG34" s="215">
        <v>71366470</v>
      </c>
      <c r="CH34" s="215">
        <v>5607160</v>
      </c>
      <c r="CI34" s="215">
        <v>24868545310</v>
      </c>
      <c r="CJ34" s="215">
        <v>3772613380</v>
      </c>
      <c r="CK34" s="215">
        <v>4163399640</v>
      </c>
      <c r="CL34" s="215">
        <v>842000</v>
      </c>
      <c r="CM34" s="215">
        <v>0</v>
      </c>
      <c r="CN34" s="215">
        <v>535889400</v>
      </c>
      <c r="CO34" s="215">
        <v>0</v>
      </c>
      <c r="CP34" s="215">
        <v>397276130</v>
      </c>
      <c r="CQ34" s="215">
        <v>2804803980</v>
      </c>
      <c r="CR34" s="215">
        <v>424588130</v>
      </c>
      <c r="CS34" s="215">
        <v>38569482060</v>
      </c>
      <c r="CT34" s="215">
        <v>18208612330</v>
      </c>
      <c r="CU34" s="215">
        <v>9817943820</v>
      </c>
      <c r="CV34" s="215">
        <v>10542925920</v>
      </c>
      <c r="CW34" s="215">
        <v>2808608350</v>
      </c>
      <c r="CX34" s="215">
        <v>23524579500</v>
      </c>
      <c r="CY34" s="215">
        <v>878128110</v>
      </c>
      <c r="CZ34" s="215">
        <v>874392740</v>
      </c>
      <c r="DA34" s="215">
        <v>23528314880</v>
      </c>
      <c r="DB34" s="215">
        <v>23614735080</v>
      </c>
      <c r="DC34" s="215">
        <v>72051924070</v>
      </c>
      <c r="DD34" s="215">
        <v>51006795080.000008</v>
      </c>
      <c r="DE34" s="215">
        <v>21045128989.999989</v>
      </c>
    </row>
    <row r="35" spans="1:109" x14ac:dyDescent="0.2">
      <c r="A35" s="104">
        <v>2013</v>
      </c>
      <c r="B35" s="104">
        <v>4</v>
      </c>
      <c r="C35" s="108">
        <v>263</v>
      </c>
      <c r="D35" s="218">
        <v>232</v>
      </c>
      <c r="E35" s="217">
        <v>86</v>
      </c>
      <c r="F35" s="108">
        <v>663098</v>
      </c>
      <c r="G35" s="108"/>
      <c r="H35" s="109">
        <v>381130752673.77002</v>
      </c>
      <c r="I35" s="106">
        <v>367157110766.25104</v>
      </c>
      <c r="J35" s="214">
        <v>113082597095.405</v>
      </c>
      <c r="K35" s="214">
        <v>41752916303.952003</v>
      </c>
      <c r="L35" s="214">
        <v>62911532191.627098</v>
      </c>
      <c r="M35" s="219">
        <v>8580093772.8259993</v>
      </c>
      <c r="N35" s="214">
        <v>9892190181.1999989</v>
      </c>
      <c r="O35" s="214">
        <v>25566498.400000002</v>
      </c>
      <c r="P35" s="214">
        <v>9890885603</v>
      </c>
      <c r="Q35" s="214">
        <v>0</v>
      </c>
      <c r="R35" s="214">
        <v>216509881028.633</v>
      </c>
      <c r="S35" s="214">
        <v>223711713872.573</v>
      </c>
      <c r="T35" s="214">
        <v>205075622129.27197</v>
      </c>
      <c r="U35" s="215">
        <v>10094972789.83201</v>
      </c>
      <c r="V35" s="215">
        <v>8541118953.469511</v>
      </c>
      <c r="W35" s="110">
        <v>3.8179131551129071E-2</v>
      </c>
      <c r="X35" s="215">
        <v>199996545793.703</v>
      </c>
      <c r="Y35" s="215">
        <v>183743718694.832</v>
      </c>
      <c r="Z35" s="215">
        <v>8238172043.07201</v>
      </c>
      <c r="AA35" s="215">
        <v>8014655055.79951</v>
      </c>
      <c r="AB35" s="215">
        <v>23715168078.869999</v>
      </c>
      <c r="AC35" s="215">
        <v>21331903434.440002</v>
      </c>
      <c r="AD35" s="215">
        <v>1856800746.76</v>
      </c>
      <c r="AE35" s="215">
        <v>526463897.66999996</v>
      </c>
      <c r="AF35" s="215">
        <v>824620000</v>
      </c>
      <c r="AG35" s="215">
        <v>823120000</v>
      </c>
      <c r="AH35" s="215">
        <v>824620000</v>
      </c>
      <c r="AI35" s="215">
        <v>0</v>
      </c>
      <c r="AJ35" s="215">
        <v>797821278.99000001</v>
      </c>
      <c r="AK35" s="215">
        <v>674757503.99000001</v>
      </c>
      <c r="AL35" s="215">
        <v>175347589</v>
      </c>
      <c r="AM35" s="215">
        <v>26051501182.0233</v>
      </c>
      <c r="AN35" s="215">
        <v>7910258464.65977</v>
      </c>
      <c r="AO35" s="215">
        <v>10422812383.2346</v>
      </c>
      <c r="AP35" s="215">
        <v>10167565397.174601</v>
      </c>
      <c r="AQ35" s="215">
        <v>10144782977.954599</v>
      </c>
      <c r="AR35" s="215">
        <v>278029405.28000003</v>
      </c>
      <c r="AS35" s="215">
        <v>7974508058.1888905</v>
      </c>
      <c r="AT35" s="215">
        <v>107826017</v>
      </c>
      <c r="AU35" s="215">
        <v>12516452959.465099</v>
      </c>
      <c r="AV35" s="215">
        <v>12516452959.465099</v>
      </c>
      <c r="AW35" s="215">
        <v>379673563202.55603</v>
      </c>
      <c r="AX35" s="215">
        <v>146785807449.72598</v>
      </c>
      <c r="AY35" s="215">
        <v>19074014649.470001</v>
      </c>
      <c r="AZ35" s="215">
        <v>90226226100.710007</v>
      </c>
      <c r="BA35" s="215">
        <v>1879032568.76</v>
      </c>
      <c r="BB35" s="215">
        <v>0</v>
      </c>
      <c r="BC35" s="215">
        <v>1879032568.76</v>
      </c>
      <c r="BD35" s="215">
        <v>0</v>
      </c>
      <c r="BE35" s="215">
        <v>0</v>
      </c>
      <c r="BF35" s="215">
        <v>0</v>
      </c>
      <c r="BG35" s="215">
        <v>1235000000</v>
      </c>
      <c r="BH35" s="215">
        <v>22458092704.826401</v>
      </c>
      <c r="BI35" s="215">
        <v>2280064303.2670903</v>
      </c>
      <c r="BJ35" s="215">
        <v>20180151801.779301</v>
      </c>
      <c r="BK35" s="215">
        <v>0</v>
      </c>
      <c r="BL35" s="215">
        <v>232902685325.978</v>
      </c>
      <c r="BM35" s="215">
        <v>182347935480.05301</v>
      </c>
      <c r="BN35" s="215">
        <v>173557245.08359998</v>
      </c>
      <c r="BO35" s="215">
        <v>41661360383.971199</v>
      </c>
      <c r="BP35" s="215">
        <v>29788157812.037598</v>
      </c>
      <c r="BQ35" s="215">
        <v>1580225580</v>
      </c>
      <c r="BR35" s="215">
        <v>66088468253.550499</v>
      </c>
      <c r="BS35" s="215">
        <v>63343211334.787003</v>
      </c>
      <c r="BT35" s="215">
        <v>1373035774.51352</v>
      </c>
      <c r="BU35" s="215">
        <v>0</v>
      </c>
      <c r="BV35" s="215">
        <v>1372221144.25</v>
      </c>
      <c r="BW35" s="215">
        <v>312361293.79000002</v>
      </c>
      <c r="BX35" s="215">
        <v>179763896.47999999</v>
      </c>
      <c r="BY35" s="215">
        <v>1000323.2000000001</v>
      </c>
      <c r="BZ35" s="215">
        <v>751693788.7256</v>
      </c>
      <c r="CA35" s="215">
        <v>635364440.82440007</v>
      </c>
      <c r="CB35" s="215">
        <v>508608998.76999998</v>
      </c>
      <c r="CC35" s="215">
        <v>9616312954.5638103</v>
      </c>
      <c r="CD35" s="215">
        <v>4468782968.6599998</v>
      </c>
      <c r="CE35" s="215">
        <v>4608078896.5886002</v>
      </c>
      <c r="CF35" s="215">
        <v>425211681.45854199</v>
      </c>
      <c r="CG35" s="215">
        <v>139612916.12666699</v>
      </c>
      <c r="CH35" s="215">
        <v>25373508.27</v>
      </c>
      <c r="CI35" s="215">
        <v>39317031924.2528</v>
      </c>
      <c r="CJ35" s="215">
        <v>4863768325.4409008</v>
      </c>
      <c r="CK35" s="215">
        <v>5837619112.8740005</v>
      </c>
      <c r="CL35" s="215">
        <v>16089416</v>
      </c>
      <c r="CM35" s="215">
        <v>50000</v>
      </c>
      <c r="CN35" s="215">
        <v>733005100</v>
      </c>
      <c r="CO35" s="215">
        <v>0</v>
      </c>
      <c r="CP35" s="215">
        <v>752097082.07000005</v>
      </c>
      <c r="CQ35" s="215">
        <v>3865787879.77</v>
      </c>
      <c r="CR35" s="215">
        <v>470589635.03399998</v>
      </c>
      <c r="CS35" s="215">
        <v>58845644869.856796</v>
      </c>
      <c r="CT35" s="215">
        <v>30223715372.359001</v>
      </c>
      <c r="CU35" s="215">
        <v>13883424329.9391</v>
      </c>
      <c r="CV35" s="215">
        <v>14738505167.558701</v>
      </c>
      <c r="CW35" s="215">
        <v>3384446196.8699999</v>
      </c>
      <c r="CX35" s="215">
        <v>33559096156.512604</v>
      </c>
      <c r="CY35" s="215">
        <v>1088442587.24</v>
      </c>
      <c r="CZ35" s="215">
        <v>1224643330.27</v>
      </c>
      <c r="DA35" s="215">
        <v>33422895413.482597</v>
      </c>
      <c r="DB35" s="215">
        <v>33567198688.702599</v>
      </c>
      <c r="DC35" s="215">
        <v>106652086040.26331</v>
      </c>
      <c r="DD35" s="215">
        <v>76817416781.925598</v>
      </c>
      <c r="DE35" s="215">
        <v>29834669258.337708</v>
      </c>
    </row>
    <row r="36" spans="1:109" x14ac:dyDescent="0.2">
      <c r="A36" s="104">
        <v>2014</v>
      </c>
      <c r="B36" s="104">
        <v>1</v>
      </c>
      <c r="C36" s="108">
        <v>289</v>
      </c>
      <c r="D36" s="218">
        <v>254</v>
      </c>
      <c r="E36" s="217">
        <v>88</v>
      </c>
      <c r="F36" s="108">
        <v>405558</v>
      </c>
      <c r="G36" s="108"/>
      <c r="H36" s="109">
        <v>404797199653.89001</v>
      </c>
      <c r="I36" s="106">
        <v>391551330724.56097</v>
      </c>
      <c r="J36" s="214">
        <v>114044561833.418</v>
      </c>
      <c r="K36" s="214">
        <v>47812268595.5037</v>
      </c>
      <c r="L36" s="214">
        <v>58271770522.286102</v>
      </c>
      <c r="M36" s="219">
        <v>7960522715.6278009</v>
      </c>
      <c r="N36" s="214">
        <v>10573111249.5</v>
      </c>
      <c r="O36" s="214">
        <v>54636920</v>
      </c>
      <c r="P36" s="214">
        <v>10542736249.700001</v>
      </c>
      <c r="Q36" s="214">
        <v>0</v>
      </c>
      <c r="R36" s="214">
        <v>237393968216.86102</v>
      </c>
      <c r="S36" s="214">
        <v>245444140312.91199</v>
      </c>
      <c r="T36" s="214">
        <v>221842726210.43301</v>
      </c>
      <c r="U36" s="215">
        <v>11383576941.160002</v>
      </c>
      <c r="V36" s="215">
        <v>12217837161.3195</v>
      </c>
      <c r="W36" s="110">
        <v>4.9778483795715048E-2</v>
      </c>
      <c r="X36" s="215">
        <v>215497643080.052</v>
      </c>
      <c r="Y36" s="215">
        <v>195093162144.38303</v>
      </c>
      <c r="Z36" s="215">
        <v>9637802765.7200012</v>
      </c>
      <c r="AA36" s="215">
        <v>10766678169.949499</v>
      </c>
      <c r="AB36" s="215">
        <v>29946497232.860001</v>
      </c>
      <c r="AC36" s="215">
        <v>26749564066.049999</v>
      </c>
      <c r="AD36" s="215">
        <v>1745774175.4399998</v>
      </c>
      <c r="AE36" s="215">
        <v>1451158991.3699999</v>
      </c>
      <c r="AF36" s="215">
        <v>76500000</v>
      </c>
      <c r="AG36" s="215">
        <v>75000000</v>
      </c>
      <c r="AH36" s="215">
        <v>76500000</v>
      </c>
      <c r="AI36" s="215">
        <v>0</v>
      </c>
      <c r="AJ36" s="215">
        <v>1213868506.99</v>
      </c>
      <c r="AK36" s="215">
        <v>1274478572.99</v>
      </c>
      <c r="AL36" s="215">
        <v>0</v>
      </c>
      <c r="AM36" s="215">
        <v>28210575738.8629</v>
      </c>
      <c r="AN36" s="215">
        <v>9380853753.3382187</v>
      </c>
      <c r="AO36" s="215">
        <v>13569833047.504601</v>
      </c>
      <c r="AP36" s="215">
        <v>13306032000.494598</v>
      </c>
      <c r="AQ36" s="215">
        <v>9921569215.39464</v>
      </c>
      <c r="AR36" s="215">
        <v>3648263832.1099997</v>
      </c>
      <c r="AS36" s="215">
        <v>5523689985.0299997</v>
      </c>
      <c r="AT36" s="215">
        <v>0</v>
      </c>
      <c r="AU36" s="215">
        <v>13245868929.3167</v>
      </c>
      <c r="AV36" s="215">
        <v>13245868929.3167</v>
      </c>
      <c r="AW36" s="215">
        <v>404797199653.87799</v>
      </c>
      <c r="AX36" s="215">
        <v>154812456583.31299</v>
      </c>
      <c r="AY36" s="215">
        <v>22214411925.091698</v>
      </c>
      <c r="AZ36" s="215">
        <v>96007288809.819992</v>
      </c>
      <c r="BA36" s="215">
        <v>2673174971.48</v>
      </c>
      <c r="BB36" s="215">
        <v>54266176</v>
      </c>
      <c r="BC36" s="215">
        <v>2618908795.48</v>
      </c>
      <c r="BD36" s="215">
        <v>0</v>
      </c>
      <c r="BE36" s="215">
        <v>0</v>
      </c>
      <c r="BF36" s="215">
        <v>0</v>
      </c>
      <c r="BG36" s="215">
        <v>1281000000</v>
      </c>
      <c r="BH36" s="215">
        <v>22220323369.161098</v>
      </c>
      <c r="BI36" s="215">
        <v>3332749161.7528696</v>
      </c>
      <c r="BJ36" s="215">
        <v>18887574207.408199</v>
      </c>
      <c r="BK36" s="215">
        <v>0</v>
      </c>
      <c r="BL36" s="215">
        <v>249984743070.573</v>
      </c>
      <c r="BM36" s="215">
        <v>198831600408.58298</v>
      </c>
      <c r="BN36" s="215">
        <v>270717050.15359998</v>
      </c>
      <c r="BO36" s="215">
        <v>41853573626.0765</v>
      </c>
      <c r="BP36" s="215">
        <v>7566263477.3748598</v>
      </c>
      <c r="BQ36" s="215">
        <v>1715769580</v>
      </c>
      <c r="BR36" s="215">
        <v>19614233951.442001</v>
      </c>
      <c r="BS36" s="215">
        <v>19016001289.821503</v>
      </c>
      <c r="BT36" s="215">
        <v>409921980.07999998</v>
      </c>
      <c r="BU36" s="215">
        <v>0</v>
      </c>
      <c r="BV36" s="215">
        <v>188310681.54049999</v>
      </c>
      <c r="BW36" s="215">
        <v>20567035.879999999</v>
      </c>
      <c r="BX36" s="215">
        <v>40159962.489999995</v>
      </c>
      <c r="BY36" s="215">
        <v>0</v>
      </c>
      <c r="BZ36" s="215">
        <v>130135047.6163</v>
      </c>
      <c r="CA36" s="215">
        <v>291472896.4242</v>
      </c>
      <c r="CB36" s="215">
        <v>294024260.87</v>
      </c>
      <c r="CC36" s="215">
        <v>3072907462.6820397</v>
      </c>
      <c r="CD36" s="215">
        <v>1651780354.6400001</v>
      </c>
      <c r="CE36" s="215">
        <v>1078300094.8053701</v>
      </c>
      <c r="CF36" s="215">
        <v>291258032.146667</v>
      </c>
      <c r="CG36" s="215">
        <v>51568981.090000004</v>
      </c>
      <c r="CH36" s="215">
        <v>0</v>
      </c>
      <c r="CI36" s="215">
        <v>13642958336.9104</v>
      </c>
      <c r="CJ36" s="215">
        <v>1045607478.80436</v>
      </c>
      <c r="CK36" s="215">
        <v>1642953824.2879999</v>
      </c>
      <c r="CL36" s="215">
        <v>25000</v>
      </c>
      <c r="CM36" s="215">
        <v>27900</v>
      </c>
      <c r="CN36" s="215">
        <v>154118605</v>
      </c>
      <c r="CO36" s="215">
        <v>160000</v>
      </c>
      <c r="CP36" s="215">
        <v>177010005</v>
      </c>
      <c r="CQ36" s="215">
        <v>1182438200.348</v>
      </c>
      <c r="CR36" s="215">
        <v>129174113.94</v>
      </c>
      <c r="CS36" s="215">
        <v>19643821612.200302</v>
      </c>
      <c r="CT36" s="215">
        <v>11867303673.642401</v>
      </c>
      <c r="CU36" s="215">
        <v>3885074118.0031199</v>
      </c>
      <c r="CV36" s="215">
        <v>3891443820.5546899</v>
      </c>
      <c r="CW36" s="215">
        <v>2021124747.96</v>
      </c>
      <c r="CX36" s="215">
        <v>8519338465.5101004</v>
      </c>
      <c r="CY36" s="215">
        <v>375361259.291767</v>
      </c>
      <c r="CZ36" s="215">
        <v>348489044.429133</v>
      </c>
      <c r="DA36" s="215">
        <v>8546210680.3727388</v>
      </c>
      <c r="DB36" s="215">
        <v>8561873822.9427395</v>
      </c>
      <c r="DC36" s="215">
        <v>33649608985.194168</v>
      </c>
      <c r="DD36" s="215">
        <v>26083345507.819355</v>
      </c>
      <c r="DE36" s="215">
        <v>7566263477.374814</v>
      </c>
    </row>
    <row r="37" spans="1:109" x14ac:dyDescent="0.2">
      <c r="A37" s="104">
        <v>2014</v>
      </c>
      <c r="B37" s="104">
        <v>2</v>
      </c>
      <c r="C37" s="108">
        <v>326</v>
      </c>
      <c r="D37" s="218">
        <v>289</v>
      </c>
      <c r="E37" s="217">
        <v>92</v>
      </c>
      <c r="F37" s="108">
        <v>457540</v>
      </c>
      <c r="G37" s="108"/>
      <c r="H37" s="109">
        <v>443530955487.24005</v>
      </c>
      <c r="I37" s="106">
        <v>427107534295.08899</v>
      </c>
      <c r="J37" s="214">
        <v>126909554398.00601</v>
      </c>
      <c r="K37" s="214">
        <v>53953696826.593597</v>
      </c>
      <c r="L37" s="214">
        <v>63111559359.948502</v>
      </c>
      <c r="M37" s="219">
        <v>9844298211.4636002</v>
      </c>
      <c r="N37" s="214">
        <v>10798192102.49</v>
      </c>
      <c r="O37" s="214">
        <v>61104644.670000002</v>
      </c>
      <c r="P37" s="214">
        <v>10761349378.699999</v>
      </c>
      <c r="Q37" s="214">
        <v>-24261920.880000003</v>
      </c>
      <c r="R37" s="214">
        <v>270357032972.539</v>
      </c>
      <c r="S37" s="214">
        <v>259687183052.03101</v>
      </c>
      <c r="T37" s="214">
        <v>238267784677.44699</v>
      </c>
      <c r="U37" s="215">
        <v>16710318007.573299</v>
      </c>
      <c r="V37" s="215">
        <v>15378930287.518501</v>
      </c>
      <c r="W37" s="110">
        <v>5.9220983133530983E-2</v>
      </c>
      <c r="X37" s="215">
        <v>240478306743.88901</v>
      </c>
      <c r="Y37" s="215">
        <v>211434713664.56699</v>
      </c>
      <c r="Z37" s="215">
        <v>15681813724.5033</v>
      </c>
      <c r="AA37" s="215">
        <v>13361779354.818501</v>
      </c>
      <c r="AB37" s="215">
        <v>29878726228.650002</v>
      </c>
      <c r="AC37" s="215">
        <v>26833071012.880001</v>
      </c>
      <c r="AD37" s="215">
        <v>1028504283.0700001</v>
      </c>
      <c r="AE37" s="215">
        <v>2017150932.7</v>
      </c>
      <c r="AF37" s="215">
        <v>80300000</v>
      </c>
      <c r="AG37" s="215">
        <v>81800000</v>
      </c>
      <c r="AH37" s="215">
        <v>81800000</v>
      </c>
      <c r="AI37" s="215">
        <v>0</v>
      </c>
      <c r="AJ37" s="215">
        <v>1310061019.99</v>
      </c>
      <c r="AK37" s="215">
        <v>1409191345.2900002</v>
      </c>
      <c r="AL37" s="215">
        <v>3560910</v>
      </c>
      <c r="AM37" s="215">
        <v>28315849415.329201</v>
      </c>
      <c r="AN37" s="215">
        <v>11201974839.735201</v>
      </c>
      <c r="AO37" s="215">
        <v>12025020968.259602</v>
      </c>
      <c r="AP37" s="215">
        <v>11759182716.860001</v>
      </c>
      <c r="AQ37" s="215">
        <v>10331869332.08</v>
      </c>
      <c r="AR37" s="215">
        <v>1693151636.1796</v>
      </c>
      <c r="AS37" s="215">
        <v>5354691858.7339993</v>
      </c>
      <c r="AT37" s="215">
        <v>0</v>
      </c>
      <c r="AU37" s="215">
        <v>16423421192.148199</v>
      </c>
      <c r="AV37" s="215">
        <v>16423421192.148199</v>
      </c>
      <c r="AW37" s="215">
        <v>443530955487.23798</v>
      </c>
      <c r="AX37" s="215">
        <v>164065446357.78</v>
      </c>
      <c r="AY37" s="215">
        <v>24333744816.450901</v>
      </c>
      <c r="AZ37" s="215">
        <v>113733652504.70001</v>
      </c>
      <c r="BA37" s="215">
        <v>2509963536.9500003</v>
      </c>
      <c r="BB37" s="215">
        <v>214027176</v>
      </c>
      <c r="BC37" s="215">
        <v>2295936360.9500003</v>
      </c>
      <c r="BD37" s="215">
        <v>0</v>
      </c>
      <c r="BE37" s="215">
        <v>0</v>
      </c>
      <c r="BF37" s="215">
        <v>0</v>
      </c>
      <c r="BG37" s="215">
        <v>1757000000</v>
      </c>
      <c r="BH37" s="215">
        <v>9205369471.478651</v>
      </c>
      <c r="BI37" s="215">
        <v>3417494897.6210299</v>
      </c>
      <c r="BJ37" s="215">
        <v>5787874573.8576202</v>
      </c>
      <c r="BK37" s="215">
        <v>0</v>
      </c>
      <c r="BL37" s="215">
        <v>279465509129.45599</v>
      </c>
      <c r="BM37" s="215">
        <v>221865334455.35202</v>
      </c>
      <c r="BN37" s="215">
        <v>306815359.15359998</v>
      </c>
      <c r="BO37" s="215">
        <v>47254600873.100494</v>
      </c>
      <c r="BP37" s="215">
        <v>15896475707.744499</v>
      </c>
      <c r="BQ37" s="215">
        <v>1790112757.97</v>
      </c>
      <c r="BR37" s="215">
        <v>41486376935.628899</v>
      </c>
      <c r="BS37" s="215">
        <v>40133821182.081001</v>
      </c>
      <c r="BT37" s="215">
        <v>1165477460.4100001</v>
      </c>
      <c r="BU37" s="215">
        <v>0</v>
      </c>
      <c r="BV37" s="215">
        <v>187078293.13789999</v>
      </c>
      <c r="BW37" s="215">
        <v>30277118.630000003</v>
      </c>
      <c r="BX37" s="215">
        <v>44488503.700000003</v>
      </c>
      <c r="BY37" s="215">
        <v>0</v>
      </c>
      <c r="BZ37" s="215">
        <v>256646519.12330002</v>
      </c>
      <c r="CA37" s="215">
        <v>508672378.56459999</v>
      </c>
      <c r="CB37" s="215">
        <v>653006226.88</v>
      </c>
      <c r="CC37" s="215">
        <v>6452660134.9933395</v>
      </c>
      <c r="CD37" s="215">
        <v>3765346531.25</v>
      </c>
      <c r="CE37" s="215">
        <v>1855077615.4300001</v>
      </c>
      <c r="CF37" s="215">
        <v>620169437.09111094</v>
      </c>
      <c r="CG37" s="215">
        <v>215789720.40222201</v>
      </c>
      <c r="CH37" s="215">
        <v>3723169.1799999997</v>
      </c>
      <c r="CI37" s="215">
        <v>21342405066.5228</v>
      </c>
      <c r="CJ37" s="215">
        <v>2117020010.8900001</v>
      </c>
      <c r="CK37" s="215">
        <v>3641980361.5759001</v>
      </c>
      <c r="CL37" s="215">
        <v>5371350.5499999998</v>
      </c>
      <c r="CM37" s="215">
        <v>566779.67999999993</v>
      </c>
      <c r="CN37" s="215">
        <v>436977243.01999998</v>
      </c>
      <c r="CO37" s="215">
        <v>870000</v>
      </c>
      <c r="CP37" s="215">
        <v>346167119.62</v>
      </c>
      <c r="CQ37" s="215">
        <v>2596667553.21</v>
      </c>
      <c r="CR37" s="215">
        <v>255360315.49590001</v>
      </c>
      <c r="CS37" s="215">
        <v>33245973226.1348</v>
      </c>
      <c r="CT37" s="215">
        <v>16733565504.104</v>
      </c>
      <c r="CU37" s="215">
        <v>7959520555.9337797</v>
      </c>
      <c r="CV37" s="215">
        <v>8552887166.0970602</v>
      </c>
      <c r="CW37" s="215">
        <v>5272815687.8566599</v>
      </c>
      <c r="CX37" s="215">
        <v>17830919528.986801</v>
      </c>
      <c r="CY37" s="215">
        <v>689633405.35610104</v>
      </c>
      <c r="CZ37" s="215">
        <v>565192477.01213408</v>
      </c>
      <c r="DA37" s="215">
        <v>17986887421.510799</v>
      </c>
      <c r="DB37" s="215">
        <v>18027728334.210796</v>
      </c>
      <c r="DC37" s="215">
        <v>63564369230.207802</v>
      </c>
      <c r="DD37" s="215">
        <v>47591551672.403214</v>
      </c>
      <c r="DE37" s="215">
        <v>15972817557.804585</v>
      </c>
    </row>
    <row r="38" spans="1:109" x14ac:dyDescent="0.2">
      <c r="A38" s="104">
        <v>2014</v>
      </c>
      <c r="B38" s="104">
        <v>3</v>
      </c>
      <c r="C38" s="108">
        <v>351</v>
      </c>
      <c r="D38" s="218">
        <v>311</v>
      </c>
      <c r="E38" s="217">
        <v>95</v>
      </c>
      <c r="F38" s="108">
        <v>554901</v>
      </c>
      <c r="G38" s="108"/>
      <c r="H38" s="109">
        <v>489991180915.61993</v>
      </c>
      <c r="I38" s="106">
        <v>473360973045.79401</v>
      </c>
      <c r="J38" s="214">
        <v>145301129886.92999</v>
      </c>
      <c r="K38" s="214">
        <v>62154110695.245598</v>
      </c>
      <c r="L38" s="214">
        <v>32480230476.681698</v>
      </c>
      <c r="M38" s="219">
        <v>50666788715.0028</v>
      </c>
      <c r="N38" s="214">
        <v>10874907281.65</v>
      </c>
      <c r="O38" s="214">
        <v>61154882.169999994</v>
      </c>
      <c r="P38" s="214">
        <v>10838179122.199999</v>
      </c>
      <c r="Q38" s="214">
        <v>-24426722.720000003</v>
      </c>
      <c r="R38" s="214">
        <v>281507153201.38696</v>
      </c>
      <c r="S38" s="214">
        <v>293922125626.82098</v>
      </c>
      <c r="T38" s="214">
        <v>256784754228.45801</v>
      </c>
      <c r="U38" s="215">
        <v>19304909077.563</v>
      </c>
      <c r="V38" s="215">
        <v>17832462320.7995</v>
      </c>
      <c r="W38" s="110">
        <v>6.067070412875461E-2</v>
      </c>
      <c r="X38" s="215">
        <v>254375735073.677</v>
      </c>
      <c r="Y38" s="215">
        <v>219629983439.664</v>
      </c>
      <c r="Z38" s="215">
        <v>18484570014.842999</v>
      </c>
      <c r="AA38" s="215">
        <v>16261181619.1695</v>
      </c>
      <c r="AB38" s="215">
        <v>39546390553.143997</v>
      </c>
      <c r="AC38" s="215">
        <v>37154770788.794006</v>
      </c>
      <c r="AD38" s="215">
        <v>820339062.72000003</v>
      </c>
      <c r="AE38" s="215">
        <v>1571280701.6300001</v>
      </c>
      <c r="AF38" s="215">
        <v>74800000</v>
      </c>
      <c r="AG38" s="215">
        <v>73300000</v>
      </c>
      <c r="AH38" s="215">
        <v>74800000</v>
      </c>
      <c r="AI38" s="215">
        <v>0</v>
      </c>
      <c r="AJ38" s="215">
        <v>1569183413.9400001</v>
      </c>
      <c r="AK38" s="215">
        <v>1373625877.8899999</v>
      </c>
      <c r="AL38" s="215">
        <v>257327512.34999999</v>
      </c>
      <c r="AM38" s="215">
        <v>34027063710.648098</v>
      </c>
      <c r="AN38" s="215">
        <v>12106965570.394899</v>
      </c>
      <c r="AO38" s="215">
        <v>14531493662.683201</v>
      </c>
      <c r="AP38" s="215">
        <v>14261287089.8232</v>
      </c>
      <c r="AQ38" s="215">
        <v>12368274973.580002</v>
      </c>
      <c r="AR38" s="215">
        <v>2163218689.1032</v>
      </c>
      <c r="AS38" s="215">
        <v>7658811050.4300003</v>
      </c>
      <c r="AT38" s="215">
        <v>0</v>
      </c>
      <c r="AU38" s="215">
        <v>16630207869.827301</v>
      </c>
      <c r="AV38" s="215">
        <v>16630207869.827301</v>
      </c>
      <c r="AW38" s="215">
        <v>489991180915.62201</v>
      </c>
      <c r="AX38" s="215">
        <v>188696876816.41</v>
      </c>
      <c r="AY38" s="215">
        <v>24941126037.2854</v>
      </c>
      <c r="AZ38" s="215">
        <v>127862015473.53999</v>
      </c>
      <c r="BA38" s="215">
        <v>5046932136.4200001</v>
      </c>
      <c r="BB38" s="215">
        <v>53517176</v>
      </c>
      <c r="BC38" s="215">
        <v>4993414960.4200001</v>
      </c>
      <c r="BD38" s="215">
        <v>0</v>
      </c>
      <c r="BE38" s="215">
        <v>0</v>
      </c>
      <c r="BF38" s="215">
        <v>0</v>
      </c>
      <c r="BG38" s="215">
        <v>1835400000</v>
      </c>
      <c r="BH38" s="215">
        <v>17182017217.624199</v>
      </c>
      <c r="BI38" s="215">
        <v>3492243507.7133698</v>
      </c>
      <c r="BJ38" s="215">
        <v>13689773709.9109</v>
      </c>
      <c r="BK38" s="215">
        <v>0</v>
      </c>
      <c r="BL38" s="215">
        <v>301294304099.20001</v>
      </c>
      <c r="BM38" s="215">
        <v>234374720933.83398</v>
      </c>
      <c r="BN38" s="215">
        <v>299946955.55359995</v>
      </c>
      <c r="BO38" s="215">
        <v>56979175151.172493</v>
      </c>
      <c r="BP38" s="215">
        <v>26906026499.244602</v>
      </c>
      <c r="BQ38" s="215">
        <v>1792209932.76</v>
      </c>
      <c r="BR38" s="215">
        <v>65510258880</v>
      </c>
      <c r="BS38" s="215">
        <v>62582339230</v>
      </c>
      <c r="BT38" s="215">
        <v>2231978830</v>
      </c>
      <c r="BU38" s="215">
        <v>0</v>
      </c>
      <c r="BV38" s="215">
        <v>695940820</v>
      </c>
      <c r="BW38" s="215">
        <v>184843450</v>
      </c>
      <c r="BX38" s="215">
        <v>136084900</v>
      </c>
      <c r="BY38" s="215">
        <v>0</v>
      </c>
      <c r="BZ38" s="215">
        <v>377190270</v>
      </c>
      <c r="CA38" s="215">
        <v>795762370</v>
      </c>
      <c r="CB38" s="215">
        <v>806134320</v>
      </c>
      <c r="CC38" s="215">
        <v>9556215360</v>
      </c>
      <c r="CD38" s="215">
        <v>5486957800</v>
      </c>
      <c r="CE38" s="215">
        <v>2896240190</v>
      </c>
      <c r="CF38" s="215">
        <v>860230150</v>
      </c>
      <c r="CG38" s="215">
        <v>324052930</v>
      </c>
      <c r="CH38" s="215">
        <v>11265730</v>
      </c>
      <c r="CI38" s="215">
        <v>32878580220</v>
      </c>
      <c r="CJ38" s="215">
        <v>3401341160</v>
      </c>
      <c r="CK38" s="215">
        <v>5647568480</v>
      </c>
      <c r="CL38" s="215">
        <v>789540</v>
      </c>
      <c r="CM38" s="215">
        <v>8287410</v>
      </c>
      <c r="CN38" s="215">
        <v>665532740</v>
      </c>
      <c r="CO38" s="215">
        <v>1510000</v>
      </c>
      <c r="CP38" s="215">
        <v>517213160</v>
      </c>
      <c r="CQ38" s="215">
        <v>4023954980</v>
      </c>
      <c r="CR38" s="215">
        <v>431854030</v>
      </c>
      <c r="CS38" s="215">
        <v>51443992820</v>
      </c>
      <c r="CT38" s="215">
        <v>25800664960</v>
      </c>
      <c r="CU38" s="215">
        <v>12554864070</v>
      </c>
      <c r="CV38" s="215">
        <v>13170823970</v>
      </c>
      <c r="CW38" s="215">
        <v>7385617940</v>
      </c>
      <c r="CX38" s="215">
        <v>29722780220</v>
      </c>
      <c r="CY38" s="215">
        <v>932131030</v>
      </c>
      <c r="CZ38" s="215">
        <v>720994820</v>
      </c>
      <c r="DA38" s="215">
        <v>29933916430</v>
      </c>
      <c r="DB38" s="215">
        <v>30012752100</v>
      </c>
      <c r="DC38" s="215">
        <v>99398778119.999985</v>
      </c>
      <c r="DD38" s="215">
        <v>72446935350</v>
      </c>
      <c r="DE38" s="215">
        <v>26951842769.999996</v>
      </c>
    </row>
    <row r="39" spans="1:109" x14ac:dyDescent="0.2">
      <c r="A39" s="104">
        <v>2014</v>
      </c>
      <c r="B39" s="104">
        <v>4</v>
      </c>
      <c r="C39" s="108">
        <v>378</v>
      </c>
      <c r="D39" s="218">
        <v>338</v>
      </c>
      <c r="E39" s="217">
        <v>99</v>
      </c>
      <c r="F39" s="108">
        <v>636341</v>
      </c>
      <c r="G39" s="108"/>
      <c r="H39" s="109">
        <v>507965683913.91998</v>
      </c>
      <c r="I39" s="106">
        <v>490509716327.60699</v>
      </c>
      <c r="J39" s="214">
        <v>155975027944.11798</v>
      </c>
      <c r="K39" s="214">
        <v>63547806109.983803</v>
      </c>
      <c r="L39" s="214">
        <v>77576701993.413895</v>
      </c>
      <c r="M39" s="219">
        <v>14850519840.720201</v>
      </c>
      <c r="N39" s="214">
        <v>11012313657.530001</v>
      </c>
      <c r="O39" s="214">
        <v>9518929336.3899994</v>
      </c>
      <c r="P39" s="214">
        <v>1493384321.1399999</v>
      </c>
      <c r="Q39" s="214">
        <v>0</v>
      </c>
      <c r="R39" s="214"/>
      <c r="S39" s="214">
        <v>303132859416.93298</v>
      </c>
      <c r="T39" s="214">
        <v>263054675574.34903</v>
      </c>
      <c r="U39" s="215">
        <v>20832093494.060001</v>
      </c>
      <c r="V39" s="215">
        <v>19246090348.523201</v>
      </c>
      <c r="W39" s="110">
        <v>6.3490610637007408E-2</v>
      </c>
      <c r="X39" s="215">
        <v>272415550407.83899</v>
      </c>
      <c r="Y39" s="215">
        <v>234749150229.86502</v>
      </c>
      <c r="Z39" s="215">
        <v>19841590677.540001</v>
      </c>
      <c r="AA39" s="215">
        <v>17824809500.433201</v>
      </c>
      <c r="AB39" s="215">
        <v>30717309009.094002</v>
      </c>
      <c r="AC39" s="215">
        <v>28305525344.484001</v>
      </c>
      <c r="AD39" s="215">
        <v>990502816.51999998</v>
      </c>
      <c r="AE39" s="215">
        <v>1421280848.0899999</v>
      </c>
      <c r="AF39" s="215">
        <v>30000000</v>
      </c>
      <c r="AG39" s="215">
        <v>22500000</v>
      </c>
      <c r="AH39" s="215">
        <v>30000000</v>
      </c>
      <c r="AI39" s="215">
        <v>0</v>
      </c>
      <c r="AJ39" s="215">
        <v>1308692579.3399999</v>
      </c>
      <c r="AK39" s="215">
        <v>1356253227.29</v>
      </c>
      <c r="AL39" s="215">
        <v>94002473.349999994</v>
      </c>
      <c r="AM39" s="215">
        <v>34229804472.709202</v>
      </c>
      <c r="AN39" s="215">
        <v>12646476768.9513</v>
      </c>
      <c r="AO39" s="215">
        <v>14313444307.1679</v>
      </c>
      <c r="AP39" s="215">
        <v>13507607459.567902</v>
      </c>
      <c r="AQ39" s="215">
        <v>12073537332.4349</v>
      </c>
      <c r="AR39" s="215">
        <v>2239906974.7330003</v>
      </c>
      <c r="AS39" s="215">
        <v>8075720244.1899996</v>
      </c>
      <c r="AT39" s="215">
        <v>0</v>
      </c>
      <c r="AU39" s="215">
        <v>17455967586.315399</v>
      </c>
      <c r="AV39" s="215">
        <v>17455967586.315399</v>
      </c>
      <c r="AW39" s="215">
        <v>507965683913.922</v>
      </c>
      <c r="AX39" s="215">
        <v>175887838197.95999</v>
      </c>
      <c r="AY39" s="215">
        <v>25659100687.237198</v>
      </c>
      <c r="AZ39" s="215">
        <v>123584216753.65999</v>
      </c>
      <c r="BA39" s="215">
        <v>1889346862.02</v>
      </c>
      <c r="BB39" s="215">
        <v>82646176</v>
      </c>
      <c r="BC39" s="215">
        <v>1805168260.02</v>
      </c>
      <c r="BD39" s="215">
        <v>1532426</v>
      </c>
      <c r="BE39" s="215">
        <v>0</v>
      </c>
      <c r="BF39" s="215">
        <v>0</v>
      </c>
      <c r="BG39" s="215">
        <v>985400000</v>
      </c>
      <c r="BH39" s="215">
        <v>11266841133.622799</v>
      </c>
      <c r="BI39" s="215">
        <v>3227695101.0003996</v>
      </c>
      <c r="BJ39" s="215">
        <v>8039146032.6223593</v>
      </c>
      <c r="BK39" s="215">
        <v>0</v>
      </c>
      <c r="BL39" s="215">
        <v>332077845715.98102</v>
      </c>
      <c r="BM39" s="215">
        <v>258197982556.065</v>
      </c>
      <c r="BN39" s="215">
        <v>255717672.54999998</v>
      </c>
      <c r="BO39" s="215">
        <v>64028518304.936203</v>
      </c>
      <c r="BP39" s="215">
        <v>36360633080.978806</v>
      </c>
      <c r="BQ39" s="215">
        <v>2392685480</v>
      </c>
      <c r="BR39" s="215">
        <v>89860191340</v>
      </c>
      <c r="BS39" s="215">
        <v>86932735100</v>
      </c>
      <c r="BT39" s="215">
        <v>2117711880</v>
      </c>
      <c r="BU39" s="215">
        <v>0</v>
      </c>
      <c r="BV39" s="215">
        <v>809744360</v>
      </c>
      <c r="BW39" s="215">
        <v>108123520</v>
      </c>
      <c r="BX39" s="215">
        <v>50344430</v>
      </c>
      <c r="BY39" s="215">
        <v>11948890</v>
      </c>
      <c r="BZ39" s="215">
        <v>583753000</v>
      </c>
      <c r="CA39" s="215">
        <v>1053684320.0000001</v>
      </c>
      <c r="CB39" s="215">
        <v>998109790</v>
      </c>
      <c r="CC39" s="215">
        <v>12882564240</v>
      </c>
      <c r="CD39" s="215">
        <v>7344334030</v>
      </c>
      <c r="CE39" s="215">
        <v>3930688890</v>
      </c>
      <c r="CF39" s="215">
        <v>1146853710</v>
      </c>
      <c r="CG39" s="215">
        <v>483115760</v>
      </c>
      <c r="CH39" s="215">
        <v>22428160</v>
      </c>
      <c r="CI39" s="215">
        <v>41672425260</v>
      </c>
      <c r="CJ39" s="215">
        <v>4083921350</v>
      </c>
      <c r="CK39" s="215">
        <v>7654267840</v>
      </c>
      <c r="CL39" s="215">
        <v>1051570</v>
      </c>
      <c r="CM39" s="215">
        <v>8077220</v>
      </c>
      <c r="CN39" s="215">
        <v>865215300</v>
      </c>
      <c r="CO39" s="215">
        <v>1520000</v>
      </c>
      <c r="CP39" s="215">
        <v>720531380</v>
      </c>
      <c r="CQ39" s="215">
        <v>5423994170</v>
      </c>
      <c r="CR39" s="215">
        <v>633878200</v>
      </c>
      <c r="CS39" s="215">
        <v>66731273880</v>
      </c>
      <c r="CT39" s="215">
        <v>31895002430</v>
      </c>
      <c r="CU39" s="215">
        <v>17220395390</v>
      </c>
      <c r="CV39" s="215">
        <v>17615876060</v>
      </c>
      <c r="CW39" s="215">
        <v>11380864060</v>
      </c>
      <c r="CX39" s="215">
        <v>40537914420</v>
      </c>
      <c r="CY39" s="215">
        <v>1288053620</v>
      </c>
      <c r="CZ39" s="215">
        <v>1006121120</v>
      </c>
      <c r="DA39" s="215">
        <v>40819846920</v>
      </c>
      <c r="DB39" s="215">
        <v>40899691380</v>
      </c>
      <c r="DC39" s="215">
        <v>132909005820</v>
      </c>
      <c r="DD39" s="215">
        <v>96548372750.000015</v>
      </c>
      <c r="DE39" s="215">
        <v>36360633069.999977</v>
      </c>
    </row>
    <row r="40" spans="1:109" x14ac:dyDescent="0.2">
      <c r="A40" s="104">
        <v>2015</v>
      </c>
      <c r="B40" s="104">
        <v>1</v>
      </c>
      <c r="C40" s="108">
        <v>395</v>
      </c>
      <c r="D40" s="218">
        <v>354</v>
      </c>
      <c r="E40" s="217">
        <v>100</v>
      </c>
      <c r="F40" s="108">
        <v>445918</v>
      </c>
      <c r="G40" s="108"/>
      <c r="H40" s="109">
        <v>515905088300</v>
      </c>
      <c r="I40" s="106">
        <v>499175174003.10101</v>
      </c>
      <c r="J40" s="214">
        <v>139065032558.70801</v>
      </c>
      <c r="K40" s="214">
        <v>62012949940.710999</v>
      </c>
      <c r="L40" s="214">
        <v>62438084657.497002</v>
      </c>
      <c r="M40" s="219">
        <v>14613997960.5</v>
      </c>
      <c r="N40" s="214">
        <v>11499916238.970001</v>
      </c>
      <c r="O40" s="214">
        <v>94548290.329999998</v>
      </c>
      <c r="P40" s="214">
        <v>11405367948.639999</v>
      </c>
      <c r="Q40" s="214">
        <v>0</v>
      </c>
      <c r="R40" s="214">
        <v>313300406017.255</v>
      </c>
      <c r="S40" s="214">
        <v>332153751693.401</v>
      </c>
      <c r="T40" s="214">
        <v>284258967326.04095</v>
      </c>
      <c r="U40" s="215">
        <v>23603857282.960003</v>
      </c>
      <c r="V40" s="215">
        <v>24290927084.400002</v>
      </c>
      <c r="W40" s="110">
        <v>7.3131575243569946E-2</v>
      </c>
      <c r="X40" s="215">
        <v>297632252844.97101</v>
      </c>
      <c r="Y40" s="215">
        <v>253316026462.61099</v>
      </c>
      <c r="Z40" s="215">
        <v>21752586916.459999</v>
      </c>
      <c r="AA40" s="215">
        <v>22563639465.900002</v>
      </c>
      <c r="AB40" s="215">
        <v>34521498848.43</v>
      </c>
      <c r="AC40" s="215">
        <v>30942940863.43</v>
      </c>
      <c r="AD40" s="215">
        <v>1851270366.5</v>
      </c>
      <c r="AE40" s="215">
        <v>1727287618.5</v>
      </c>
      <c r="AF40" s="215">
        <v>90000000</v>
      </c>
      <c r="AG40" s="215">
        <v>74400000</v>
      </c>
      <c r="AH40" s="215">
        <v>90000000</v>
      </c>
      <c r="AI40" s="215">
        <v>0</v>
      </c>
      <c r="AJ40" s="215">
        <v>2007821544.8700001</v>
      </c>
      <c r="AK40" s="215">
        <v>1986079911.48</v>
      </c>
      <c r="AL40" s="215">
        <v>176978729.75</v>
      </c>
      <c r="AM40" s="215">
        <v>33227597643.2981</v>
      </c>
      <c r="AN40" s="215">
        <v>16983711194.846102</v>
      </c>
      <c r="AO40" s="215">
        <v>10162892440.880001</v>
      </c>
      <c r="AP40" s="215">
        <v>9242220235.4400005</v>
      </c>
      <c r="AQ40" s="215">
        <v>7566815867.3999996</v>
      </c>
      <c r="AR40" s="215">
        <v>2596076573.48</v>
      </c>
      <c r="AS40" s="215">
        <v>7001666213.0120001</v>
      </c>
      <c r="AT40" s="215">
        <v>0</v>
      </c>
      <c r="AU40" s="215">
        <v>16729914301.541</v>
      </c>
      <c r="AV40" s="215">
        <v>16729914301.541</v>
      </c>
      <c r="AW40" s="215">
        <v>515905088304.64203</v>
      </c>
      <c r="AX40" s="215">
        <v>178540077397.60101</v>
      </c>
      <c r="AY40" s="215">
        <v>28454926924.989998</v>
      </c>
      <c r="AZ40" s="215">
        <v>120803618211.26001</v>
      </c>
      <c r="BA40" s="215">
        <v>3170076056.2599998</v>
      </c>
      <c r="BB40" s="215">
        <v>82586176</v>
      </c>
      <c r="BC40" s="215">
        <v>3086364709.2599998</v>
      </c>
      <c r="BD40" s="215">
        <v>1125171</v>
      </c>
      <c r="BE40" s="215">
        <v>0</v>
      </c>
      <c r="BF40" s="215">
        <v>0</v>
      </c>
      <c r="BG40" s="215">
        <v>885400000</v>
      </c>
      <c r="BH40" s="215">
        <v>11845372340.240599</v>
      </c>
      <c r="BI40" s="215">
        <v>4010706184.9995999</v>
      </c>
      <c r="BJ40" s="215">
        <v>7834666155.2410393</v>
      </c>
      <c r="BK40" s="215">
        <v>0</v>
      </c>
      <c r="BL40" s="215">
        <v>337365010907.04102</v>
      </c>
      <c r="BM40" s="215">
        <v>262028450416.63</v>
      </c>
      <c r="BN40" s="215">
        <v>350917093.87</v>
      </c>
      <c r="BO40" s="215">
        <v>65694088810.640495</v>
      </c>
      <c r="BP40" s="215">
        <v>8944288287.1601982</v>
      </c>
      <c r="BQ40" s="215">
        <v>1794866330</v>
      </c>
      <c r="BR40" s="215">
        <v>26626277117.855103</v>
      </c>
      <c r="BS40" s="215">
        <v>25501022594.355099</v>
      </c>
      <c r="BT40" s="215">
        <v>607886119.93000007</v>
      </c>
      <c r="BU40" s="215">
        <v>0</v>
      </c>
      <c r="BV40" s="215">
        <v>517368403.57000005</v>
      </c>
      <c r="BW40" s="215">
        <v>110019449.64999999</v>
      </c>
      <c r="BX40" s="215">
        <v>75550000</v>
      </c>
      <c r="BY40" s="215">
        <v>3104141.38</v>
      </c>
      <c r="BZ40" s="215">
        <v>273920878.45000005</v>
      </c>
      <c r="CA40" s="215">
        <v>270086827.23000002</v>
      </c>
      <c r="CB40" s="215">
        <v>215312893.13999999</v>
      </c>
      <c r="CC40" s="215">
        <v>4106631487.4400001</v>
      </c>
      <c r="CD40" s="215">
        <v>1671954424.24</v>
      </c>
      <c r="CE40" s="215">
        <v>2092854289.6400001</v>
      </c>
      <c r="CF40" s="215">
        <v>253871564.25</v>
      </c>
      <c r="CG40" s="215">
        <v>88074888.200000003</v>
      </c>
      <c r="CH40" s="215">
        <v>123678.89</v>
      </c>
      <c r="CI40" s="215">
        <v>9951020414.6911087</v>
      </c>
      <c r="CJ40" s="215">
        <v>845453264.31110001</v>
      </c>
      <c r="CK40" s="215">
        <v>1721112545.23</v>
      </c>
      <c r="CL40" s="215">
        <v>2187473.12</v>
      </c>
      <c r="CM40" s="215">
        <v>16657812.440000001</v>
      </c>
      <c r="CN40" s="215">
        <v>226281685.90000001</v>
      </c>
      <c r="CO40" s="215">
        <v>60000</v>
      </c>
      <c r="CP40" s="215">
        <v>179819681.81999999</v>
      </c>
      <c r="CQ40" s="215">
        <v>1049066785.1499999</v>
      </c>
      <c r="CR40" s="215">
        <v>247039106.80000001</v>
      </c>
      <c r="CS40" s="215">
        <v>18156059785.2771</v>
      </c>
      <c r="CT40" s="215">
        <v>7325282220.9700003</v>
      </c>
      <c r="CU40" s="215">
        <v>5430142752.8400002</v>
      </c>
      <c r="CV40" s="215">
        <v>5400634811.4671001</v>
      </c>
      <c r="CW40" s="215">
        <v>4293747992.3579001</v>
      </c>
      <c r="CX40" s="215">
        <v>10020858267.471199</v>
      </c>
      <c r="CY40" s="215">
        <v>442410178.62199998</v>
      </c>
      <c r="CZ40" s="215">
        <v>230626835.33699998</v>
      </c>
      <c r="DA40" s="215">
        <v>10232641610.756199</v>
      </c>
      <c r="DB40" s="215">
        <v>10242179257.1462</v>
      </c>
      <c r="DC40" s="215">
        <v>37041478202.828209</v>
      </c>
      <c r="DD40" s="215">
        <v>28097189915.667999</v>
      </c>
      <c r="DE40" s="215">
        <v>8944288287.1602058</v>
      </c>
    </row>
    <row r="41" spans="1:109" x14ac:dyDescent="0.2">
      <c r="A41" s="104">
        <v>2015</v>
      </c>
      <c r="B41" s="104">
        <v>2</v>
      </c>
      <c r="C41" s="108">
        <v>423</v>
      </c>
      <c r="D41" s="218">
        <v>376</v>
      </c>
      <c r="E41" s="217">
        <v>102</v>
      </c>
      <c r="F41" s="108">
        <v>420505</v>
      </c>
      <c r="G41" s="108"/>
      <c r="H41" s="109">
        <v>554486689000</v>
      </c>
      <c r="I41" s="106">
        <v>535546883435.138</v>
      </c>
      <c r="J41" s="214">
        <v>144957319598.577</v>
      </c>
      <c r="K41" s="214">
        <v>64428225867.107201</v>
      </c>
      <c r="L41" s="214">
        <v>65181925118.379997</v>
      </c>
      <c r="M41" s="219">
        <v>15347168613.09</v>
      </c>
      <c r="N41" s="214">
        <v>11069167247.34</v>
      </c>
      <c r="O41" s="214">
        <v>9890498305.7000008</v>
      </c>
      <c r="P41" s="214">
        <v>1178651141.6400001</v>
      </c>
      <c r="Q41" s="214">
        <v>17800</v>
      </c>
      <c r="R41" s="214">
        <v>341299326130.63995</v>
      </c>
      <c r="S41" s="214">
        <v>362319194549.65002</v>
      </c>
      <c r="T41" s="214">
        <v>309610667615.70996</v>
      </c>
      <c r="U41" s="215">
        <v>24300242568.890003</v>
      </c>
      <c r="V41" s="215">
        <v>28408284365.049999</v>
      </c>
      <c r="W41" s="110">
        <v>7.8406788247474699E-2</v>
      </c>
      <c r="X41" s="215">
        <v>320047062564.52002</v>
      </c>
      <c r="Y41" s="215">
        <v>272868997151.97998</v>
      </c>
      <c r="Z41" s="215">
        <v>21763126596.84</v>
      </c>
      <c r="AA41" s="215">
        <v>25414938815.699997</v>
      </c>
      <c r="AB41" s="215">
        <v>42272131985.129997</v>
      </c>
      <c r="AC41" s="215">
        <v>36741670463.730003</v>
      </c>
      <c r="AD41" s="215">
        <v>2537115972.0500002</v>
      </c>
      <c r="AE41" s="215">
        <v>2993345549.3499999</v>
      </c>
      <c r="AF41" s="215">
        <v>59712900</v>
      </c>
      <c r="AG41" s="215">
        <v>90312900</v>
      </c>
      <c r="AH41" s="215">
        <v>90312900</v>
      </c>
      <c r="AI41" s="215">
        <v>0</v>
      </c>
      <c r="AJ41" s="215">
        <v>1741836325.8499999</v>
      </c>
      <c r="AK41" s="215">
        <v>1680540069.45</v>
      </c>
      <c r="AL41" s="215">
        <v>2191394136.0300002</v>
      </c>
      <c r="AM41" s="215">
        <v>36473409696.399994</v>
      </c>
      <c r="AN41" s="215">
        <v>18173712415.920998</v>
      </c>
      <c r="AO41" s="215">
        <v>9810965582.2800007</v>
      </c>
      <c r="AP41" s="215">
        <v>9411247823.0300007</v>
      </c>
      <c r="AQ41" s="215">
        <v>8108540226.1400003</v>
      </c>
      <c r="AR41" s="215">
        <v>1702425356.1400001</v>
      </c>
      <c r="AS41" s="215">
        <v>8827153198.0300007</v>
      </c>
      <c r="AT41" s="215">
        <v>0</v>
      </c>
      <c r="AU41" s="215">
        <v>18939805487.709999</v>
      </c>
      <c r="AV41" s="215">
        <v>18939805487.709999</v>
      </c>
      <c r="AW41" s="215">
        <v>554486688922.84802</v>
      </c>
      <c r="AX41" s="215">
        <v>186430671071.17001</v>
      </c>
      <c r="AY41" s="215">
        <v>32494933466.899998</v>
      </c>
      <c r="AZ41" s="215">
        <v>123650226211.67999</v>
      </c>
      <c r="BA41" s="215">
        <v>2132947116.8399999</v>
      </c>
      <c r="BB41" s="215">
        <v>42586176</v>
      </c>
      <c r="BC41" s="215">
        <v>2090360940.8400002</v>
      </c>
      <c r="BD41" s="215">
        <v>0</v>
      </c>
      <c r="BE41" s="215">
        <v>0</v>
      </c>
      <c r="BF41" s="215">
        <v>0</v>
      </c>
      <c r="BG41" s="215">
        <v>1688611500</v>
      </c>
      <c r="BH41" s="215">
        <v>12212891808</v>
      </c>
      <c r="BI41" s="215">
        <v>3892048161.25</v>
      </c>
      <c r="BJ41" s="215">
        <v>8320843646.75</v>
      </c>
      <c r="BK41" s="215">
        <v>0</v>
      </c>
      <c r="BL41" s="215">
        <v>368056017851.68097</v>
      </c>
      <c r="BM41" s="215">
        <v>285029965746.70001</v>
      </c>
      <c r="BN41" s="215">
        <v>340188047.01999998</v>
      </c>
      <c r="BO41" s="215">
        <v>72435464073.7005</v>
      </c>
      <c r="BP41" s="215">
        <v>20952926572.520496</v>
      </c>
      <c r="BQ41" s="215">
        <v>1699915480</v>
      </c>
      <c r="BR41" s="215">
        <v>55434917994.053497</v>
      </c>
      <c r="BS41" s="215">
        <v>53390344715.290001</v>
      </c>
      <c r="BT41" s="215">
        <v>1403219628.54</v>
      </c>
      <c r="BU41" s="215">
        <v>71651756</v>
      </c>
      <c r="BV41" s="215">
        <v>569701894.22350001</v>
      </c>
      <c r="BW41" s="215">
        <v>25824240.350000001</v>
      </c>
      <c r="BX41" s="215">
        <v>9850000</v>
      </c>
      <c r="BY41" s="215">
        <v>0</v>
      </c>
      <c r="BZ41" s="215">
        <v>489908505.01999998</v>
      </c>
      <c r="CA41" s="215">
        <v>653626475.07349992</v>
      </c>
      <c r="CB41" s="215">
        <v>612290826.22000003</v>
      </c>
      <c r="CC41" s="215">
        <v>6959551081.6400003</v>
      </c>
      <c r="CD41" s="215">
        <v>3690081782.6899996</v>
      </c>
      <c r="CE41" s="215">
        <v>2585551416.8099999</v>
      </c>
      <c r="CF41" s="215">
        <v>512869744.81999999</v>
      </c>
      <c r="CG41" s="215">
        <v>163584425.64000002</v>
      </c>
      <c r="CH41" s="215">
        <v>-7463711.6800000006</v>
      </c>
      <c r="CI41" s="215">
        <v>20897632884.790001</v>
      </c>
      <c r="CJ41" s="215">
        <v>1878717491.71</v>
      </c>
      <c r="CK41" s="215">
        <v>3325832222.3000002</v>
      </c>
      <c r="CL41" s="215">
        <v>4100866.69</v>
      </c>
      <c r="CM41" s="215">
        <v>3066215.89</v>
      </c>
      <c r="CN41" s="215">
        <v>306823000</v>
      </c>
      <c r="CO41" s="215">
        <v>60000</v>
      </c>
      <c r="CP41" s="215">
        <v>368238541.81999999</v>
      </c>
      <c r="CQ41" s="215">
        <v>2173353104.73</v>
      </c>
      <c r="CR41" s="215">
        <v>470190493.16999996</v>
      </c>
      <c r="CS41" s="215">
        <v>38452974389.453003</v>
      </c>
      <c r="CT41" s="215">
        <v>16306266843.879999</v>
      </c>
      <c r="CU41" s="215">
        <v>10912467093.01</v>
      </c>
      <c r="CV41" s="215">
        <v>11234240452.563002</v>
      </c>
      <c r="CW41" s="215">
        <v>7613021339.1199999</v>
      </c>
      <c r="CX41" s="215">
        <v>23307004068.630501</v>
      </c>
      <c r="CY41" s="215">
        <v>766789980.08000004</v>
      </c>
      <c r="CZ41" s="215">
        <v>484131750.17999995</v>
      </c>
      <c r="DA41" s="215">
        <v>23589662298.530499</v>
      </c>
      <c r="DB41" s="215">
        <v>23655613437.150501</v>
      </c>
      <c r="DC41" s="215">
        <v>77173104767.263504</v>
      </c>
      <c r="DD41" s="215">
        <v>56220178194.742996</v>
      </c>
      <c r="DE41" s="215">
        <v>20952926572.5205</v>
      </c>
    </row>
    <row r="42" spans="1:109" x14ac:dyDescent="0.2">
      <c r="A42" s="104">
        <v>2015</v>
      </c>
      <c r="B42" s="104">
        <v>3</v>
      </c>
      <c r="C42" s="108">
        <v>442</v>
      </c>
      <c r="D42" s="218">
        <v>391</v>
      </c>
      <c r="E42" s="217">
        <v>108</v>
      </c>
      <c r="F42" s="220">
        <v>432704</v>
      </c>
      <c r="G42" s="108"/>
      <c r="H42" s="109">
        <v>581869478100</v>
      </c>
      <c r="I42" s="106">
        <v>562493930094.729</v>
      </c>
      <c r="J42" s="214">
        <v>147537995673.13901</v>
      </c>
      <c r="K42" s="214">
        <v>61649840997.029999</v>
      </c>
      <c r="L42" s="214">
        <v>71162817721.628693</v>
      </c>
      <c r="M42" s="219">
        <v>14725336954.48</v>
      </c>
      <c r="N42" s="214">
        <v>11385945147.08</v>
      </c>
      <c r="O42" s="214">
        <v>10206335485.440001</v>
      </c>
      <c r="P42" s="214">
        <v>1179609661.6400001</v>
      </c>
      <c r="Q42" s="214">
        <v>0</v>
      </c>
      <c r="R42" s="214">
        <v>383365773902.71997</v>
      </c>
      <c r="S42" s="214">
        <v>359994177827.63</v>
      </c>
      <c r="T42" s="214">
        <v>326267436288.77997</v>
      </c>
      <c r="U42" s="215">
        <v>22151881981.899998</v>
      </c>
      <c r="V42" s="215">
        <v>34946455632.040001</v>
      </c>
      <c r="W42" s="110">
        <v>9.7075057832665373E-2</v>
      </c>
      <c r="X42" s="215">
        <v>340401056500.98999</v>
      </c>
      <c r="Y42" s="215">
        <v>289299551214.14001</v>
      </c>
      <c r="Z42" s="215">
        <v>20088245580.419998</v>
      </c>
      <c r="AA42" s="215">
        <v>31013259706.43</v>
      </c>
      <c r="AB42" s="215">
        <v>42964717401.730003</v>
      </c>
      <c r="AC42" s="215">
        <v>36967885074.639999</v>
      </c>
      <c r="AD42" s="215">
        <v>2063636401.48</v>
      </c>
      <c r="AE42" s="215">
        <v>3933195925.6099997</v>
      </c>
      <c r="AF42" s="215">
        <v>90000000</v>
      </c>
      <c r="AG42" s="215">
        <v>60000000</v>
      </c>
      <c r="AH42" s="215">
        <v>90000000</v>
      </c>
      <c r="AI42" s="215">
        <v>0</v>
      </c>
      <c r="AJ42" s="215">
        <v>2209693129.4399996</v>
      </c>
      <c r="AK42" s="215">
        <v>2367549429.0900002</v>
      </c>
      <c r="AL42" s="215">
        <v>324061247.52999997</v>
      </c>
      <c r="AM42" s="215">
        <v>41306118317.440002</v>
      </c>
      <c r="AN42" s="215">
        <v>21208468681.52</v>
      </c>
      <c r="AO42" s="215">
        <v>9858679018.7000008</v>
      </c>
      <c r="AP42" s="215">
        <v>9455901041.7199993</v>
      </c>
      <c r="AQ42" s="215">
        <v>8879572620.5300007</v>
      </c>
      <c r="AR42" s="215">
        <v>979106398.16999996</v>
      </c>
      <c r="AS42" s="215">
        <v>10641748594.200001</v>
      </c>
      <c r="AT42" s="215">
        <v>0</v>
      </c>
      <c r="AU42" s="215">
        <v>19275901893.575001</v>
      </c>
      <c r="AV42" s="215">
        <v>19275901893.575001</v>
      </c>
      <c r="AW42" s="215">
        <v>581769831988.30408</v>
      </c>
      <c r="AX42" s="215">
        <v>188797950229.36301</v>
      </c>
      <c r="AY42" s="215">
        <v>31921182131.689999</v>
      </c>
      <c r="AZ42" s="215">
        <v>124825941201.56001</v>
      </c>
      <c r="BA42" s="215">
        <v>2491220071.4699998</v>
      </c>
      <c r="BB42" s="215">
        <v>0</v>
      </c>
      <c r="BC42" s="215">
        <v>355055103.37</v>
      </c>
      <c r="BD42" s="215">
        <v>2136164968.1000001</v>
      </c>
      <c r="BE42" s="215">
        <v>0</v>
      </c>
      <c r="BF42" s="215">
        <v>0</v>
      </c>
      <c r="BG42" s="215">
        <v>1513742500</v>
      </c>
      <c r="BH42" s="215">
        <v>13485175148.112999</v>
      </c>
      <c r="BI42" s="215">
        <v>4249348500.8199997</v>
      </c>
      <c r="BJ42" s="215">
        <v>9235826647.2929993</v>
      </c>
      <c r="BK42" s="215">
        <v>0</v>
      </c>
      <c r="BL42" s="215">
        <v>392971881758.93597</v>
      </c>
      <c r="BM42" s="215">
        <v>298176559365.28998</v>
      </c>
      <c r="BN42" s="215">
        <v>337276694.76999998</v>
      </c>
      <c r="BO42" s="215">
        <v>83692155105.095886</v>
      </c>
      <c r="BP42" s="215">
        <v>33342477517.2859</v>
      </c>
      <c r="BQ42" s="215">
        <v>1401412630</v>
      </c>
      <c r="BR42" s="215">
        <v>85610983721.142395</v>
      </c>
      <c r="BS42" s="215">
        <v>79545588872.102493</v>
      </c>
      <c r="BT42" s="215">
        <v>5540153289.4799995</v>
      </c>
      <c r="BU42" s="215">
        <v>0</v>
      </c>
      <c r="BV42" s="215">
        <v>525241559.55999994</v>
      </c>
      <c r="BW42" s="215">
        <v>0</v>
      </c>
      <c r="BX42" s="215">
        <v>9850000</v>
      </c>
      <c r="BY42" s="215">
        <v>0</v>
      </c>
      <c r="BZ42" s="215">
        <v>768330987.33000004</v>
      </c>
      <c r="CA42" s="215">
        <v>996564411.02999997</v>
      </c>
      <c r="CB42" s="215">
        <v>1249503838.8</v>
      </c>
      <c r="CC42" s="215">
        <v>11060379075.9</v>
      </c>
      <c r="CD42" s="215">
        <v>5832425736.9499998</v>
      </c>
      <c r="CE42" s="215">
        <v>4209479798.73</v>
      </c>
      <c r="CF42" s="215">
        <v>856098950.49000001</v>
      </c>
      <c r="CG42" s="215">
        <v>133224902.55999999</v>
      </c>
      <c r="CH42" s="215">
        <v>-29149687.170000002</v>
      </c>
      <c r="CI42" s="215">
        <v>28532936836.683701</v>
      </c>
      <c r="CJ42" s="215">
        <v>2340321383.1900001</v>
      </c>
      <c r="CK42" s="215">
        <v>4969712293.71</v>
      </c>
      <c r="CL42" s="215">
        <v>0</v>
      </c>
      <c r="CM42" s="215">
        <v>3120088.7600000002</v>
      </c>
      <c r="CN42" s="215">
        <v>485767800</v>
      </c>
      <c r="CO42" s="215">
        <v>750000</v>
      </c>
      <c r="CP42" s="215">
        <v>539538442.5999999</v>
      </c>
      <c r="CQ42" s="215">
        <v>3275903767.5100002</v>
      </c>
      <c r="CR42" s="215">
        <v>664632194.84000003</v>
      </c>
      <c r="CS42" s="215">
        <v>55658088483.525497</v>
      </c>
      <c r="CT42" s="215">
        <v>21814225838.003899</v>
      </c>
      <c r="CU42" s="215">
        <v>17197997172.682503</v>
      </c>
      <c r="CV42" s="215">
        <v>16645865472.8391</v>
      </c>
      <c r="CW42" s="215">
        <v>10604801331.059999</v>
      </c>
      <c r="CX42" s="215">
        <v>36829524246.790604</v>
      </c>
      <c r="CY42" s="215">
        <v>1348841420.8700001</v>
      </c>
      <c r="CZ42" s="215">
        <v>648165302.06000006</v>
      </c>
      <c r="DA42" s="215">
        <v>37530200365.600601</v>
      </c>
      <c r="DB42" s="215">
        <v>37530188808.600594</v>
      </c>
      <c r="DC42" s="215">
        <v>115492761978.69611</v>
      </c>
      <c r="DD42" s="215">
        <v>82316918124.480164</v>
      </c>
      <c r="DE42" s="215">
        <v>33175843854.21595</v>
      </c>
    </row>
    <row r="43" spans="1:109" x14ac:dyDescent="0.2">
      <c r="A43" s="104">
        <v>2015</v>
      </c>
      <c r="B43" s="104">
        <v>4</v>
      </c>
      <c r="C43" s="108">
        <v>450</v>
      </c>
      <c r="D43" s="218">
        <v>400</v>
      </c>
      <c r="E43" s="217">
        <v>117</v>
      </c>
      <c r="F43" s="220">
        <v>449131</v>
      </c>
      <c r="G43" s="108"/>
      <c r="H43" s="109">
        <v>623172524106.07483</v>
      </c>
      <c r="I43" s="106">
        <v>600422405443.29028</v>
      </c>
      <c r="J43" s="214">
        <v>174217117500.77045</v>
      </c>
      <c r="K43" s="214">
        <v>81567969952.544006</v>
      </c>
      <c r="L43" s="214">
        <v>69389768491.259018</v>
      </c>
      <c r="M43" s="219">
        <v>23259379056.9674</v>
      </c>
      <c r="N43" s="214">
        <v>11856047331.380001</v>
      </c>
      <c r="O43" s="214">
        <v>10549238099.74</v>
      </c>
      <c r="P43" s="214">
        <v>1306809231.6399999</v>
      </c>
      <c r="Q43" s="214">
        <v>0</v>
      </c>
      <c r="R43" s="214">
        <v>364678853441.10822</v>
      </c>
      <c r="S43" s="214">
        <v>391235479125.78809</v>
      </c>
      <c r="T43" s="214">
        <v>330712691446.26813</v>
      </c>
      <c r="U43" s="215">
        <v>22198319857.670006</v>
      </c>
      <c r="V43" s="215">
        <v>38324467821.849998</v>
      </c>
      <c r="W43" s="110">
        <v>9.7957546967584991E-2</v>
      </c>
      <c r="X43" s="215">
        <v>352096434007.48016</v>
      </c>
      <c r="Y43" s="215">
        <v>297730486813.05017</v>
      </c>
      <c r="Z43" s="215">
        <v>19529928949.040009</v>
      </c>
      <c r="AA43" s="215">
        <v>34836018245.390007</v>
      </c>
      <c r="AB43" s="215">
        <v>39139045118.307999</v>
      </c>
      <c r="AC43" s="215">
        <v>32982204633.217995</v>
      </c>
      <c r="AD43" s="215">
        <v>2668390908.6300001</v>
      </c>
      <c r="AE43" s="215">
        <v>3488449576.4599996</v>
      </c>
      <c r="AF43" s="215">
        <v>30000000</v>
      </c>
      <c r="AG43" s="215">
        <v>0</v>
      </c>
      <c r="AH43" s="215">
        <v>30000000</v>
      </c>
      <c r="AI43" s="215">
        <v>0</v>
      </c>
      <c r="AJ43" s="215">
        <v>2726025677.4900002</v>
      </c>
      <c r="AK43" s="215">
        <v>2798483523.8299999</v>
      </c>
      <c r="AL43" s="215">
        <v>480019356</v>
      </c>
      <c r="AM43" s="215">
        <v>46944361492.541664</v>
      </c>
      <c r="AN43" s="215">
        <v>25199253869.661682</v>
      </c>
      <c r="AO43" s="215">
        <v>10831162378.23</v>
      </c>
      <c r="AP43" s="215">
        <v>10321160920.58</v>
      </c>
      <c r="AQ43" s="215">
        <v>9804187493.0600014</v>
      </c>
      <c r="AR43" s="215">
        <v>1026974885.17</v>
      </c>
      <c r="AS43" s="215">
        <v>11423946702.299999</v>
      </c>
      <c r="AT43" s="215">
        <v>0</v>
      </c>
      <c r="AU43" s="215">
        <v>22750118662.775246</v>
      </c>
      <c r="AV43" s="215">
        <v>22750118662.775246</v>
      </c>
      <c r="AW43" s="215">
        <v>623172524106.06531</v>
      </c>
      <c r="AX43" s="215">
        <v>198961687941.12921</v>
      </c>
      <c r="AY43" s="215">
        <v>31150371705.469997</v>
      </c>
      <c r="AZ43" s="215">
        <v>125902296213.96999</v>
      </c>
      <c r="BA43" s="215">
        <v>3103234855.7700005</v>
      </c>
      <c r="BB43" s="215">
        <v>0</v>
      </c>
      <c r="BC43" s="215">
        <v>398896818.58000004</v>
      </c>
      <c r="BD43" s="215">
        <v>2704338037.1900001</v>
      </c>
      <c r="BE43" s="215">
        <v>0</v>
      </c>
      <c r="BF43" s="215">
        <v>0</v>
      </c>
      <c r="BG43" s="215">
        <v>515799000</v>
      </c>
      <c r="BH43" s="215">
        <v>23333264911.919182</v>
      </c>
      <c r="BI43" s="215">
        <v>4927856766.7000017</v>
      </c>
      <c r="BJ43" s="215">
        <v>18405408145.219177</v>
      </c>
      <c r="BK43" s="215">
        <v>0</v>
      </c>
      <c r="BL43" s="215">
        <v>424210836164.94562</v>
      </c>
      <c r="BM43" s="215">
        <v>308451259997.35999</v>
      </c>
      <c r="BN43" s="215">
        <v>330776828.96000004</v>
      </c>
      <c r="BO43" s="215">
        <v>102012229163.88577</v>
      </c>
      <c r="BP43" s="215">
        <v>46387509043.925789</v>
      </c>
      <c r="BQ43" s="215">
        <v>1401353230</v>
      </c>
      <c r="BR43" s="215">
        <v>119770174947.29486</v>
      </c>
      <c r="BS43" s="215">
        <v>116081800990.87184</v>
      </c>
      <c r="BT43" s="215">
        <v>2950597175.3530002</v>
      </c>
      <c r="BU43" s="215">
        <v>20291332.000000004</v>
      </c>
      <c r="BV43" s="215">
        <v>717485449.06999958</v>
      </c>
      <c r="BW43" s="215">
        <v>0</v>
      </c>
      <c r="BX43" s="215">
        <v>11350000</v>
      </c>
      <c r="BY43" s="215">
        <v>0</v>
      </c>
      <c r="BZ43" s="215">
        <v>1084395492.9199998</v>
      </c>
      <c r="CA43" s="215">
        <v>1486936128.2099996</v>
      </c>
      <c r="CB43" s="215">
        <v>1865196172.0599999</v>
      </c>
      <c r="CC43" s="215">
        <v>14931386001.388002</v>
      </c>
      <c r="CD43" s="215">
        <v>7509821804.3440008</v>
      </c>
      <c r="CE43" s="215">
        <v>6031988057.9799995</v>
      </c>
      <c r="CF43" s="215">
        <v>1161932945.6439998</v>
      </c>
      <c r="CG43" s="215">
        <v>192213976.87999997</v>
      </c>
      <c r="CH43" s="215">
        <v>-35429216.539999999</v>
      </c>
      <c r="CI43" s="215">
        <v>33373031881.194</v>
      </c>
      <c r="CJ43" s="215">
        <v>3011596261.0899992</v>
      </c>
      <c r="CK43" s="215">
        <v>6843788189.1940002</v>
      </c>
      <c r="CL43" s="215">
        <v>0</v>
      </c>
      <c r="CM43" s="215">
        <v>3120088.7600000002</v>
      </c>
      <c r="CN43" s="215">
        <v>631262000</v>
      </c>
      <c r="CO43" s="215">
        <v>0</v>
      </c>
      <c r="CP43" s="215">
        <v>781965057</v>
      </c>
      <c r="CQ43" s="215">
        <v>4472814488.3999987</v>
      </c>
      <c r="CR43" s="215">
        <v>954626555.03400016</v>
      </c>
      <c r="CS43" s="215">
        <v>71268197952.001724</v>
      </c>
      <c r="CT43" s="215">
        <v>24492559568.813396</v>
      </c>
      <c r="CU43" s="215">
        <v>23097781928.800804</v>
      </c>
      <c r="CV43" s="215">
        <v>23677856454.387516</v>
      </c>
      <c r="CW43" s="215">
        <v>16433280576.760002</v>
      </c>
      <c r="CX43" s="215">
        <v>50510342298.339149</v>
      </c>
      <c r="CY43" s="215">
        <v>2959574126.5000005</v>
      </c>
      <c r="CZ43" s="215">
        <v>940463096.43840027</v>
      </c>
      <c r="DA43" s="215">
        <v>52529453328.400757</v>
      </c>
      <c r="DB43" s="215">
        <v>52529453328.400757</v>
      </c>
      <c r="DC43" s="215">
        <v>156102780954.98886</v>
      </c>
      <c r="DD43" s="215">
        <v>109715271911.06313</v>
      </c>
      <c r="DE43" s="215">
        <v>46387509043.925751</v>
      </c>
    </row>
    <row r="44" spans="1:109" x14ac:dyDescent="0.2">
      <c r="A44" s="104">
        <v>2016</v>
      </c>
      <c r="B44" s="104">
        <v>1</v>
      </c>
      <c r="C44" s="108">
        <v>463</v>
      </c>
      <c r="D44" s="218">
        <v>411</v>
      </c>
      <c r="E44" s="217">
        <v>119</v>
      </c>
      <c r="F44" s="220">
        <v>445918</v>
      </c>
      <c r="G44" s="108"/>
      <c r="H44" s="109">
        <v>634114288039.99988</v>
      </c>
      <c r="I44" s="106">
        <v>609045456103.46301</v>
      </c>
      <c r="J44" s="214">
        <v>178645173939.65598</v>
      </c>
      <c r="K44" s="214">
        <v>77766409161.993393</v>
      </c>
      <c r="L44" s="214">
        <v>40892383616.300003</v>
      </c>
      <c r="M44" s="219">
        <v>59986381161.362999</v>
      </c>
      <c r="N44" s="214">
        <v>1554237144.6400001</v>
      </c>
      <c r="O44" s="214">
        <v>370349420</v>
      </c>
      <c r="P44" s="214">
        <v>1183887724.6399999</v>
      </c>
      <c r="Q44" s="214">
        <v>0</v>
      </c>
      <c r="R44" s="214">
        <v>370145601056.63904</v>
      </c>
      <c r="S44" s="214">
        <v>400499879822.29999</v>
      </c>
      <c r="T44" s="214">
        <v>325575141889.25</v>
      </c>
      <c r="U44" s="215">
        <v>29212887906.579998</v>
      </c>
      <c r="V44" s="215">
        <v>45711850026.470001</v>
      </c>
      <c r="W44" s="110">
        <v>0.11413698812282326</v>
      </c>
      <c r="X44" s="215">
        <v>367018171968.68005</v>
      </c>
      <c r="Y44" s="215">
        <v>299462161796.66003</v>
      </c>
      <c r="Z44" s="215">
        <v>26879023950.369999</v>
      </c>
      <c r="AA44" s="215">
        <v>40676986221.649994</v>
      </c>
      <c r="AB44" s="215">
        <v>33481707853.619999</v>
      </c>
      <c r="AC44" s="215">
        <v>26112980092.59</v>
      </c>
      <c r="AD44" s="215">
        <v>2333863956.21</v>
      </c>
      <c r="AE44" s="215">
        <v>5034863804.8200006</v>
      </c>
      <c r="AF44" s="215">
        <v>1227500</v>
      </c>
      <c r="AG44" s="215">
        <v>31227500</v>
      </c>
      <c r="AH44" s="215">
        <v>31227500</v>
      </c>
      <c r="AI44" s="215">
        <v>0</v>
      </c>
      <c r="AJ44" s="215">
        <v>2072854669.3</v>
      </c>
      <c r="AK44" s="215">
        <v>2512125040.2000003</v>
      </c>
      <c r="AL44" s="215">
        <v>61234675</v>
      </c>
      <c r="AM44" s="215">
        <v>56626361793.227203</v>
      </c>
      <c r="AN44" s="215">
        <v>28858972434.346699</v>
      </c>
      <c r="AO44" s="215">
        <v>13494583677.1805</v>
      </c>
      <c r="AP44" s="215">
        <v>12912135921.820501</v>
      </c>
      <c r="AQ44" s="215">
        <v>10835408947.290501</v>
      </c>
      <c r="AR44" s="215">
        <v>2659174729.8899999</v>
      </c>
      <c r="AS44" s="215">
        <v>14855253437.059999</v>
      </c>
      <c r="AT44" s="215">
        <v>0</v>
      </c>
      <c r="AU44" s="215">
        <v>25068831935.225502</v>
      </c>
      <c r="AV44" s="215">
        <v>25068831935.225502</v>
      </c>
      <c r="AW44" s="215">
        <v>634114288038.68799</v>
      </c>
      <c r="AX44" s="215">
        <v>178528331063.33603</v>
      </c>
      <c r="AY44" s="215">
        <v>29440165358.369999</v>
      </c>
      <c r="AZ44" s="215">
        <v>110766036449.3</v>
      </c>
      <c r="BA44" s="215">
        <v>4145417233.9400001</v>
      </c>
      <c r="BB44" s="215">
        <v>0</v>
      </c>
      <c r="BC44" s="215">
        <v>1582638876.6999998</v>
      </c>
      <c r="BD44" s="215">
        <v>2562778357.2399998</v>
      </c>
      <c r="BE44" s="215">
        <v>0</v>
      </c>
      <c r="BF44" s="215">
        <v>0</v>
      </c>
      <c r="BG44" s="215">
        <v>1215204400</v>
      </c>
      <c r="BH44" s="215">
        <v>17943181514.535999</v>
      </c>
      <c r="BI44" s="215">
        <v>4714272626.8199997</v>
      </c>
      <c r="BJ44" s="215">
        <v>13228908887.716002</v>
      </c>
      <c r="BK44" s="215">
        <v>0</v>
      </c>
      <c r="BL44" s="215">
        <v>455585956975.354</v>
      </c>
      <c r="BM44" s="215">
        <v>341261556452.14996</v>
      </c>
      <c r="BN44" s="215">
        <v>492394954.52999997</v>
      </c>
      <c r="BO44" s="215">
        <v>101792931834.414</v>
      </c>
      <c r="BP44" s="215">
        <v>12726729094.264099</v>
      </c>
      <c r="BQ44" s="215">
        <v>813755780</v>
      </c>
      <c r="BR44" s="215">
        <v>33457950370.739601</v>
      </c>
      <c r="BS44" s="215">
        <v>31399675665.18</v>
      </c>
      <c r="BT44" s="215">
        <v>1407502176.54</v>
      </c>
      <c r="BU44" s="215">
        <v>1669010</v>
      </c>
      <c r="BV44" s="215">
        <v>649103519.01960003</v>
      </c>
      <c r="BW44" s="215">
        <v>0</v>
      </c>
      <c r="BX44" s="215">
        <v>127500</v>
      </c>
      <c r="BY44" s="215">
        <v>0</v>
      </c>
      <c r="BZ44" s="215">
        <v>267445863.85000002</v>
      </c>
      <c r="CA44" s="215">
        <v>673923937.24959993</v>
      </c>
      <c r="CB44" s="215">
        <v>292393782.07999998</v>
      </c>
      <c r="CC44" s="215">
        <v>4276359861.0500002</v>
      </c>
      <c r="CD44" s="215">
        <v>1470900468.27</v>
      </c>
      <c r="CE44" s="215">
        <v>2358477047.0099998</v>
      </c>
      <c r="CF44" s="215">
        <v>339367175.83999997</v>
      </c>
      <c r="CG44" s="215">
        <v>101165349.92999999</v>
      </c>
      <c r="CH44" s="215">
        <v>-6449820</v>
      </c>
      <c r="CI44" s="215">
        <v>6822802814.9899998</v>
      </c>
      <c r="CJ44" s="215">
        <v>733859417.80000007</v>
      </c>
      <c r="CK44" s="215">
        <v>1733380772.27</v>
      </c>
      <c r="CL44" s="215">
        <v>0</v>
      </c>
      <c r="CM44" s="215">
        <v>0</v>
      </c>
      <c r="CN44" s="215">
        <v>114576000</v>
      </c>
      <c r="CO44" s="215">
        <v>120000</v>
      </c>
      <c r="CP44" s="215">
        <v>48211433.129999995</v>
      </c>
      <c r="CQ44" s="215">
        <v>1108953043.6400001</v>
      </c>
      <c r="CR44" s="215">
        <v>461520295.5</v>
      </c>
      <c r="CS44" s="215">
        <v>16551314037.979</v>
      </c>
      <c r="CT44" s="215">
        <v>4016585472.3699999</v>
      </c>
      <c r="CU44" s="215">
        <v>6480483750.71</v>
      </c>
      <c r="CV44" s="215">
        <v>6054244814.8990002</v>
      </c>
      <c r="CW44" s="215">
        <v>5630693279.1505003</v>
      </c>
      <c r="CX44" s="215">
        <v>13822386007.5501</v>
      </c>
      <c r="CY44" s="215">
        <v>738269901.83999991</v>
      </c>
      <c r="CZ44" s="215">
        <v>212015829.44</v>
      </c>
      <c r="DA44" s="215">
        <v>14348640079.9501</v>
      </c>
      <c r="DB44" s="215">
        <v>14353101279.950102</v>
      </c>
      <c r="DC44" s="215">
        <v>41023484287.569603</v>
      </c>
      <c r="DD44" s="215">
        <v>28296755193.305504</v>
      </c>
      <c r="DE44" s="215">
        <v>12726729094.264101</v>
      </c>
    </row>
    <row r="45" spans="1:109" x14ac:dyDescent="0.2">
      <c r="A45" s="104">
        <v>2016</v>
      </c>
      <c r="B45" s="104">
        <v>2</v>
      </c>
      <c r="C45" s="108">
        <v>499</v>
      </c>
      <c r="D45" s="218">
        <v>446</v>
      </c>
      <c r="E45" s="217">
        <v>123</v>
      </c>
      <c r="F45" s="220">
        <v>420505</v>
      </c>
      <c r="G45" s="108">
        <v>63558</v>
      </c>
      <c r="H45" s="109">
        <v>650475384000</v>
      </c>
      <c r="I45" s="106">
        <v>650475383963.3501</v>
      </c>
      <c r="J45" s="214">
        <v>207821699268.64697</v>
      </c>
      <c r="K45" s="214">
        <v>97542959511.519104</v>
      </c>
      <c r="L45" s="214">
        <v>79499306871.331299</v>
      </c>
      <c r="M45" s="219">
        <v>30779432885.796101</v>
      </c>
      <c r="N45" s="214">
        <v>1273240804.6400001</v>
      </c>
      <c r="O45" s="214">
        <v>87109920</v>
      </c>
      <c r="P45" s="214">
        <v>1186130884.6400001</v>
      </c>
      <c r="Q45" s="214">
        <v>0</v>
      </c>
      <c r="R45" s="214">
        <v>378611682375.04797</v>
      </c>
      <c r="S45" s="214">
        <v>412072970478.88202</v>
      </c>
      <c r="T45" s="214">
        <v>330895909513.56744</v>
      </c>
      <c r="U45" s="215">
        <v>32054265181.332481</v>
      </c>
      <c r="V45" s="215">
        <v>49122795783.982399</v>
      </c>
      <c r="W45" s="110">
        <v>0.11920897341773075</v>
      </c>
      <c r="X45" s="215">
        <v>373875433573.93097</v>
      </c>
      <c r="Y45" s="215">
        <v>299749870836.04901</v>
      </c>
      <c r="Z45" s="215">
        <v>29326827236.620003</v>
      </c>
      <c r="AA45" s="215">
        <v>44798735501.262398</v>
      </c>
      <c r="AB45" s="215">
        <v>38197536904.950905</v>
      </c>
      <c r="AC45" s="215">
        <v>31146038677.518402</v>
      </c>
      <c r="AD45" s="215">
        <v>2727437944.7124801</v>
      </c>
      <c r="AE45" s="215">
        <v>4324060282.7199993</v>
      </c>
      <c r="AF45" s="215">
        <v>70000000</v>
      </c>
      <c r="AG45" s="215">
        <v>100000000</v>
      </c>
      <c r="AH45" s="215">
        <v>100000000</v>
      </c>
      <c r="AI45" s="215">
        <v>0</v>
      </c>
      <c r="AJ45" s="215">
        <v>2743947131.0599999</v>
      </c>
      <c r="AK45" s="215">
        <v>2471489104.8800001</v>
      </c>
      <c r="AL45" s="215">
        <v>732032869.30999994</v>
      </c>
      <c r="AM45" s="215">
        <v>59954814383.955399</v>
      </c>
      <c r="AN45" s="215">
        <v>30262932143.284401</v>
      </c>
      <c r="AO45" s="215">
        <v>13624276993.948898</v>
      </c>
      <c r="AP45" s="215">
        <v>14413286732.048901</v>
      </c>
      <c r="AQ45" s="215">
        <v>12651587597.383301</v>
      </c>
      <c r="AR45" s="215">
        <v>1761699134.6656001</v>
      </c>
      <c r="AS45" s="215">
        <v>16067605246.722101</v>
      </c>
      <c r="AT45" s="215">
        <v>0</v>
      </c>
      <c r="AU45" s="215">
        <v>26060291835.819199</v>
      </c>
      <c r="AV45" s="215">
        <v>26060291835.819199</v>
      </c>
      <c r="AW45" s="215">
        <v>676535675799.16895</v>
      </c>
      <c r="AX45" s="215">
        <v>169494675572.56</v>
      </c>
      <c r="AY45" s="215">
        <v>26747511111.760002</v>
      </c>
      <c r="AZ45" s="215">
        <v>101918060812.84</v>
      </c>
      <c r="BA45" s="215">
        <v>3035058905.71</v>
      </c>
      <c r="BB45" s="215">
        <v>0</v>
      </c>
      <c r="BC45" s="215">
        <v>386588221.62</v>
      </c>
      <c r="BD45" s="215">
        <v>2648470684.0900002</v>
      </c>
      <c r="BE45" s="215">
        <v>0</v>
      </c>
      <c r="BF45" s="215">
        <v>0</v>
      </c>
      <c r="BG45" s="215">
        <v>1506548270</v>
      </c>
      <c r="BH45" s="215">
        <v>16230154844.180399</v>
      </c>
      <c r="BI45" s="215">
        <v>5176656751.0799999</v>
      </c>
      <c r="BJ45" s="215">
        <v>11053498093.100401</v>
      </c>
      <c r="BK45" s="215">
        <v>0</v>
      </c>
      <c r="BL45" s="215">
        <v>507041000226.60901</v>
      </c>
      <c r="BM45" s="215">
        <v>388843755360.34003</v>
      </c>
      <c r="BN45" s="215">
        <v>488155848.25999999</v>
      </c>
      <c r="BO45" s="215">
        <v>108214105869.509</v>
      </c>
      <c r="BP45" s="215">
        <v>25040304941.870499</v>
      </c>
      <c r="BQ45" s="215">
        <v>803755780</v>
      </c>
      <c r="BR45" s="215">
        <v>65507259016.524704</v>
      </c>
      <c r="BS45" s="215">
        <v>62374500969.8433</v>
      </c>
      <c r="BT45" s="215">
        <v>2159072579.88624</v>
      </c>
      <c r="BU45" s="215">
        <v>17279010</v>
      </c>
      <c r="BV45" s="215">
        <v>956406456.79516995</v>
      </c>
      <c r="BW45" s="215">
        <v>0</v>
      </c>
      <c r="BX45" s="215">
        <v>50850000</v>
      </c>
      <c r="BY45" s="215">
        <v>0</v>
      </c>
      <c r="BZ45" s="215">
        <v>488101783.23000002</v>
      </c>
      <c r="CA45" s="215">
        <v>1327028305.3455999</v>
      </c>
      <c r="CB45" s="215">
        <v>909573631.78042996</v>
      </c>
      <c r="CC45" s="215">
        <v>7645913346.4900007</v>
      </c>
      <c r="CD45" s="215">
        <v>2640840458.7599998</v>
      </c>
      <c r="CE45" s="215">
        <v>3967525336.8600001</v>
      </c>
      <c r="CF45" s="215">
        <v>778098552.27999997</v>
      </c>
      <c r="CG45" s="215">
        <v>246549358.59</v>
      </c>
      <c r="CH45" s="215">
        <v>-12899640</v>
      </c>
      <c r="CI45" s="215">
        <v>17204231490.5961</v>
      </c>
      <c r="CJ45" s="215">
        <v>1421868840.7246001</v>
      </c>
      <c r="CK45" s="215">
        <v>4591143054.2660303</v>
      </c>
      <c r="CL45" s="215">
        <v>0</v>
      </c>
      <c r="CM45" s="215">
        <v>184935.15</v>
      </c>
      <c r="CN45" s="215">
        <v>288231000</v>
      </c>
      <c r="CO45" s="215">
        <v>430000</v>
      </c>
      <c r="CP45" s="215">
        <v>1340466497.6300001</v>
      </c>
      <c r="CQ45" s="215">
        <v>2101384152.6100001</v>
      </c>
      <c r="CR45" s="215">
        <v>861360543.87602997</v>
      </c>
      <c r="CS45" s="215">
        <v>37811173165.801102</v>
      </c>
      <c r="CT45" s="215">
        <v>12101342021.152</v>
      </c>
      <c r="CU45" s="215">
        <v>13493798196.7742</v>
      </c>
      <c r="CV45" s="215">
        <v>12214076962.334801</v>
      </c>
      <c r="CW45" s="215">
        <v>9903757920.8844509</v>
      </c>
      <c r="CX45" s="215">
        <v>27350646073.9454</v>
      </c>
      <c r="CY45" s="215">
        <v>1484268523.4426801</v>
      </c>
      <c r="CZ45" s="215">
        <v>594956989.72249997</v>
      </c>
      <c r="DA45" s="215">
        <v>28239957607.6656</v>
      </c>
      <c r="DB45" s="215">
        <v>28239957607.6656</v>
      </c>
      <c r="DC45" s="215">
        <v>84195759030.563492</v>
      </c>
      <c r="DD45" s="215">
        <v>59155454088.693115</v>
      </c>
      <c r="DE45" s="215">
        <v>25040304941.870377</v>
      </c>
    </row>
    <row r="46" spans="1:109" x14ac:dyDescent="0.2">
      <c r="A46" s="104">
        <v>2016</v>
      </c>
      <c r="B46" s="104">
        <v>3</v>
      </c>
      <c r="C46" s="104">
        <v>509</v>
      </c>
      <c r="D46" s="221">
        <v>450</v>
      </c>
      <c r="E46" s="104">
        <v>125</v>
      </c>
      <c r="F46" s="222">
        <v>432704</v>
      </c>
      <c r="G46" s="108">
        <v>64278</v>
      </c>
      <c r="H46" s="109">
        <v>724153626151.93005</v>
      </c>
      <c r="I46" s="106">
        <v>695227014918.94702</v>
      </c>
      <c r="J46" s="214">
        <v>210184086234.43298</v>
      </c>
      <c r="K46" s="214">
        <v>95593762144.720795</v>
      </c>
      <c r="L46" s="214">
        <v>84091588891.047302</v>
      </c>
      <c r="M46" s="219">
        <v>30498735198.664597</v>
      </c>
      <c r="N46" s="214">
        <v>1300516684.6400001</v>
      </c>
      <c r="O46" s="214">
        <v>121921840</v>
      </c>
      <c r="P46" s="214">
        <v>1178594844.6400001</v>
      </c>
      <c r="Q46" s="214">
        <v>0</v>
      </c>
      <c r="R46" s="214">
        <v>409812028604.53497</v>
      </c>
      <c r="S46" s="214">
        <v>447715825946.10699</v>
      </c>
      <c r="T46" s="214">
        <v>369664299394.33759</v>
      </c>
      <c r="U46" s="215">
        <v>21872012116.924801</v>
      </c>
      <c r="V46" s="215">
        <v>56179514434.8433</v>
      </c>
      <c r="W46" s="110">
        <v>0.12548029615912173</v>
      </c>
      <c r="X46" s="215">
        <v>408474616968.453</v>
      </c>
      <c r="Y46" s="215">
        <v>338984305291.06299</v>
      </c>
      <c r="Z46" s="215">
        <v>19329809103.854801</v>
      </c>
      <c r="AA46" s="215">
        <v>50160502573.534805</v>
      </c>
      <c r="AB46" s="215">
        <v>39241208977.653099</v>
      </c>
      <c r="AC46" s="215">
        <v>30679994103.274597</v>
      </c>
      <c r="AD46" s="215">
        <v>2542203013.0699997</v>
      </c>
      <c r="AE46" s="215">
        <v>6019011861.3085003</v>
      </c>
      <c r="AF46" s="215">
        <v>7795000</v>
      </c>
      <c r="AG46" s="215">
        <v>37795000</v>
      </c>
      <c r="AH46" s="215">
        <v>37795000</v>
      </c>
      <c r="AI46" s="215">
        <v>0</v>
      </c>
      <c r="AJ46" s="215">
        <v>3240263348.23</v>
      </c>
      <c r="AK46" s="215">
        <v>3262386801</v>
      </c>
      <c r="AL46" s="215">
        <v>925723197.00999999</v>
      </c>
      <c r="AM46" s="215">
        <v>70682325047.10939</v>
      </c>
      <c r="AN46" s="215">
        <v>33470814889.025101</v>
      </c>
      <c r="AO46" s="215">
        <v>18457519930.130898</v>
      </c>
      <c r="AP46" s="215">
        <v>19441749960.8409</v>
      </c>
      <c r="AQ46" s="215">
        <v>15752473150.505501</v>
      </c>
      <c r="AR46" s="215">
        <v>3689276810.3354001</v>
      </c>
      <c r="AS46" s="215">
        <v>18753990227.9534</v>
      </c>
      <c r="AT46" s="215">
        <v>0</v>
      </c>
      <c r="AU46" s="215">
        <v>28926611232.983501</v>
      </c>
      <c r="AV46" s="215">
        <v>28926611232.983501</v>
      </c>
      <c r="AW46" s="215">
        <v>724153626151.92993</v>
      </c>
      <c r="AX46" s="215">
        <v>193075263526.86499</v>
      </c>
      <c r="AY46" s="215">
        <v>28389604665.822598</v>
      </c>
      <c r="AZ46" s="215">
        <v>116158999739.20799</v>
      </c>
      <c r="BA46" s="215">
        <v>3526210576.9400001</v>
      </c>
      <c r="BB46" s="215">
        <v>0</v>
      </c>
      <c r="BC46" s="215">
        <v>936618830.88</v>
      </c>
      <c r="BD46" s="215">
        <v>2589591746.0599999</v>
      </c>
      <c r="BE46" s="215">
        <v>0</v>
      </c>
      <c r="BF46" s="215">
        <v>0</v>
      </c>
      <c r="BG46" s="215">
        <v>4298856480</v>
      </c>
      <c r="BH46" s="215">
        <v>21375313227.3708</v>
      </c>
      <c r="BI46" s="215">
        <v>5854448455.9902802</v>
      </c>
      <c r="BJ46" s="215">
        <v>15520864771.380501</v>
      </c>
      <c r="BK46" s="215">
        <v>0</v>
      </c>
      <c r="BL46" s="215">
        <v>531078362625.07703</v>
      </c>
      <c r="BM46" s="215">
        <v>401613200254.34296</v>
      </c>
      <c r="BN46" s="215">
        <v>481732646.23000002</v>
      </c>
      <c r="BO46" s="215">
        <v>119623918031.362</v>
      </c>
      <c r="BP46" s="215">
        <v>44267311246.739502</v>
      </c>
      <c r="BQ46" s="215">
        <v>998755780</v>
      </c>
      <c r="BR46" s="215">
        <v>100410234207.86101</v>
      </c>
      <c r="BS46" s="215">
        <v>95433079439.914902</v>
      </c>
      <c r="BT46" s="215">
        <v>3662936224.16294</v>
      </c>
      <c r="BU46" s="215">
        <v>17279010</v>
      </c>
      <c r="BV46" s="215">
        <v>1296939533.7825699</v>
      </c>
      <c r="BW46" s="215">
        <v>0</v>
      </c>
      <c r="BX46" s="215">
        <v>52140295</v>
      </c>
      <c r="BY46" s="215">
        <v>0</v>
      </c>
      <c r="BZ46" s="215">
        <v>915150582.09030008</v>
      </c>
      <c r="CA46" s="215">
        <v>2161314027.2026997</v>
      </c>
      <c r="CB46" s="215">
        <v>1831665370.5104301</v>
      </c>
      <c r="CC46" s="215">
        <v>11705779801.524101</v>
      </c>
      <c r="CD46" s="215">
        <v>3587107433.37989</v>
      </c>
      <c r="CE46" s="215">
        <v>6453834430.8773594</v>
      </c>
      <c r="CF46" s="215">
        <v>1235945217.7568901</v>
      </c>
      <c r="CG46" s="215">
        <v>411143233.62</v>
      </c>
      <c r="CH46" s="215">
        <v>-17749485.890000001</v>
      </c>
      <c r="CI46" s="215">
        <v>40239208368.170204</v>
      </c>
      <c r="CJ46" s="215">
        <v>2608615759.7562699</v>
      </c>
      <c r="CK46" s="215">
        <v>8709321462.2045994</v>
      </c>
      <c r="CL46" s="215">
        <v>0</v>
      </c>
      <c r="CM46" s="215">
        <v>184935.15</v>
      </c>
      <c r="CN46" s="215">
        <v>445082394.38</v>
      </c>
      <c r="CO46" s="215">
        <v>0</v>
      </c>
      <c r="CP46" s="215">
        <v>3811390254.54</v>
      </c>
      <c r="CQ46" s="215">
        <v>3086783187.0043998</v>
      </c>
      <c r="CR46" s="215">
        <v>1365880691.1301999</v>
      </c>
      <c r="CS46" s="215">
        <v>64598832300.743599</v>
      </c>
      <c r="CT46" s="215">
        <v>24917816384.039001</v>
      </c>
      <c r="CU46" s="215">
        <v>20820301988.204899</v>
      </c>
      <c r="CV46" s="215">
        <v>18860713928.499699</v>
      </c>
      <c r="CW46" s="215">
        <v>16339661663.460299</v>
      </c>
      <c r="CX46" s="215">
        <v>48005168810.302597</v>
      </c>
      <c r="CY46" s="215">
        <v>2637091079.05896</v>
      </c>
      <c r="CZ46" s="215">
        <v>1056087844.8133301</v>
      </c>
      <c r="DA46" s="215">
        <v>49586172044.548195</v>
      </c>
      <c r="DB46" s="215">
        <v>49586172044.548195</v>
      </c>
      <c r="DC46" s="215">
        <v>143286533655.09015</v>
      </c>
      <c r="DD46" s="215">
        <v>99019222408.350021</v>
      </c>
      <c r="DE46" s="215">
        <v>44267311246.740135</v>
      </c>
    </row>
    <row r="47" spans="1:109" x14ac:dyDescent="0.2">
      <c r="A47" s="104">
        <v>2016</v>
      </c>
      <c r="B47" s="104">
        <v>4</v>
      </c>
      <c r="C47" s="104">
        <v>518</v>
      </c>
      <c r="D47" s="221">
        <v>458</v>
      </c>
      <c r="E47" s="104">
        <v>125</v>
      </c>
      <c r="F47" s="222">
        <v>592461</v>
      </c>
      <c r="G47" s="108">
        <v>66449</v>
      </c>
      <c r="H47" s="109">
        <v>787172010101.20898</v>
      </c>
      <c r="I47" s="106">
        <v>754283187498.40295</v>
      </c>
      <c r="J47" s="214">
        <v>243107520279.39999</v>
      </c>
      <c r="K47" s="214">
        <v>103073779785.52701</v>
      </c>
      <c r="L47" s="214">
        <v>98569841435.009308</v>
      </c>
      <c r="M47" s="219">
        <v>41463899058.864006</v>
      </c>
      <c r="N47" s="214">
        <v>1302735204.6399999</v>
      </c>
      <c r="O47" s="214">
        <v>122921840</v>
      </c>
      <c r="P47" s="214">
        <v>1179813364.6400001</v>
      </c>
      <c r="Q47" s="214">
        <v>0</v>
      </c>
      <c r="R47" s="214">
        <v>436110067567.74597</v>
      </c>
      <c r="S47" s="214">
        <v>478175223298.07104</v>
      </c>
      <c r="T47" s="214">
        <v>392017415771.83624</v>
      </c>
      <c r="U47" s="215">
        <v>26702718863.152401</v>
      </c>
      <c r="V47" s="215">
        <v>59455088663.082596</v>
      </c>
      <c r="W47" s="110">
        <v>0.1243374515580478</v>
      </c>
      <c r="X47" s="215">
        <v>434815431301.93597</v>
      </c>
      <c r="Y47" s="215">
        <v>358552125084.099</v>
      </c>
      <c r="Z47" s="215">
        <v>24094250823.3046</v>
      </c>
      <c r="AA47" s="215">
        <v>52169055394.5326</v>
      </c>
      <c r="AB47" s="215">
        <v>43359791996.134995</v>
      </c>
      <c r="AC47" s="215">
        <v>33465290687.737202</v>
      </c>
      <c r="AD47" s="215">
        <v>2608468039.8478003</v>
      </c>
      <c r="AE47" s="215">
        <v>7286033268.5500002</v>
      </c>
      <c r="AF47" s="215">
        <v>7795000</v>
      </c>
      <c r="AG47" s="215">
        <v>37795000</v>
      </c>
      <c r="AH47" s="215">
        <v>37795000</v>
      </c>
      <c r="AI47" s="215">
        <v>0</v>
      </c>
      <c r="AJ47" s="215">
        <v>4480032564.5599995</v>
      </c>
      <c r="AK47" s="215">
        <v>4533144119.1599998</v>
      </c>
      <c r="AL47" s="215">
        <v>596077229</v>
      </c>
      <c r="AM47" s="215">
        <v>69275036882.057907</v>
      </c>
      <c r="AN47" s="215">
        <v>34416944440.809402</v>
      </c>
      <c r="AO47" s="215">
        <v>16698124360.814201</v>
      </c>
      <c r="AP47" s="215">
        <v>17982249733.804199</v>
      </c>
      <c r="AQ47" s="215">
        <v>15212907930.6756</v>
      </c>
      <c r="AR47" s="215">
        <v>2769341803.1286001</v>
      </c>
      <c r="AS47" s="215">
        <v>18159968080.434402</v>
      </c>
      <c r="AT47" s="215">
        <v>0</v>
      </c>
      <c r="AU47" s="215">
        <v>32888822602.804501</v>
      </c>
      <c r="AV47" s="215">
        <v>32888822602.804501</v>
      </c>
      <c r="AW47" s="215">
        <v>787172010101.20898</v>
      </c>
      <c r="AX47" s="215">
        <v>208680807352</v>
      </c>
      <c r="AY47" s="215">
        <v>30461357616.480999</v>
      </c>
      <c r="AZ47" s="215">
        <v>121417969089.41101</v>
      </c>
      <c r="BA47" s="215">
        <v>4118667717.0500002</v>
      </c>
      <c r="BB47" s="215">
        <v>0</v>
      </c>
      <c r="BC47" s="215">
        <v>980072668.65999997</v>
      </c>
      <c r="BD47" s="215">
        <v>2722526548.0900002</v>
      </c>
      <c r="BE47" s="215">
        <v>416068500.30000001</v>
      </c>
      <c r="BF47" s="215">
        <v>0</v>
      </c>
      <c r="BG47" s="215">
        <v>4080000460</v>
      </c>
      <c r="BH47" s="215">
        <v>27215823420.568501</v>
      </c>
      <c r="BI47" s="215">
        <v>5222451100.0453005</v>
      </c>
      <c r="BJ47" s="215">
        <v>21993372320.523197</v>
      </c>
      <c r="BK47" s="215">
        <v>0</v>
      </c>
      <c r="BL47" s="215">
        <v>578491202749.23596</v>
      </c>
      <c r="BM47" s="215">
        <v>440547491219.34698</v>
      </c>
      <c r="BN47" s="215">
        <v>461368166.26359999</v>
      </c>
      <c r="BO47" s="215">
        <v>130396503215.593</v>
      </c>
      <c r="BP47" s="215">
        <v>59018895849.085098</v>
      </c>
      <c r="BQ47" s="215">
        <v>998755780</v>
      </c>
      <c r="BR47" s="215">
        <v>135610491275.19899</v>
      </c>
      <c r="BS47" s="215">
        <v>128121117733.80501</v>
      </c>
      <c r="BT47" s="215">
        <v>5610143152.31742</v>
      </c>
      <c r="BU47" s="215">
        <v>86643625.719999999</v>
      </c>
      <c r="BV47" s="215">
        <v>1792586763.35606</v>
      </c>
      <c r="BW47" s="215">
        <v>12667000</v>
      </c>
      <c r="BX47" s="215">
        <v>47588999.089999996</v>
      </c>
      <c r="BY47" s="215">
        <v>0</v>
      </c>
      <c r="BZ47" s="215">
        <v>1474367815.6612999</v>
      </c>
      <c r="CA47" s="215">
        <v>3196441088.14639</v>
      </c>
      <c r="CB47" s="215">
        <v>2938478139.5416303</v>
      </c>
      <c r="CC47" s="215">
        <v>15367728100.626699</v>
      </c>
      <c r="CD47" s="215">
        <v>5023544188.7768602</v>
      </c>
      <c r="CE47" s="215">
        <v>8101704494.6359701</v>
      </c>
      <c r="CF47" s="215">
        <v>1465958185.0238299</v>
      </c>
      <c r="CG47" s="215">
        <v>813316603.13</v>
      </c>
      <c r="CH47" s="215">
        <v>36795370.939999998</v>
      </c>
      <c r="CI47" s="215">
        <v>54350621915.368896</v>
      </c>
      <c r="CJ47" s="215">
        <v>3927878803.79989</v>
      </c>
      <c r="CK47" s="215">
        <v>10655222474.479301</v>
      </c>
      <c r="CL47" s="215">
        <v>0</v>
      </c>
      <c r="CM47" s="215">
        <v>204948.91</v>
      </c>
      <c r="CN47" s="215">
        <v>682795438.71000004</v>
      </c>
      <c r="CO47" s="215">
        <v>0</v>
      </c>
      <c r="CP47" s="215">
        <v>4024562100.2600002</v>
      </c>
      <c r="CQ47" s="215">
        <v>4151742875.1059999</v>
      </c>
      <c r="CR47" s="215">
        <v>1795917111.4933</v>
      </c>
      <c r="CS47" s="215">
        <v>88918222773.320801</v>
      </c>
      <c r="CT47" s="215">
        <v>33562534663.9086</v>
      </c>
      <c r="CU47" s="215">
        <v>28514048639.723598</v>
      </c>
      <c r="CV47" s="215">
        <v>26841639469.688499</v>
      </c>
      <c r="CW47" s="215">
        <v>21185880926.678898</v>
      </c>
      <c r="CX47" s="215">
        <v>64455102107.311707</v>
      </c>
      <c r="CY47" s="215">
        <v>3464896362.08179</v>
      </c>
      <c r="CZ47" s="215">
        <v>1874226143.42329</v>
      </c>
      <c r="DA47" s="215">
        <v>66045772325.9701</v>
      </c>
      <c r="DB47" s="215">
        <v>66045772325.9701</v>
      </c>
      <c r="DC47" s="215">
        <v>193426009552.64972</v>
      </c>
      <c r="DD47" s="215">
        <v>134372934420.93471</v>
      </c>
      <c r="DE47" s="215">
        <v>59053075131.714996</v>
      </c>
    </row>
    <row r="48" spans="1:109" x14ac:dyDescent="0.2">
      <c r="A48" s="104">
        <v>2017</v>
      </c>
      <c r="B48" s="104">
        <v>1</v>
      </c>
      <c r="C48" s="104">
        <v>529</v>
      </c>
      <c r="D48" s="221">
        <v>464</v>
      </c>
      <c r="E48" s="104">
        <v>122</v>
      </c>
      <c r="F48" s="223">
        <v>1331686</v>
      </c>
      <c r="G48" s="108">
        <v>58923</v>
      </c>
      <c r="H48" s="109">
        <v>798310942271.85901</v>
      </c>
      <c r="I48" s="106">
        <v>762644716195.25598</v>
      </c>
      <c r="J48" s="214">
        <v>227011032678.5</v>
      </c>
      <c r="K48" s="214">
        <v>128295824333.70801</v>
      </c>
      <c r="L48" s="214">
        <v>65193474865.053299</v>
      </c>
      <c r="M48" s="219">
        <v>33521733479.739597</v>
      </c>
      <c r="N48" s="214">
        <v>2944273584.1900001</v>
      </c>
      <c r="O48" s="214">
        <v>1504309747.77</v>
      </c>
      <c r="P48" s="214">
        <v>1441131794.6399999</v>
      </c>
      <c r="Q48" s="214">
        <v>-1167958.22</v>
      </c>
      <c r="R48" s="214">
        <v>456582707927.99097</v>
      </c>
      <c r="S48" s="214">
        <v>502359902542.82898</v>
      </c>
      <c r="T48" s="214">
        <v>404780632259.87103</v>
      </c>
      <c r="U48" s="215">
        <v>30123753622.122799</v>
      </c>
      <c r="V48" s="215">
        <v>67455516660.834297</v>
      </c>
      <c r="W48" s="110">
        <v>0.13427727077617096</v>
      </c>
      <c r="X48" s="215">
        <v>463301863423.23999</v>
      </c>
      <c r="Y48" s="215">
        <v>375500735728.401</v>
      </c>
      <c r="Z48" s="215">
        <v>27680055697.133999</v>
      </c>
      <c r="AA48" s="215">
        <v>60121071997.7043</v>
      </c>
      <c r="AB48" s="215">
        <v>39058039119.588799</v>
      </c>
      <c r="AC48" s="215">
        <v>29279896531.470001</v>
      </c>
      <c r="AD48" s="215">
        <v>2443697924.9888</v>
      </c>
      <c r="AE48" s="215">
        <v>7334444663.1300001</v>
      </c>
      <c r="AF48" s="215">
        <v>7795000</v>
      </c>
      <c r="AG48" s="215">
        <v>37795000</v>
      </c>
      <c r="AH48" s="215">
        <v>37795000</v>
      </c>
      <c r="AI48" s="215">
        <v>0</v>
      </c>
      <c r="AJ48" s="215">
        <v>5415547138.04</v>
      </c>
      <c r="AK48" s="215">
        <v>5957510025.6099997</v>
      </c>
      <c r="AL48" s="215">
        <v>561906264</v>
      </c>
      <c r="AM48" s="215">
        <v>70683359866.535599</v>
      </c>
      <c r="AN48" s="215">
        <v>33885210925.496101</v>
      </c>
      <c r="AO48" s="215">
        <v>20356891093.864201</v>
      </c>
      <c r="AP48" s="215">
        <v>21443213977.214199</v>
      </c>
      <c r="AQ48" s="215">
        <v>17281101049.530201</v>
      </c>
      <c r="AR48" s="215">
        <v>4162112927.684</v>
      </c>
      <c r="AS48" s="215">
        <v>16441257847.1752</v>
      </c>
      <c r="AT48" s="215">
        <v>0</v>
      </c>
      <c r="AU48" s="215">
        <v>35666226076.602699</v>
      </c>
      <c r="AV48" s="215">
        <v>35666226076.602699</v>
      </c>
      <c r="AW48" s="215">
        <v>798310942271.85901</v>
      </c>
      <c r="AX48" s="215">
        <v>162788854063.63498</v>
      </c>
      <c r="AY48" s="215">
        <v>32287157386.8741</v>
      </c>
      <c r="AZ48" s="215">
        <v>62703161525.314003</v>
      </c>
      <c r="BA48" s="215">
        <v>4918078808.8499994</v>
      </c>
      <c r="BB48" s="215">
        <v>0</v>
      </c>
      <c r="BC48" s="215">
        <v>1639388346.3099999</v>
      </c>
      <c r="BD48" s="215">
        <v>2873606962.21</v>
      </c>
      <c r="BE48" s="215">
        <v>405083500.32999998</v>
      </c>
      <c r="BF48" s="215">
        <v>0</v>
      </c>
      <c r="BG48" s="215">
        <v>3971128376.5999999</v>
      </c>
      <c r="BH48" s="215">
        <v>22868317192.3927</v>
      </c>
      <c r="BI48" s="215">
        <v>4727212012.8810301</v>
      </c>
      <c r="BJ48" s="215">
        <v>18141105179.5117</v>
      </c>
      <c r="BK48" s="215">
        <v>0</v>
      </c>
      <c r="BL48" s="215">
        <v>635522088208.21704</v>
      </c>
      <c r="BM48" s="215">
        <v>509779056135.34601</v>
      </c>
      <c r="BN48" s="215">
        <v>565085612.35360003</v>
      </c>
      <c r="BO48" s="215">
        <v>117745321468.11501</v>
      </c>
      <c r="BP48" s="215">
        <v>12919742469.524599</v>
      </c>
      <c r="BQ48" s="215">
        <v>906555280</v>
      </c>
      <c r="BR48" s="215">
        <v>37122501252.821701</v>
      </c>
      <c r="BS48" s="215">
        <v>34833418002.310097</v>
      </c>
      <c r="BT48" s="215">
        <v>2040644237.30704</v>
      </c>
      <c r="BU48" s="215">
        <v>4632492.72</v>
      </c>
      <c r="BV48" s="215">
        <v>243806520.48459098</v>
      </c>
      <c r="BW48" s="215">
        <v>0</v>
      </c>
      <c r="BX48" s="215">
        <v>413135</v>
      </c>
      <c r="BY48" s="215">
        <v>0</v>
      </c>
      <c r="BZ48" s="215">
        <v>392219061.79280001</v>
      </c>
      <c r="CA48" s="215">
        <v>1163198762.73</v>
      </c>
      <c r="CB48" s="215">
        <v>1312024439.0382102</v>
      </c>
      <c r="CC48" s="215">
        <v>4000596885.22998</v>
      </c>
      <c r="CD48" s="215">
        <v>906959371.05438304</v>
      </c>
      <c r="CE48" s="215">
        <v>2136579381.02338</v>
      </c>
      <c r="CF48" s="215">
        <v>736345956.192222</v>
      </c>
      <c r="CG48" s="215">
        <v>220764347.96000001</v>
      </c>
      <c r="CH48" s="215">
        <v>52171</v>
      </c>
      <c r="CI48" s="215">
        <v>6396530017.3341103</v>
      </c>
      <c r="CJ48" s="215">
        <v>898583543.64100003</v>
      </c>
      <c r="CK48" s="215">
        <v>2692185511.5286403</v>
      </c>
      <c r="CL48" s="215">
        <v>0</v>
      </c>
      <c r="CM48" s="215">
        <v>0</v>
      </c>
      <c r="CN48" s="215">
        <v>144492686.46000001</v>
      </c>
      <c r="CO48" s="215">
        <v>1625000</v>
      </c>
      <c r="CP48" s="215">
        <v>30009500</v>
      </c>
      <c r="CQ48" s="215">
        <v>1177368300.4699998</v>
      </c>
      <c r="CR48" s="215">
        <v>1338690024.59864</v>
      </c>
      <c r="CS48" s="215">
        <v>19962141226.857201</v>
      </c>
      <c r="CT48" s="215">
        <v>3772950295.0667901</v>
      </c>
      <c r="CU48" s="215">
        <v>7935124027.3465195</v>
      </c>
      <c r="CV48" s="215">
        <v>8254066904.44384</v>
      </c>
      <c r="CW48" s="215">
        <v>5893255018.6609001</v>
      </c>
      <c r="CX48" s="215">
        <v>13663038139.407801</v>
      </c>
      <c r="CY48" s="215">
        <v>1677586313.24615</v>
      </c>
      <c r="CZ48" s="215">
        <v>724245203.83299601</v>
      </c>
      <c r="DA48" s="215">
        <v>14616379248.8209</v>
      </c>
      <c r="DB48" s="215">
        <v>14616379248.8209</v>
      </c>
      <c r="DC48" s="215">
        <v>45196617583.401962</v>
      </c>
      <c r="DD48" s="215">
        <v>32276875113.877422</v>
      </c>
      <c r="DE48" s="215">
        <v>12919742469.52454</v>
      </c>
    </row>
    <row r="49" spans="1:109" x14ac:dyDescent="0.2">
      <c r="A49" s="104">
        <v>2017</v>
      </c>
      <c r="B49" s="104">
        <v>2</v>
      </c>
      <c r="C49" s="104">
        <v>533</v>
      </c>
      <c r="D49" s="221">
        <v>467</v>
      </c>
      <c r="E49" s="104">
        <v>126</v>
      </c>
      <c r="F49" s="223">
        <v>1353143</v>
      </c>
      <c r="G49" s="224">
        <v>65449</v>
      </c>
      <c r="H49" s="109">
        <v>855787284045.02002</v>
      </c>
      <c r="I49" s="106">
        <v>819685596008.49792</v>
      </c>
      <c r="J49" s="214">
        <v>232837914500.383</v>
      </c>
      <c r="K49" s="214">
        <v>141453888323.767</v>
      </c>
      <c r="L49" s="214">
        <v>52202135879.167</v>
      </c>
      <c r="M49" s="219">
        <v>39181890297.448502</v>
      </c>
      <c r="N49" s="214">
        <v>5451786484.2800007</v>
      </c>
      <c r="O49" s="214">
        <v>3450243142.6400003</v>
      </c>
      <c r="P49" s="214">
        <v>2076942164.6400001</v>
      </c>
      <c r="Q49" s="214">
        <v>-75398823</v>
      </c>
      <c r="R49" s="214">
        <v>507565639682.70599</v>
      </c>
      <c r="S49" s="214">
        <v>554938800053.0061</v>
      </c>
      <c r="T49" s="214">
        <v>449786069571.8382</v>
      </c>
      <c r="U49" s="215">
        <v>32979605205.188103</v>
      </c>
      <c r="V49" s="215">
        <v>72173125275.979996</v>
      </c>
      <c r="W49" s="110">
        <v>0.13005600846271001</v>
      </c>
      <c r="X49" s="215">
        <v>518777915150.72601</v>
      </c>
      <c r="Y49" s="215">
        <v>424710830713.177</v>
      </c>
      <c r="Z49" s="215">
        <v>30881252411.850002</v>
      </c>
      <c r="AA49" s="215">
        <v>63185832025.700005</v>
      </c>
      <c r="AB49" s="215">
        <v>36160884902.279305</v>
      </c>
      <c r="AC49" s="215">
        <v>25075238858.661201</v>
      </c>
      <c r="AD49" s="215">
        <v>2098352793.3381</v>
      </c>
      <c r="AE49" s="215">
        <v>8987293250.2800007</v>
      </c>
      <c r="AF49" s="215">
        <v>0</v>
      </c>
      <c r="AG49" s="215">
        <v>30000000</v>
      </c>
      <c r="AH49" s="215">
        <v>30000000</v>
      </c>
      <c r="AI49" s="215">
        <v>0</v>
      </c>
      <c r="AJ49" s="215">
        <v>6011194658.0900002</v>
      </c>
      <c r="AK49" s="215">
        <v>6911923932.4700003</v>
      </c>
      <c r="AL49" s="215">
        <v>847369320</v>
      </c>
      <c r="AM49" s="215">
        <v>67819060683.039398</v>
      </c>
      <c r="AN49" s="215">
        <v>35650937747.457199</v>
      </c>
      <c r="AO49" s="215">
        <v>17107157118.597198</v>
      </c>
      <c r="AP49" s="215">
        <v>18355473705.029202</v>
      </c>
      <c r="AQ49" s="215">
        <v>16148012233.055601</v>
      </c>
      <c r="AR49" s="215">
        <v>2207461471.9735003</v>
      </c>
      <c r="AS49" s="215">
        <v>15060965816.9851</v>
      </c>
      <c r="AT49" s="215">
        <v>0</v>
      </c>
      <c r="AU49" s="215">
        <v>36101688036.520699</v>
      </c>
      <c r="AV49" s="215">
        <v>36101688036.520699</v>
      </c>
      <c r="AW49" s="215">
        <v>855787284045.02002</v>
      </c>
      <c r="AX49" s="215">
        <v>174380935740.992</v>
      </c>
      <c r="AY49" s="215">
        <v>34545260478.254494</v>
      </c>
      <c r="AZ49" s="215">
        <v>92052052509.093994</v>
      </c>
      <c r="BA49" s="215">
        <v>3525292228.2599998</v>
      </c>
      <c r="BB49" s="215">
        <v>0</v>
      </c>
      <c r="BC49" s="215">
        <v>805281953.88</v>
      </c>
      <c r="BD49" s="215">
        <v>2720010274.3799996</v>
      </c>
      <c r="BE49" s="215">
        <v>0</v>
      </c>
      <c r="BF49" s="215">
        <v>0</v>
      </c>
      <c r="BG49" s="215">
        <v>4313929005.6499996</v>
      </c>
      <c r="BH49" s="215">
        <v>23636761183.249001</v>
      </c>
      <c r="BI49" s="215">
        <v>5595265452.7347794</v>
      </c>
      <c r="BJ49" s="215">
        <v>18041495730.514198</v>
      </c>
      <c r="BK49" s="215">
        <v>0</v>
      </c>
      <c r="BL49" s="215">
        <v>681406348304.02502</v>
      </c>
      <c r="BM49" s="215">
        <v>549479575608.34705</v>
      </c>
      <c r="BN49" s="215">
        <v>596419474.35359991</v>
      </c>
      <c r="BO49" s="215">
        <v>122378005413.06201</v>
      </c>
      <c r="BP49" s="215">
        <v>28107820775.230698</v>
      </c>
      <c r="BQ49" s="215">
        <v>706555280</v>
      </c>
      <c r="BR49" s="215">
        <v>74332216699.508606</v>
      </c>
      <c r="BS49" s="215">
        <v>70742855210.929001</v>
      </c>
      <c r="BT49" s="215">
        <v>2932932114.08425</v>
      </c>
      <c r="BU49" s="215">
        <v>64647450.7698249</v>
      </c>
      <c r="BV49" s="215">
        <v>591781923.72552204</v>
      </c>
      <c r="BW49" s="215">
        <v>0</v>
      </c>
      <c r="BX49" s="215">
        <v>0</v>
      </c>
      <c r="BY49" s="215">
        <v>0</v>
      </c>
      <c r="BZ49" s="215">
        <v>784635438.0848</v>
      </c>
      <c r="CA49" s="215">
        <v>2217979520.4888</v>
      </c>
      <c r="CB49" s="215">
        <v>2410833034.8480802</v>
      </c>
      <c r="CC49" s="215">
        <v>6933148437.6594095</v>
      </c>
      <c r="CD49" s="215">
        <v>2264343406.4538503</v>
      </c>
      <c r="CE49" s="215">
        <v>3681334147.9766698</v>
      </c>
      <c r="CF49" s="215">
        <v>856723999.62888908</v>
      </c>
      <c r="CG49" s="215">
        <v>270779796.99000001</v>
      </c>
      <c r="CH49" s="215">
        <v>140032913.39000002</v>
      </c>
      <c r="CI49" s="215">
        <v>12016881776.225201</v>
      </c>
      <c r="CJ49" s="215">
        <v>2236684617.52423</v>
      </c>
      <c r="CK49" s="215">
        <v>4780763752.4814806</v>
      </c>
      <c r="CL49" s="215">
        <v>0</v>
      </c>
      <c r="CM49" s="215">
        <v>0</v>
      </c>
      <c r="CN49" s="215">
        <v>336917676.58000004</v>
      </c>
      <c r="CO49" s="215">
        <v>0</v>
      </c>
      <c r="CP49" s="215">
        <v>77409225</v>
      </c>
      <c r="CQ49" s="215">
        <v>2575295649.3330002</v>
      </c>
      <c r="CR49" s="215">
        <v>1791141201.56848</v>
      </c>
      <c r="CS49" s="215">
        <v>39961559803.156601</v>
      </c>
      <c r="CT49" s="215">
        <v>7177001296.2222204</v>
      </c>
      <c r="CU49" s="215">
        <v>15512662254.602701</v>
      </c>
      <c r="CV49" s="215">
        <v>17271896252.3316</v>
      </c>
      <c r="CW49" s="215">
        <v>10187401112.228199</v>
      </c>
      <c r="CX49" s="215">
        <v>29266989122.689602</v>
      </c>
      <c r="CY49" s="215">
        <v>3163394918.5676003</v>
      </c>
      <c r="CZ49" s="215">
        <v>775906738.67162704</v>
      </c>
      <c r="DA49" s="215">
        <v>31654477302.585602</v>
      </c>
      <c r="DB49" s="215">
        <v>31654477302.585602</v>
      </c>
      <c r="DC49" s="215">
        <v>89383144330.711395</v>
      </c>
      <c r="DD49" s="215">
        <v>61372800266.510704</v>
      </c>
      <c r="DE49" s="215">
        <v>28107820775.230698</v>
      </c>
    </row>
    <row r="50" spans="1:109" x14ac:dyDescent="0.2">
      <c r="A50" s="104">
        <v>2017</v>
      </c>
      <c r="B50" s="104">
        <v>3</v>
      </c>
      <c r="C50" s="104">
        <v>535</v>
      </c>
      <c r="D50" s="221">
        <v>465</v>
      </c>
      <c r="E50" s="104">
        <v>139</v>
      </c>
      <c r="F50" s="223">
        <v>1392561</v>
      </c>
      <c r="G50" s="224">
        <v>102957</v>
      </c>
      <c r="H50" s="109">
        <v>905980819320</v>
      </c>
      <c r="I50" s="106">
        <v>868820250520</v>
      </c>
      <c r="J50" s="214">
        <v>247767022860</v>
      </c>
      <c r="K50" s="214">
        <v>141521294160</v>
      </c>
      <c r="L50" s="214">
        <v>63617080949.999992</v>
      </c>
      <c r="M50" s="219">
        <v>42628647740</v>
      </c>
      <c r="N50" s="214">
        <v>4347746540</v>
      </c>
      <c r="O50" s="214">
        <v>2485346750</v>
      </c>
      <c r="P50" s="214">
        <v>1890009920</v>
      </c>
      <c r="Q50" s="214">
        <v>-27610140</v>
      </c>
      <c r="R50" s="214">
        <v>539038543970</v>
      </c>
      <c r="S50" s="214">
        <v>592409731880</v>
      </c>
      <c r="T50" s="214">
        <v>473416675419.99994</v>
      </c>
      <c r="U50" s="215">
        <v>34280809640</v>
      </c>
      <c r="V50" s="215">
        <v>84712246810</v>
      </c>
      <c r="W50" s="110">
        <v>0.14299604184618547</v>
      </c>
      <c r="X50" s="215">
        <v>558876821010</v>
      </c>
      <c r="Y50" s="215">
        <v>450601133770</v>
      </c>
      <c r="Z50" s="215">
        <v>32953944530</v>
      </c>
      <c r="AA50" s="215">
        <v>75321742700</v>
      </c>
      <c r="AB50" s="215">
        <v>33532910870</v>
      </c>
      <c r="AC50" s="215">
        <v>22815541650</v>
      </c>
      <c r="AD50" s="215">
        <v>1326865110</v>
      </c>
      <c r="AE50" s="215">
        <v>9390504110</v>
      </c>
      <c r="AF50" s="215">
        <v>0</v>
      </c>
      <c r="AG50" s="215">
        <v>30000000</v>
      </c>
      <c r="AH50" s="215">
        <v>30000000</v>
      </c>
      <c r="AI50" s="215">
        <v>0</v>
      </c>
      <c r="AJ50" s="215">
        <v>5923360020</v>
      </c>
      <c r="AK50" s="215">
        <v>7012034150</v>
      </c>
      <c r="AL50" s="215">
        <v>1210978630</v>
      </c>
      <c r="AM50" s="215">
        <v>71743577140</v>
      </c>
      <c r="AN50" s="215">
        <v>39491761690</v>
      </c>
      <c r="AO50" s="215">
        <v>16924499540</v>
      </c>
      <c r="AP50" s="215">
        <v>18127964320</v>
      </c>
      <c r="AQ50" s="215">
        <v>15905084760</v>
      </c>
      <c r="AR50" s="215">
        <v>2222879560</v>
      </c>
      <c r="AS50" s="215">
        <v>15327315910</v>
      </c>
      <c r="AT50" s="215">
        <v>0</v>
      </c>
      <c r="AU50" s="215">
        <v>37160568800</v>
      </c>
      <c r="AV50" s="215">
        <v>37160568800</v>
      </c>
      <c r="AW50" s="215">
        <v>905980819320</v>
      </c>
      <c r="AX50" s="215">
        <v>189142853310</v>
      </c>
      <c r="AY50" s="215">
        <v>35616657320</v>
      </c>
      <c r="AZ50" s="215">
        <v>104913595300</v>
      </c>
      <c r="BA50" s="215">
        <v>3681644820</v>
      </c>
      <c r="BB50" s="215">
        <v>0</v>
      </c>
      <c r="BC50" s="215">
        <v>856571860</v>
      </c>
      <c r="BD50" s="215">
        <v>2825072960</v>
      </c>
      <c r="BE50" s="215">
        <v>0</v>
      </c>
      <c r="BF50" s="215">
        <v>0</v>
      </c>
      <c r="BG50" s="215">
        <v>4458437120</v>
      </c>
      <c r="BH50" s="215">
        <v>24546178520</v>
      </c>
      <c r="BI50" s="215">
        <v>5383396780</v>
      </c>
      <c r="BJ50" s="215">
        <v>19162781730</v>
      </c>
      <c r="BK50" s="215">
        <v>0</v>
      </c>
      <c r="BL50" s="215">
        <v>716837966010</v>
      </c>
      <c r="BM50" s="215">
        <v>575821088100</v>
      </c>
      <c r="BN50" s="215">
        <v>418973460</v>
      </c>
      <c r="BO50" s="215">
        <v>133314003910</v>
      </c>
      <c r="BP50" s="215">
        <v>43611092360</v>
      </c>
      <c r="BQ50" s="215">
        <v>706555280</v>
      </c>
      <c r="BR50" s="215">
        <v>114855824920</v>
      </c>
      <c r="BS50" s="215">
        <v>110237694690</v>
      </c>
      <c r="BT50" s="215">
        <v>4094731730</v>
      </c>
      <c r="BU50" s="215">
        <v>224809070</v>
      </c>
      <c r="BV50" s="215">
        <v>298589430</v>
      </c>
      <c r="BW50" s="215">
        <v>0</v>
      </c>
      <c r="BX50" s="215">
        <v>689410</v>
      </c>
      <c r="BY50" s="215">
        <v>0</v>
      </c>
      <c r="BZ50" s="215">
        <v>1073683870.0000001</v>
      </c>
      <c r="CA50" s="215">
        <v>3273394030</v>
      </c>
      <c r="CB50" s="215">
        <v>4049177880</v>
      </c>
      <c r="CC50" s="215">
        <v>10677609950</v>
      </c>
      <c r="CD50" s="215">
        <v>3596258990</v>
      </c>
      <c r="CE50" s="215">
        <v>5177931180</v>
      </c>
      <c r="CF50" s="215">
        <v>1277782120</v>
      </c>
      <c r="CG50" s="215">
        <v>648118300</v>
      </c>
      <c r="CH50" s="215">
        <v>22480650</v>
      </c>
      <c r="CI50" s="215">
        <v>19588845310</v>
      </c>
      <c r="CJ50" s="215">
        <v>2796305650</v>
      </c>
      <c r="CK50" s="215">
        <v>7783226280</v>
      </c>
      <c r="CL50" s="215">
        <v>0</v>
      </c>
      <c r="CM50" s="215">
        <v>0</v>
      </c>
      <c r="CN50" s="215">
        <v>564317750</v>
      </c>
      <c r="CO50" s="215">
        <v>0</v>
      </c>
      <c r="CP50" s="215">
        <v>110526230</v>
      </c>
      <c r="CQ50" s="215">
        <v>4092380540</v>
      </c>
      <c r="CR50" s="215">
        <v>3016001770</v>
      </c>
      <c r="CS50" s="215">
        <v>58702981780</v>
      </c>
      <c r="CT50" s="215">
        <v>10508818160</v>
      </c>
      <c r="CU50" s="215">
        <v>22948568250</v>
      </c>
      <c r="CV50" s="215">
        <v>25303828380</v>
      </c>
      <c r="CW50" s="215">
        <v>18420977160</v>
      </c>
      <c r="CX50" s="215">
        <v>46648254910</v>
      </c>
      <c r="CY50" s="215">
        <v>4170484110</v>
      </c>
      <c r="CZ50" s="215">
        <v>1136884520</v>
      </c>
      <c r="DA50" s="215">
        <v>49681854500</v>
      </c>
      <c r="DB50" s="215">
        <v>49681854500</v>
      </c>
      <c r="DC50" s="215">
        <v>138615154340</v>
      </c>
      <c r="DD50" s="215">
        <v>94945828970</v>
      </c>
      <c r="DE50" s="215">
        <v>43674478930</v>
      </c>
    </row>
    <row r="51" spans="1:109" x14ac:dyDescent="0.2">
      <c r="A51" s="104">
        <v>2017</v>
      </c>
      <c r="B51" s="104">
        <v>4</v>
      </c>
      <c r="C51" s="104">
        <v>534</v>
      </c>
      <c r="D51" s="221">
        <v>463</v>
      </c>
      <c r="E51" s="104">
        <v>164</v>
      </c>
      <c r="F51" s="223">
        <v>1471099</v>
      </c>
      <c r="G51" s="224">
        <v>107442</v>
      </c>
      <c r="H51" s="109">
        <v>969178995579.24792</v>
      </c>
      <c r="I51" s="106">
        <v>932691578156.74902</v>
      </c>
      <c r="J51" s="214">
        <v>264057750711.44699</v>
      </c>
      <c r="K51" s="214">
        <v>144617849176.03497</v>
      </c>
      <c r="L51" s="214">
        <v>76450111990.875687</v>
      </c>
      <c r="M51" s="219">
        <v>42989789544.536301</v>
      </c>
      <c r="N51" s="214">
        <v>2742652531.4099998</v>
      </c>
      <c r="O51" s="214">
        <v>764448012.43999994</v>
      </c>
      <c r="P51" s="214">
        <v>1995009919.95</v>
      </c>
      <c r="Q51" s="214">
        <v>-16805400.979999997</v>
      </c>
      <c r="R51" s="214">
        <v>582001999537.74707</v>
      </c>
      <c r="S51" s="214">
        <v>638007828509.672</v>
      </c>
      <c r="T51" s="214">
        <v>527022930913.409</v>
      </c>
      <c r="U51" s="215">
        <v>29920215944.780201</v>
      </c>
      <c r="V51" s="215">
        <v>81064681651.483002</v>
      </c>
      <c r="W51" s="110">
        <v>0.12705907048326145</v>
      </c>
      <c r="X51" s="215">
        <v>605282674185.95398</v>
      </c>
      <c r="Y51" s="215">
        <v>503899077497.00897</v>
      </c>
      <c r="Z51" s="215">
        <v>28029340114.350201</v>
      </c>
      <c r="AA51" s="215">
        <v>73354256574.595093</v>
      </c>
      <c r="AB51" s="215">
        <v>32725154323.717899</v>
      </c>
      <c r="AC51" s="215">
        <v>23123853416.400002</v>
      </c>
      <c r="AD51" s="215">
        <v>1890875830.4300001</v>
      </c>
      <c r="AE51" s="215">
        <v>7710425076.8879004</v>
      </c>
      <c r="AF51" s="215">
        <v>125000000</v>
      </c>
      <c r="AG51" s="215">
        <v>125000000</v>
      </c>
      <c r="AH51" s="215">
        <v>125000000</v>
      </c>
      <c r="AI51" s="215">
        <v>0</v>
      </c>
      <c r="AJ51" s="215">
        <v>8110651509.3999996</v>
      </c>
      <c r="AK51" s="215">
        <v>8928019163.1900005</v>
      </c>
      <c r="AL51" s="215">
        <v>2113539513.7200003</v>
      </c>
      <c r="AM51" s="215">
        <v>75653523866.744995</v>
      </c>
      <c r="AN51" s="215">
        <v>39115503541.095505</v>
      </c>
      <c r="AO51" s="215">
        <v>16845868351.469301</v>
      </c>
      <c r="AP51" s="215">
        <v>17859380853.729301</v>
      </c>
      <c r="AQ51" s="215">
        <v>14950046140.824501</v>
      </c>
      <c r="AR51" s="215">
        <v>2909334712.9048004</v>
      </c>
      <c r="AS51" s="215">
        <v>19692151974.180099</v>
      </c>
      <c r="AT51" s="215">
        <v>0</v>
      </c>
      <c r="AU51" s="215">
        <v>36487417422.498199</v>
      </c>
      <c r="AV51" s="215">
        <v>45465742734.232407</v>
      </c>
      <c r="AW51" s="215">
        <v>969178995579.24792</v>
      </c>
      <c r="AX51" s="215">
        <v>211011111678.68997</v>
      </c>
      <c r="AY51" s="215">
        <v>39217724908.018906</v>
      </c>
      <c r="AZ51" s="215">
        <v>112761691279.033</v>
      </c>
      <c r="BA51" s="215">
        <v>6711180459.8299999</v>
      </c>
      <c r="BB51" s="215">
        <v>0</v>
      </c>
      <c r="BC51" s="215">
        <v>3665571801.3099999</v>
      </c>
      <c r="BD51" s="215">
        <v>3045608658.52</v>
      </c>
      <c r="BE51" s="215">
        <v>0</v>
      </c>
      <c r="BF51" s="215">
        <v>0</v>
      </c>
      <c r="BG51" s="215">
        <v>6876904690</v>
      </c>
      <c r="BH51" s="215">
        <v>30573706319.934601</v>
      </c>
      <c r="BI51" s="215">
        <v>6021883311.6697693</v>
      </c>
      <c r="BJ51" s="215">
        <v>24551823008.264797</v>
      </c>
      <c r="BK51" s="215">
        <v>0</v>
      </c>
      <c r="BL51" s="215">
        <v>758167883900.59802</v>
      </c>
      <c r="BM51" s="215">
        <v>595389138102.50696</v>
      </c>
      <c r="BN51" s="215">
        <v>429638929.95359999</v>
      </c>
      <c r="BO51" s="215">
        <v>155071768463.681</v>
      </c>
      <c r="BP51" s="215">
        <v>66777292303.0439</v>
      </c>
      <c r="BQ51" s="215">
        <v>706555280</v>
      </c>
      <c r="BR51" s="215">
        <v>161923913504.96799</v>
      </c>
      <c r="BS51" s="215">
        <v>154834674062.11099</v>
      </c>
      <c r="BT51" s="215">
        <v>6042610854.0219097</v>
      </c>
      <c r="BU51" s="215">
        <v>363770386.82999998</v>
      </c>
      <c r="BV51" s="215">
        <v>682858202.00527406</v>
      </c>
      <c r="BW51" s="215">
        <v>0</v>
      </c>
      <c r="BX51" s="215">
        <v>689410</v>
      </c>
      <c r="BY51" s="215">
        <v>0</v>
      </c>
      <c r="BZ51" s="215">
        <v>1739151090.7026999</v>
      </c>
      <c r="CA51" s="215">
        <v>4554697005.3916101</v>
      </c>
      <c r="CB51" s="215">
        <v>5611679304.0890398</v>
      </c>
      <c r="CC51" s="215">
        <v>14235408053.7318</v>
      </c>
      <c r="CD51" s="215">
        <v>3601458082.63343</v>
      </c>
      <c r="CE51" s="215">
        <v>8090898269.4183302</v>
      </c>
      <c r="CF51" s="215">
        <v>1686666152.96</v>
      </c>
      <c r="CG51" s="215">
        <v>858571802.74000001</v>
      </c>
      <c r="CH51" s="215">
        <v>2186254.02</v>
      </c>
      <c r="CI51" s="215">
        <v>27265175170.5653</v>
      </c>
      <c r="CJ51" s="215">
        <v>3548923947.1216002</v>
      </c>
      <c r="CK51" s="215">
        <v>11645376929.845699</v>
      </c>
      <c r="CL51" s="215">
        <v>0</v>
      </c>
      <c r="CM51" s="215">
        <v>0</v>
      </c>
      <c r="CN51" s="215">
        <v>913817397.23000002</v>
      </c>
      <c r="CO51" s="215">
        <v>0</v>
      </c>
      <c r="CP51" s="215">
        <v>174147725</v>
      </c>
      <c r="CQ51" s="215">
        <v>6625678210.1499996</v>
      </c>
      <c r="CR51" s="215">
        <v>3931733597.4657202</v>
      </c>
      <c r="CS51" s="215">
        <v>79267801633.660202</v>
      </c>
      <c r="CT51" s="215">
        <v>12261824875.6891</v>
      </c>
      <c r="CU51" s="215">
        <v>31596294193.6936</v>
      </c>
      <c r="CV51" s="215">
        <v>35409682564.277405</v>
      </c>
      <c r="CW51" s="215">
        <v>24407813681.907402</v>
      </c>
      <c r="CX51" s="215">
        <v>71278065306.234192</v>
      </c>
      <c r="CY51" s="215">
        <v>6693930395.8775005</v>
      </c>
      <c r="CZ51" s="215">
        <v>2194460925.5908899</v>
      </c>
      <c r="DA51" s="215">
        <v>75777534776.520889</v>
      </c>
      <c r="DB51" s="215">
        <v>75777534776.520889</v>
      </c>
      <c r="DC51" s="215">
        <v>195883019071.41101</v>
      </c>
      <c r="DD51" s="215">
        <v>129105726768.367</v>
      </c>
      <c r="DE51" s="215">
        <v>66777292303.0439</v>
      </c>
    </row>
    <row r="52" spans="1:109" x14ac:dyDescent="0.2">
      <c r="A52" s="104">
        <v>2018</v>
      </c>
      <c r="B52" s="104">
        <v>1</v>
      </c>
      <c r="C52" s="104">
        <v>537</v>
      </c>
      <c r="D52" s="221">
        <v>461</v>
      </c>
      <c r="E52" s="104">
        <v>171</v>
      </c>
      <c r="F52" s="223">
        <v>1358693</v>
      </c>
      <c r="G52" s="224">
        <v>137530</v>
      </c>
      <c r="H52" s="109">
        <v>1046772203530.0001</v>
      </c>
      <c r="I52" s="106">
        <v>1008583263840</v>
      </c>
      <c r="J52" s="214">
        <v>264170994450</v>
      </c>
      <c r="K52" s="214">
        <v>152818545510</v>
      </c>
      <c r="L52" s="214">
        <v>65758502140</v>
      </c>
      <c r="M52" s="219">
        <v>45593946790</v>
      </c>
      <c r="N52" s="214">
        <v>1773971510</v>
      </c>
      <c r="O52" s="214">
        <v>753170720</v>
      </c>
      <c r="P52" s="214">
        <v>1024596160</v>
      </c>
      <c r="Q52" s="214">
        <v>-3795370</v>
      </c>
      <c r="R52" s="214">
        <v>647868923110</v>
      </c>
      <c r="S52" s="214">
        <v>706745469230</v>
      </c>
      <c r="T52" s="214">
        <v>590475472620</v>
      </c>
      <c r="U52" s="215">
        <v>37947310370.000008</v>
      </c>
      <c r="V52" s="215">
        <v>78322686229.999985</v>
      </c>
      <c r="W52" s="110">
        <v>0.11082163188868072</v>
      </c>
      <c r="X52" s="215">
        <v>668963586040</v>
      </c>
      <c r="Y52" s="215">
        <v>564734520080</v>
      </c>
      <c r="Z52" s="215">
        <v>36540695630</v>
      </c>
      <c r="AA52" s="215">
        <v>67688370319.999992</v>
      </c>
      <c r="AB52" s="215">
        <v>37781883190</v>
      </c>
      <c r="AC52" s="215">
        <v>25740952540</v>
      </c>
      <c r="AD52" s="215">
        <v>1406614740</v>
      </c>
      <c r="AE52" s="215">
        <v>10634315910</v>
      </c>
      <c r="AF52" s="215">
        <v>125000000</v>
      </c>
      <c r="AG52" s="215">
        <v>125000000</v>
      </c>
      <c r="AH52" s="215">
        <v>125000000</v>
      </c>
      <c r="AI52" s="215">
        <v>0</v>
      </c>
      <c r="AJ52" s="215">
        <v>8878095830</v>
      </c>
      <c r="AK52" s="215">
        <v>9814884770</v>
      </c>
      <c r="AL52" s="215">
        <v>2404701870</v>
      </c>
      <c r="AM52" s="215">
        <v>85766278950</v>
      </c>
      <c r="AN52" s="215">
        <v>41764902140</v>
      </c>
      <c r="AO52" s="215">
        <v>24213357320</v>
      </c>
      <c r="AP52" s="215">
        <v>25078619960</v>
      </c>
      <c r="AQ52" s="215">
        <v>21620432490</v>
      </c>
      <c r="AR52" s="215">
        <v>3458187470</v>
      </c>
      <c r="AS52" s="215">
        <v>19788019480</v>
      </c>
      <c r="AT52" s="215">
        <v>0</v>
      </c>
      <c r="AU52" s="215">
        <v>38188939690</v>
      </c>
      <c r="AV52" s="215">
        <v>47290691840</v>
      </c>
      <c r="AW52" s="215">
        <v>1046772203530</v>
      </c>
      <c r="AX52" s="215">
        <v>235455090250</v>
      </c>
      <c r="AY52" s="215">
        <v>42229022650</v>
      </c>
      <c r="AZ52" s="215">
        <v>126821274770</v>
      </c>
      <c r="BA52" s="215">
        <v>9603760550</v>
      </c>
      <c r="BB52" s="215">
        <v>0</v>
      </c>
      <c r="BC52" s="215">
        <v>6557588910</v>
      </c>
      <c r="BD52" s="215">
        <v>3046171640</v>
      </c>
      <c r="BE52" s="215">
        <v>0</v>
      </c>
      <c r="BF52" s="215">
        <v>0</v>
      </c>
      <c r="BG52" s="215">
        <v>9913960490</v>
      </c>
      <c r="BH52" s="215">
        <v>30441005140</v>
      </c>
      <c r="BI52" s="215">
        <v>6525984740</v>
      </c>
      <c r="BJ52" s="215">
        <v>23915020400</v>
      </c>
      <c r="BK52" s="215">
        <v>0</v>
      </c>
      <c r="BL52" s="215">
        <v>811317113280</v>
      </c>
      <c r="BM52" s="215">
        <v>645504334100</v>
      </c>
      <c r="BN52" s="215">
        <v>463469150</v>
      </c>
      <c r="BO52" s="215">
        <v>154536815150</v>
      </c>
      <c r="BP52" s="215">
        <v>18227417590</v>
      </c>
      <c r="BQ52" s="215">
        <v>666555280</v>
      </c>
      <c r="BR52" s="215">
        <v>47686605550</v>
      </c>
      <c r="BS52" s="215">
        <v>48219231010</v>
      </c>
      <c r="BT52" s="215">
        <v>1938023100</v>
      </c>
      <c r="BU52" s="215">
        <v>50524860</v>
      </c>
      <c r="BV52" s="215">
        <v>-2521173430</v>
      </c>
      <c r="BW52" s="215">
        <v>0</v>
      </c>
      <c r="BX52" s="215">
        <v>0</v>
      </c>
      <c r="BY52" s="215">
        <v>0</v>
      </c>
      <c r="BZ52" s="215">
        <v>560126650</v>
      </c>
      <c r="CA52" s="215">
        <v>1127303460</v>
      </c>
      <c r="CB52" s="215">
        <v>4208603540</v>
      </c>
      <c r="CC52" s="215">
        <v>4643522410</v>
      </c>
      <c r="CD52" s="215">
        <v>1160325190</v>
      </c>
      <c r="CE52" s="215">
        <v>2634895170</v>
      </c>
      <c r="CF52" s="215">
        <v>442295940</v>
      </c>
      <c r="CG52" s="215">
        <v>406006100</v>
      </c>
      <c r="CH52" s="215">
        <v>0</v>
      </c>
      <c r="CI52" s="215">
        <v>6901711530</v>
      </c>
      <c r="CJ52" s="215">
        <v>968835890</v>
      </c>
      <c r="CK52" s="215">
        <v>4181014450</v>
      </c>
      <c r="CL52" s="215">
        <v>0</v>
      </c>
      <c r="CM52" s="215">
        <v>2283880</v>
      </c>
      <c r="CN52" s="215">
        <v>330042240</v>
      </c>
      <c r="CO52" s="215">
        <v>0</v>
      </c>
      <c r="CP52" s="215">
        <v>37238000</v>
      </c>
      <c r="CQ52" s="215">
        <v>2499870760</v>
      </c>
      <c r="CR52" s="215">
        <v>1311579580</v>
      </c>
      <c r="CS52" s="215">
        <v>21321467600</v>
      </c>
      <c r="CT52" s="215">
        <v>2110247200.0000002</v>
      </c>
      <c r="CU52" s="215">
        <v>9434753010</v>
      </c>
      <c r="CV52" s="215">
        <v>9776467390</v>
      </c>
      <c r="CW52" s="215">
        <v>9285428470</v>
      </c>
      <c r="CX52" s="215">
        <v>19337898590</v>
      </c>
      <c r="CY52" s="215">
        <v>2182404200</v>
      </c>
      <c r="CZ52" s="215">
        <v>651790310</v>
      </c>
      <c r="DA52" s="215">
        <v>20868512480</v>
      </c>
      <c r="DB52" s="215">
        <v>20868512480</v>
      </c>
      <c r="DC52" s="215">
        <v>56770721270</v>
      </c>
      <c r="DD52" s="215">
        <v>38543303680</v>
      </c>
      <c r="DE52" s="215">
        <v>18227417590</v>
      </c>
    </row>
    <row r="53" spans="1:109" x14ac:dyDescent="0.2">
      <c r="A53" s="104">
        <v>2018</v>
      </c>
      <c r="B53" s="104">
        <v>2</v>
      </c>
      <c r="C53" s="104">
        <v>539</v>
      </c>
      <c r="D53" s="221">
        <v>464</v>
      </c>
      <c r="E53" s="104">
        <v>190</v>
      </c>
      <c r="F53" s="223">
        <v>1423597</v>
      </c>
      <c r="G53" s="224">
        <v>150542</v>
      </c>
      <c r="H53" s="109">
        <v>1143696359410</v>
      </c>
      <c r="I53" s="106">
        <v>1101049670930</v>
      </c>
      <c r="J53" s="214">
        <v>277115113460</v>
      </c>
      <c r="K53" s="214">
        <v>150097454980</v>
      </c>
      <c r="L53" s="214">
        <v>83984094610</v>
      </c>
      <c r="M53" s="219">
        <v>43033563860</v>
      </c>
      <c r="N53" s="214">
        <v>2125976680.0000002</v>
      </c>
      <c r="O53" s="214">
        <v>1366694520</v>
      </c>
      <c r="P53" s="214">
        <v>759282160</v>
      </c>
      <c r="Q53" s="214">
        <v>0</v>
      </c>
      <c r="R53" s="214">
        <v>710557256950</v>
      </c>
      <c r="S53" s="214">
        <v>768345948720</v>
      </c>
      <c r="T53" s="214">
        <v>653750059890</v>
      </c>
      <c r="U53" s="215">
        <v>34438363010</v>
      </c>
      <c r="V53" s="215">
        <v>80157525810</v>
      </c>
      <c r="W53" s="110">
        <v>0.104324784875271</v>
      </c>
      <c r="X53" s="215">
        <v>742995631900</v>
      </c>
      <c r="Y53" s="215">
        <v>636139919420</v>
      </c>
      <c r="Z53" s="215">
        <v>32663316980</v>
      </c>
      <c r="AA53" s="215">
        <v>74192395500</v>
      </c>
      <c r="AB53" s="215">
        <v>25350316820</v>
      </c>
      <c r="AC53" s="215">
        <v>17610140470</v>
      </c>
      <c r="AD53" s="215">
        <v>1775046030</v>
      </c>
      <c r="AE53" s="215">
        <v>5965130310</v>
      </c>
      <c r="AF53" s="215">
        <v>232737090</v>
      </c>
      <c r="AG53" s="215">
        <v>232737090</v>
      </c>
      <c r="AH53" s="215">
        <v>232737090</v>
      </c>
      <c r="AI53" s="215">
        <v>0</v>
      </c>
      <c r="AJ53" s="215">
        <v>9821352730</v>
      </c>
      <c r="AK53" s="215">
        <v>10842736140</v>
      </c>
      <c r="AL53" s="215">
        <v>1874678380</v>
      </c>
      <c r="AM53" s="215">
        <v>101197234020</v>
      </c>
      <c r="AN53" s="215">
        <v>43121904630</v>
      </c>
      <c r="AO53" s="215">
        <v>26035585360</v>
      </c>
      <c r="AP53" s="215">
        <v>26927724770</v>
      </c>
      <c r="AQ53" s="215">
        <v>24122141890</v>
      </c>
      <c r="AR53" s="215">
        <v>2805582880</v>
      </c>
      <c r="AS53" s="215">
        <v>32039744040</v>
      </c>
      <c r="AT53" s="215">
        <v>0</v>
      </c>
      <c r="AU53" s="215">
        <v>42646688480</v>
      </c>
      <c r="AV53" s="215">
        <v>52359105060</v>
      </c>
      <c r="AW53" s="215">
        <v>1143696359410</v>
      </c>
      <c r="AX53" s="215">
        <v>255219278940</v>
      </c>
      <c r="AY53" s="215">
        <v>45591351040</v>
      </c>
      <c r="AZ53" s="215">
        <v>133729129580</v>
      </c>
      <c r="BA53" s="215">
        <v>9018178660</v>
      </c>
      <c r="BB53" s="215">
        <v>0</v>
      </c>
      <c r="BC53" s="215">
        <v>5873916600</v>
      </c>
      <c r="BD53" s="215">
        <v>3144262060</v>
      </c>
      <c r="BE53" s="215">
        <v>0</v>
      </c>
      <c r="BF53" s="215">
        <v>0</v>
      </c>
      <c r="BG53" s="215">
        <v>16687214240</v>
      </c>
      <c r="BH53" s="215">
        <v>33632593330</v>
      </c>
      <c r="BI53" s="215">
        <v>5769104230</v>
      </c>
      <c r="BJ53" s="215">
        <v>27863489110</v>
      </c>
      <c r="BK53" s="215">
        <v>0</v>
      </c>
      <c r="BL53" s="215">
        <v>888477080470</v>
      </c>
      <c r="BM53" s="215">
        <v>707799060990</v>
      </c>
      <c r="BN53" s="215">
        <v>438145590</v>
      </c>
      <c r="BO53" s="215">
        <v>170860934870</v>
      </c>
      <c r="BP53" s="215">
        <v>46463336120</v>
      </c>
      <c r="BQ53" s="215">
        <v>966555280</v>
      </c>
      <c r="BR53" s="215">
        <v>99167538370</v>
      </c>
      <c r="BS53" s="215">
        <v>97359739680</v>
      </c>
      <c r="BT53" s="215">
        <v>3441460490</v>
      </c>
      <c r="BU53" s="215">
        <v>84466450</v>
      </c>
      <c r="BV53" s="215">
        <v>-1718128250</v>
      </c>
      <c r="BW53" s="215">
        <v>3945000</v>
      </c>
      <c r="BX53" s="215">
        <v>0</v>
      </c>
      <c r="BY53" s="215">
        <v>0</v>
      </c>
      <c r="BZ53" s="215">
        <v>769547680</v>
      </c>
      <c r="CA53" s="215">
        <v>2284401580</v>
      </c>
      <c r="CB53" s="215">
        <v>4776022520</v>
      </c>
      <c r="CC53" s="215">
        <v>9223944220</v>
      </c>
      <c r="CD53" s="215">
        <v>2089144770</v>
      </c>
      <c r="CE53" s="215">
        <v>5442752680</v>
      </c>
      <c r="CF53" s="215">
        <v>673831400</v>
      </c>
      <c r="CG53" s="215">
        <v>1018215370</v>
      </c>
      <c r="CH53" s="215">
        <v>0</v>
      </c>
      <c r="CI53" s="215">
        <v>13956787920</v>
      </c>
      <c r="CJ53" s="215">
        <v>1982272060</v>
      </c>
      <c r="CK53" s="215">
        <v>9004888850</v>
      </c>
      <c r="CL53" s="215">
        <v>0</v>
      </c>
      <c r="CM53" s="215">
        <v>2346200</v>
      </c>
      <c r="CN53" s="215">
        <v>676206200</v>
      </c>
      <c r="CO53" s="215">
        <v>0</v>
      </c>
      <c r="CP53" s="215">
        <v>75786000</v>
      </c>
      <c r="CQ53" s="215">
        <v>5627222420</v>
      </c>
      <c r="CR53" s="215">
        <v>2623328030</v>
      </c>
      <c r="CS53" s="215">
        <v>44146237360</v>
      </c>
      <c r="CT53" s="215">
        <v>6102817990</v>
      </c>
      <c r="CU53" s="215">
        <v>19061178350</v>
      </c>
      <c r="CV53" s="215">
        <v>18982241020</v>
      </c>
      <c r="CW53" s="215">
        <v>11441350040</v>
      </c>
      <c r="CX53" s="215">
        <v>48312794670</v>
      </c>
      <c r="CY53" s="215">
        <v>5306542960</v>
      </c>
      <c r="CZ53" s="215">
        <v>1504768570</v>
      </c>
      <c r="DA53" s="215">
        <v>52114569070</v>
      </c>
      <c r="DB53" s="215">
        <v>52114569070</v>
      </c>
      <c r="DC53" s="215">
        <v>118430869260</v>
      </c>
      <c r="DD53" s="215">
        <v>71967533140</v>
      </c>
      <c r="DE53" s="215">
        <v>46463336120</v>
      </c>
    </row>
    <row r="54" spans="1:109" x14ac:dyDescent="0.2">
      <c r="A54" s="104">
        <v>2018</v>
      </c>
      <c r="B54" s="104">
        <v>3</v>
      </c>
      <c r="C54" s="104">
        <v>540</v>
      </c>
      <c r="D54" s="221">
        <v>464</v>
      </c>
      <c r="E54" s="104">
        <v>206</v>
      </c>
      <c r="F54" s="223">
        <v>1510263</v>
      </c>
      <c r="G54" s="224">
        <v>233819</v>
      </c>
      <c r="H54" s="109">
        <v>1201975470700</v>
      </c>
      <c r="I54" s="106">
        <v>1155366721030</v>
      </c>
      <c r="J54" s="214">
        <v>298877040360</v>
      </c>
      <c r="K54" s="214">
        <v>164677157650</v>
      </c>
      <c r="L54" s="214">
        <v>90099883580</v>
      </c>
      <c r="M54" s="219">
        <v>44099999130</v>
      </c>
      <c r="N54" s="214">
        <v>1479000770</v>
      </c>
      <c r="O54" s="214">
        <v>704830600</v>
      </c>
      <c r="P54" s="214">
        <v>774170160</v>
      </c>
      <c r="Q54" s="214">
        <v>0</v>
      </c>
      <c r="R54" s="214">
        <v>748230460130</v>
      </c>
      <c r="S54" s="214">
        <v>811600685120</v>
      </c>
      <c r="T54" s="214">
        <v>690358167150</v>
      </c>
      <c r="U54" s="215">
        <v>35565542020</v>
      </c>
      <c r="V54" s="215">
        <v>85676975960</v>
      </c>
      <c r="W54" s="110">
        <v>0.10556543079720558</v>
      </c>
      <c r="X54" s="215">
        <v>788310901310</v>
      </c>
      <c r="Y54" s="215">
        <v>674271577850</v>
      </c>
      <c r="Z54" s="215">
        <v>34178670250</v>
      </c>
      <c r="AA54" s="215">
        <v>79860653210</v>
      </c>
      <c r="AB54" s="215">
        <v>23289783810</v>
      </c>
      <c r="AC54" s="215">
        <v>16086589300</v>
      </c>
      <c r="AD54" s="215">
        <v>1386871770</v>
      </c>
      <c r="AE54" s="215">
        <v>5816322750</v>
      </c>
      <c r="AF54" s="215">
        <v>232737090</v>
      </c>
      <c r="AG54" s="215">
        <v>232737090</v>
      </c>
      <c r="AH54" s="215">
        <v>232737090</v>
      </c>
      <c r="AI54" s="215">
        <v>0</v>
      </c>
      <c r="AJ54" s="215">
        <v>9614254200</v>
      </c>
      <c r="AK54" s="215">
        <v>10944183130</v>
      </c>
      <c r="AL54" s="215">
        <v>1511240070</v>
      </c>
      <c r="AM54" s="215">
        <v>96933228490</v>
      </c>
      <c r="AN54" s="215">
        <v>48383430950</v>
      </c>
      <c r="AO54" s="215">
        <v>20804418510</v>
      </c>
      <c r="AP54" s="215">
        <v>21137703850</v>
      </c>
      <c r="AQ54" s="215">
        <v>17732492250</v>
      </c>
      <c r="AR54" s="215">
        <v>3405211610</v>
      </c>
      <c r="AS54" s="215">
        <v>27745379030</v>
      </c>
      <c r="AT54" s="215">
        <v>0</v>
      </c>
      <c r="AU54" s="215">
        <v>46608749670</v>
      </c>
      <c r="AV54" s="215">
        <v>56951472210</v>
      </c>
      <c r="AW54" s="215">
        <v>1201975470700</v>
      </c>
      <c r="AX54" s="215">
        <v>270020266930</v>
      </c>
      <c r="AY54" s="215">
        <v>48750803640</v>
      </c>
      <c r="AZ54" s="215">
        <v>135550163350</v>
      </c>
      <c r="BA54" s="215">
        <v>9405639530</v>
      </c>
      <c r="BB54" s="215">
        <v>0</v>
      </c>
      <c r="BC54" s="215">
        <v>6062599620</v>
      </c>
      <c r="BD54" s="215">
        <v>3343039920</v>
      </c>
      <c r="BE54" s="215">
        <v>0</v>
      </c>
      <c r="BF54" s="215">
        <v>0</v>
      </c>
      <c r="BG54" s="215">
        <v>21079768600</v>
      </c>
      <c r="BH54" s="215">
        <v>38340498490</v>
      </c>
      <c r="BI54" s="215">
        <v>6935013600</v>
      </c>
      <c r="BJ54" s="215">
        <v>31405484880</v>
      </c>
      <c r="BK54" s="215">
        <v>0</v>
      </c>
      <c r="BL54" s="215">
        <v>931955203770</v>
      </c>
      <c r="BM54" s="215">
        <v>725563487990</v>
      </c>
      <c r="BN54" s="215">
        <v>586958600</v>
      </c>
      <c r="BO54" s="215">
        <v>195635269390</v>
      </c>
      <c r="BP54" s="215">
        <v>73497602220</v>
      </c>
      <c r="BQ54" s="215">
        <v>966555280</v>
      </c>
      <c r="BR54" s="215">
        <v>155501745390</v>
      </c>
      <c r="BS54" s="215">
        <v>149552034570</v>
      </c>
      <c r="BT54" s="215">
        <v>6293588910</v>
      </c>
      <c r="BU54" s="215">
        <v>236076440</v>
      </c>
      <c r="BV54" s="215">
        <v>-579954530</v>
      </c>
      <c r="BW54" s="215">
        <v>0</v>
      </c>
      <c r="BX54" s="215">
        <v>0</v>
      </c>
      <c r="BY54" s="215">
        <v>0</v>
      </c>
      <c r="BZ54" s="215">
        <v>1227006540</v>
      </c>
      <c r="CA54" s="215">
        <v>3188612420</v>
      </c>
      <c r="CB54" s="215">
        <v>4995573490</v>
      </c>
      <c r="CC54" s="215">
        <v>14414440560</v>
      </c>
      <c r="CD54" s="215">
        <v>3305114830</v>
      </c>
      <c r="CE54" s="215">
        <v>8198987590</v>
      </c>
      <c r="CF54" s="215">
        <v>1046004440</v>
      </c>
      <c r="CG54" s="215">
        <v>1864527900</v>
      </c>
      <c r="CH54" s="215">
        <v>194200</v>
      </c>
      <c r="CI54" s="215">
        <v>22395329760</v>
      </c>
      <c r="CJ54" s="215">
        <v>3088828500</v>
      </c>
      <c r="CK54" s="215">
        <v>14086062410</v>
      </c>
      <c r="CL54" s="215">
        <v>0</v>
      </c>
      <c r="CM54" s="215">
        <v>2817260</v>
      </c>
      <c r="CN54" s="215">
        <v>1001354240</v>
      </c>
      <c r="CO54" s="215">
        <v>0</v>
      </c>
      <c r="CP54" s="215">
        <v>117273000</v>
      </c>
      <c r="CQ54" s="215">
        <v>9021368360</v>
      </c>
      <c r="CR54" s="215">
        <v>3943249560</v>
      </c>
      <c r="CS54" s="215">
        <v>67071084550</v>
      </c>
      <c r="CT54" s="215">
        <v>9136434490</v>
      </c>
      <c r="CU54" s="215">
        <v>28654108320</v>
      </c>
      <c r="CV54" s="215">
        <v>29280541730</v>
      </c>
      <c r="CW54" s="215">
        <v>17787312680</v>
      </c>
      <c r="CX54" s="215">
        <v>78624237360</v>
      </c>
      <c r="CY54" s="215">
        <v>6024468410</v>
      </c>
      <c r="CZ54" s="215">
        <v>2271287230</v>
      </c>
      <c r="DA54" s="215">
        <v>82377418540</v>
      </c>
      <c r="DB54" s="215">
        <v>82377418540</v>
      </c>
      <c r="DC54" s="215">
        <v>183921543560</v>
      </c>
      <c r="DD54" s="215">
        <v>110423941340</v>
      </c>
      <c r="DE54" s="215">
        <v>73497602220</v>
      </c>
    </row>
    <row r="55" spans="1:109" x14ac:dyDescent="0.2">
      <c r="A55" s="104">
        <v>2018</v>
      </c>
      <c r="B55" s="104">
        <v>4</v>
      </c>
      <c r="C55" s="104">
        <v>539</v>
      </c>
      <c r="D55" s="221">
        <v>466</v>
      </c>
      <c r="E55" s="104">
        <v>230</v>
      </c>
      <c r="F55" s="223">
        <v>1601749</v>
      </c>
      <c r="G55" s="225">
        <v>234080</v>
      </c>
      <c r="H55" s="109">
        <v>1284897396119.4502</v>
      </c>
      <c r="I55" s="106">
        <v>1234705672534.3899</v>
      </c>
      <c r="J55" s="214">
        <v>315113924660.00598</v>
      </c>
      <c r="K55" s="214">
        <v>150357341906.125</v>
      </c>
      <c r="L55" s="214">
        <v>109506206895.022</v>
      </c>
      <c r="M55" s="219">
        <v>55250375858.858803</v>
      </c>
      <c r="N55" s="214">
        <v>1837460841.6099999</v>
      </c>
      <c r="O55" s="214">
        <v>1749920921.6100001</v>
      </c>
      <c r="P55" s="214">
        <v>87539920</v>
      </c>
      <c r="Q55" s="214">
        <v>0</v>
      </c>
      <c r="R55" s="214">
        <v>804745552236.78308</v>
      </c>
      <c r="S55" s="214">
        <v>869222425002.38501</v>
      </c>
      <c r="T55" s="214">
        <v>752880461221.91113</v>
      </c>
      <c r="U55" s="215">
        <v>33425565109.2976</v>
      </c>
      <c r="V55" s="215">
        <v>82916398671.17691</v>
      </c>
      <c r="W55" s="110">
        <v>9.5391462859404946E-2</v>
      </c>
      <c r="X55" s="215">
        <v>838600485379.64294</v>
      </c>
      <c r="Y55" s="215">
        <v>731125568131.08508</v>
      </c>
      <c r="Z55" s="215">
        <v>32497315578.026802</v>
      </c>
      <c r="AA55" s="215">
        <v>74977601670.531296</v>
      </c>
      <c r="AB55" s="215">
        <v>30621939622.742401</v>
      </c>
      <c r="AC55" s="215">
        <v>21754893090.826</v>
      </c>
      <c r="AD55" s="215">
        <v>928249531.27079999</v>
      </c>
      <c r="AE55" s="215">
        <v>7938797000.6456003</v>
      </c>
      <c r="AF55" s="215">
        <v>7292902213.5</v>
      </c>
      <c r="AG55" s="215">
        <v>7322901759.5199995</v>
      </c>
      <c r="AH55" s="215">
        <v>7322901759.5199995</v>
      </c>
      <c r="AI55" s="215">
        <v>0</v>
      </c>
      <c r="AJ55" s="215">
        <v>10223008579.35</v>
      </c>
      <c r="AK55" s="215">
        <v>11284527106.119999</v>
      </c>
      <c r="AL55" s="215">
        <v>1182676480.3699999</v>
      </c>
      <c r="AM55" s="215">
        <v>95492824003.136307</v>
      </c>
      <c r="AN55" s="215">
        <v>49970638584.718399</v>
      </c>
      <c r="AO55" s="215">
        <v>21684331939.217197</v>
      </c>
      <c r="AP55" s="215">
        <v>22362634552.3172</v>
      </c>
      <c r="AQ55" s="215">
        <v>17985830674.8997</v>
      </c>
      <c r="AR55" s="215">
        <v>4376803877.4175005</v>
      </c>
      <c r="AS55" s="215">
        <v>23837853479.200699</v>
      </c>
      <c r="AT55" s="215">
        <v>0</v>
      </c>
      <c r="AU55" s="215">
        <v>50191723585.076195</v>
      </c>
      <c r="AV55" s="215">
        <v>61462446266.412598</v>
      </c>
      <c r="AW55" s="215">
        <v>1284897396119.4602</v>
      </c>
      <c r="AX55" s="215">
        <v>307453803270.50604</v>
      </c>
      <c r="AY55" s="215">
        <v>57607134923.440102</v>
      </c>
      <c r="AZ55" s="215">
        <v>151009597444.79901</v>
      </c>
      <c r="BA55" s="215">
        <v>15668273836.929998</v>
      </c>
      <c r="BB55" s="215">
        <v>0</v>
      </c>
      <c r="BC55" s="215">
        <v>4020802279.0999999</v>
      </c>
      <c r="BD55" s="215">
        <v>3513226393</v>
      </c>
      <c r="BE55" s="215">
        <v>8134245164.8299999</v>
      </c>
      <c r="BF55" s="215">
        <v>0</v>
      </c>
      <c r="BG55" s="215">
        <v>23477828762.400002</v>
      </c>
      <c r="BH55" s="215">
        <v>41842191394.082504</v>
      </c>
      <c r="BI55" s="215">
        <v>9322282206.8831692</v>
      </c>
      <c r="BJ55" s="215">
        <v>32519909187.199299</v>
      </c>
      <c r="BK55" s="215">
        <v>0</v>
      </c>
      <c r="BL55" s="215">
        <v>977443592848.94299</v>
      </c>
      <c r="BM55" s="215">
        <v>740759049986.50391</v>
      </c>
      <c r="BN55" s="215">
        <v>532730770.05000007</v>
      </c>
      <c r="BO55" s="215">
        <v>224586513136.491</v>
      </c>
      <c r="BP55" s="215">
        <v>101131273570.161</v>
      </c>
      <c r="BQ55" s="215">
        <v>966555280</v>
      </c>
      <c r="BR55" s="215">
        <v>217428166899.02698</v>
      </c>
      <c r="BS55" s="215">
        <v>208698907775.638</v>
      </c>
      <c r="BT55" s="215">
        <v>8211130682.6827497</v>
      </c>
      <c r="BU55" s="215">
        <v>109451111.64</v>
      </c>
      <c r="BV55" s="215">
        <v>408677329.06631398</v>
      </c>
      <c r="BW55" s="215">
        <v>0</v>
      </c>
      <c r="BX55" s="215">
        <v>67805268.710000008</v>
      </c>
      <c r="BY55" s="215">
        <v>0</v>
      </c>
      <c r="BZ55" s="215">
        <v>1908681260.0934</v>
      </c>
      <c r="CA55" s="215">
        <v>4549157282.2726393</v>
      </c>
      <c r="CB55" s="215">
        <v>6116966482.0097303</v>
      </c>
      <c r="CC55" s="215">
        <v>20605645986.440598</v>
      </c>
      <c r="CD55" s="215">
        <v>5134463428.6686897</v>
      </c>
      <c r="CE55" s="215">
        <v>11063382615.956699</v>
      </c>
      <c r="CF55" s="215">
        <v>1475838044.09306</v>
      </c>
      <c r="CG55" s="215">
        <v>2932223272.7220998</v>
      </c>
      <c r="CH55" s="215">
        <v>261375</v>
      </c>
      <c r="CI55" s="215">
        <v>33485498000.415199</v>
      </c>
      <c r="CJ55" s="215">
        <v>4446323529.8673</v>
      </c>
      <c r="CK55" s="215">
        <v>20262165021.088001</v>
      </c>
      <c r="CL55" s="215">
        <v>0</v>
      </c>
      <c r="CM55" s="215">
        <v>2817257.17</v>
      </c>
      <c r="CN55" s="215">
        <v>1332323341.0211999</v>
      </c>
      <c r="CO55" s="215">
        <v>3000</v>
      </c>
      <c r="CP55" s="215">
        <v>155301167</v>
      </c>
      <c r="CQ55" s="215">
        <v>13262206596.84</v>
      </c>
      <c r="CR55" s="215">
        <v>5509513659.0568199</v>
      </c>
      <c r="CS55" s="215">
        <v>95960159186.234802</v>
      </c>
      <c r="CT55" s="215">
        <v>12943469179.800701</v>
      </c>
      <c r="CU55" s="215">
        <v>40342949348.099297</v>
      </c>
      <c r="CV55" s="215">
        <v>42673740658.334801</v>
      </c>
      <c r="CW55" s="215">
        <v>23965176734.028202</v>
      </c>
      <c r="CX55" s="215">
        <v>110382682992.73799</v>
      </c>
      <c r="CY55" s="215">
        <v>8582768658.3066807</v>
      </c>
      <c r="CZ55" s="215">
        <v>3876801614.8345199</v>
      </c>
      <c r="DA55" s="215">
        <v>115088650036.211</v>
      </c>
      <c r="DB55" s="215">
        <v>115088650036.211</v>
      </c>
      <c r="DC55" s="215">
        <v>259496433557.74899</v>
      </c>
      <c r="DD55" s="215">
        <v>158365159987.58701</v>
      </c>
      <c r="DE55" s="215">
        <v>101131273570.161</v>
      </c>
    </row>
    <row r="56" spans="1:109" x14ac:dyDescent="0.2">
      <c r="A56" s="104">
        <v>2019</v>
      </c>
      <c r="B56" s="104">
        <v>1</v>
      </c>
      <c r="C56" s="104">
        <v>539</v>
      </c>
      <c r="D56" s="221">
        <v>462</v>
      </c>
      <c r="E56" s="104">
        <v>220</v>
      </c>
      <c r="F56" s="223">
        <v>1664902</v>
      </c>
      <c r="G56" s="225">
        <v>263949</v>
      </c>
      <c r="H56" s="109">
        <v>1395487035265.8</v>
      </c>
      <c r="I56" s="106">
        <v>1344050117200.99</v>
      </c>
      <c r="J56" s="214">
        <v>315791726873.51898</v>
      </c>
      <c r="K56" s="214">
        <v>170613219607.21701</v>
      </c>
      <c r="L56" s="214">
        <v>93126566306.906891</v>
      </c>
      <c r="M56" s="219">
        <v>52051940959.395401</v>
      </c>
      <c r="N56" s="214">
        <v>1828451862.9000001</v>
      </c>
      <c r="O56" s="214">
        <v>1739911942.8999999</v>
      </c>
      <c r="P56" s="214">
        <v>88539920</v>
      </c>
      <c r="Q56" s="214">
        <v>0</v>
      </c>
      <c r="R56" s="214">
        <v>907130268303.93896</v>
      </c>
      <c r="S56" s="214">
        <v>975538436441.927</v>
      </c>
      <c r="T56" s="214">
        <v>846218581571.16992</v>
      </c>
      <c r="U56" s="215">
        <v>40170614186.574791</v>
      </c>
      <c r="V56" s="215">
        <v>89149240684.182388</v>
      </c>
      <c r="W56" s="110">
        <v>9.1384652161257379E-2</v>
      </c>
      <c r="X56" s="215">
        <v>943361846026.45398</v>
      </c>
      <c r="Y56" s="215">
        <v>823340338810.94006</v>
      </c>
      <c r="Z56" s="215">
        <v>38458395218.826302</v>
      </c>
      <c r="AA56" s="215">
        <v>81563111996.686905</v>
      </c>
      <c r="AB56" s="215">
        <v>32176590415.474003</v>
      </c>
      <c r="AC56" s="215">
        <v>22878242760.23</v>
      </c>
      <c r="AD56" s="215">
        <v>1712218967.7484899</v>
      </c>
      <c r="AE56" s="215">
        <v>7586128687.4954805</v>
      </c>
      <c r="AF56" s="215">
        <v>5742797669</v>
      </c>
      <c r="AG56" s="215">
        <v>5782807614</v>
      </c>
      <c r="AH56" s="215">
        <v>5782807614</v>
      </c>
      <c r="AI56" s="215">
        <v>0</v>
      </c>
      <c r="AJ56" s="215">
        <v>10184315919.34</v>
      </c>
      <c r="AK56" s="215">
        <v>10991144388.080002</v>
      </c>
      <c r="AL56" s="215">
        <v>1387017055.23</v>
      </c>
      <c r="AM56" s="215">
        <v>102056801572.27499</v>
      </c>
      <c r="AN56" s="215">
        <v>54769968225.656097</v>
      </c>
      <c r="AO56" s="215">
        <v>21098369816.6199</v>
      </c>
      <c r="AP56" s="215">
        <v>21873796726.679897</v>
      </c>
      <c r="AQ56" s="215">
        <v>17941786485.849899</v>
      </c>
      <c r="AR56" s="215">
        <v>3932010240.8299999</v>
      </c>
      <c r="AS56" s="215">
        <v>0</v>
      </c>
      <c r="AT56" s="215">
        <v>1315755000.0148599</v>
      </c>
      <c r="AU56" s="215">
        <v>51436918064.814796</v>
      </c>
      <c r="AV56" s="215">
        <v>51436918064.814796</v>
      </c>
      <c r="AW56" s="215">
        <v>1395487035265.8</v>
      </c>
      <c r="AX56" s="215">
        <v>334072335006.69495</v>
      </c>
      <c r="AY56" s="215">
        <v>66059594962.867104</v>
      </c>
      <c r="AZ56" s="215">
        <v>148497238935.51498</v>
      </c>
      <c r="BA56" s="215">
        <v>14373897281.022999</v>
      </c>
      <c r="BB56" s="215">
        <v>0</v>
      </c>
      <c r="BC56" s="215">
        <v>2545088938.1929998</v>
      </c>
      <c r="BD56" s="215">
        <v>3694563178</v>
      </c>
      <c r="BE56" s="215">
        <v>8134245164.8299999</v>
      </c>
      <c r="BF56" s="215">
        <v>0</v>
      </c>
      <c r="BG56" s="215">
        <v>29415841291.369999</v>
      </c>
      <c r="BH56" s="215">
        <v>57614753409.055901</v>
      </c>
      <c r="BI56" s="215">
        <v>10023304152.0277</v>
      </c>
      <c r="BJ56" s="215">
        <v>46281449257.028198</v>
      </c>
      <c r="BK56" s="215">
        <v>1310000000</v>
      </c>
      <c r="BL56" s="215">
        <v>1061414700259.09</v>
      </c>
      <c r="BM56" s="215">
        <v>832358978477.50403</v>
      </c>
      <c r="BN56" s="215">
        <v>653612081.78999996</v>
      </c>
      <c r="BO56" s="215">
        <v>211377733121.245</v>
      </c>
      <c r="BP56" s="215">
        <v>30981987022.3988</v>
      </c>
      <c r="BQ56" s="215">
        <v>836555280</v>
      </c>
      <c r="BR56" s="215">
        <v>63361661879.729401</v>
      </c>
      <c r="BS56" s="215">
        <v>59908374594.071999</v>
      </c>
      <c r="BT56" s="215">
        <v>3197311584.9358101</v>
      </c>
      <c r="BU56" s="215">
        <v>0</v>
      </c>
      <c r="BV56" s="215">
        <v>277202582.30156499</v>
      </c>
      <c r="BW56" s="215">
        <v>0</v>
      </c>
      <c r="BX56" s="215">
        <v>82129602</v>
      </c>
      <c r="BY56" s="215">
        <v>0</v>
      </c>
      <c r="BZ56" s="215">
        <v>568249505.22211301</v>
      </c>
      <c r="CA56" s="215">
        <v>995764031.63945198</v>
      </c>
      <c r="CB56" s="215">
        <v>1368940556.5599999</v>
      </c>
      <c r="CC56" s="215">
        <v>6006529426.5550194</v>
      </c>
      <c r="CD56" s="215">
        <v>1634345741.4928701</v>
      </c>
      <c r="CE56" s="215">
        <v>2946037007.4115896</v>
      </c>
      <c r="CF56" s="215">
        <v>401413995.60411</v>
      </c>
      <c r="CG56" s="215">
        <v>1024735515.04644</v>
      </c>
      <c r="CH56" s="215">
        <v>2833</v>
      </c>
      <c r="CI56" s="215">
        <v>9940034346.5501289</v>
      </c>
      <c r="CJ56" s="215">
        <v>1082914481.3099999</v>
      </c>
      <c r="CK56" s="215">
        <v>7090383496.7871103</v>
      </c>
      <c r="CL56" s="215">
        <v>0</v>
      </c>
      <c r="CM56" s="215">
        <v>770679.47000000009</v>
      </c>
      <c r="CN56" s="215">
        <v>230682886.81</v>
      </c>
      <c r="CO56" s="215">
        <v>0</v>
      </c>
      <c r="CP56" s="215">
        <v>64192500</v>
      </c>
      <c r="CQ56" s="215">
        <v>5390706060.0773802</v>
      </c>
      <c r="CR56" s="215">
        <v>1404031370.4297299</v>
      </c>
      <c r="CS56" s="215">
        <v>25547888049.584</v>
      </c>
      <c r="CT56" s="215">
        <v>2047838289.8951101</v>
      </c>
      <c r="CU56" s="215">
        <v>11548998934.4916</v>
      </c>
      <c r="CV56" s="215">
        <v>11952457075.197401</v>
      </c>
      <c r="CW56" s="215">
        <v>8548575920.0527706</v>
      </c>
      <c r="CX56" s="215">
        <v>33208720361.667702</v>
      </c>
      <c r="CY56" s="215">
        <v>2051276342.2488101</v>
      </c>
      <c r="CZ56" s="215">
        <v>597342523.82543802</v>
      </c>
      <c r="DA56" s="215">
        <v>34662654180.091003</v>
      </c>
      <c r="DB56" s="215">
        <v>34662654180.091003</v>
      </c>
      <c r="DC56" s="215">
        <v>75352972568.52829</v>
      </c>
      <c r="DD56" s="215">
        <v>44371979072.209503</v>
      </c>
      <c r="DE56" s="215">
        <v>30968588716.848801</v>
      </c>
    </row>
    <row r="57" spans="1:109" x14ac:dyDescent="0.2">
      <c r="A57" s="104">
        <v>2019</v>
      </c>
      <c r="B57" s="104">
        <v>2</v>
      </c>
      <c r="C57" s="104">
        <v>538</v>
      </c>
      <c r="D57" s="221">
        <v>463</v>
      </c>
      <c r="E57" s="104">
        <v>235</v>
      </c>
      <c r="F57" s="223">
        <v>2348014</v>
      </c>
      <c r="G57" s="225">
        <v>360345</v>
      </c>
      <c r="H57" s="109">
        <v>1533114548368.5999</v>
      </c>
      <c r="I57" s="106">
        <v>1477935136798.0901</v>
      </c>
      <c r="J57" s="214">
        <v>318846659347.92999</v>
      </c>
      <c r="K57" s="214">
        <v>160833082983.36801</v>
      </c>
      <c r="L57" s="214">
        <v>94878891749.44841</v>
      </c>
      <c r="M57" s="219">
        <v>63134684615.113098</v>
      </c>
      <c r="N57" s="214">
        <v>2427287008.1900001</v>
      </c>
      <c r="O57" s="214">
        <v>2332425088.1900001</v>
      </c>
      <c r="P57" s="214">
        <v>94861920</v>
      </c>
      <c r="Q57" s="214">
        <v>0</v>
      </c>
      <c r="R57" s="214">
        <v>1024509578372.86</v>
      </c>
      <c r="S57" s="214">
        <v>1096712680332.454</v>
      </c>
      <c r="T57" s="214">
        <v>956490658540.3324</v>
      </c>
      <c r="U57" s="215">
        <v>42854114034.280396</v>
      </c>
      <c r="V57" s="215">
        <v>97367907757.841202</v>
      </c>
      <c r="W57" s="110">
        <v>8.878160114673371E-2</v>
      </c>
      <c r="X57" s="215">
        <v>1063866272644.4401</v>
      </c>
      <c r="Y57" s="215">
        <v>929564215610.07996</v>
      </c>
      <c r="Z57" s="215">
        <v>41978436902.170395</v>
      </c>
      <c r="AA57" s="215">
        <v>92323620132.189606</v>
      </c>
      <c r="AB57" s="215">
        <v>32846407688.014</v>
      </c>
      <c r="AC57" s="215">
        <v>26926442930.252399</v>
      </c>
      <c r="AD57" s="215">
        <v>875677132.11000001</v>
      </c>
      <c r="AE57" s="215">
        <v>5044287625.6515999</v>
      </c>
      <c r="AF57" s="215">
        <v>4629338715</v>
      </c>
      <c r="AG57" s="215">
        <v>4656207027</v>
      </c>
      <c r="AH57" s="215">
        <v>4656207027</v>
      </c>
      <c r="AI57" s="215">
        <v>0</v>
      </c>
      <c r="AJ57" s="215">
        <v>10295924855.354</v>
      </c>
      <c r="AK57" s="215">
        <v>10335620855.699999</v>
      </c>
      <c r="AL57" s="215">
        <v>2758895044.04</v>
      </c>
      <c r="AM57" s="215">
        <v>117226348498.74901</v>
      </c>
      <c r="AN57" s="215">
        <v>56833531449.318604</v>
      </c>
      <c r="AO57" s="215">
        <v>30412377233.449802</v>
      </c>
      <c r="AP57" s="215">
        <v>31710024460.214802</v>
      </c>
      <c r="AQ57" s="215">
        <v>27636982474.449799</v>
      </c>
      <c r="AR57" s="215">
        <v>4073041985.7649999</v>
      </c>
      <c r="AS57" s="215">
        <v>29980439815.981102</v>
      </c>
      <c r="AT57" s="215">
        <v>0</v>
      </c>
      <c r="AU57" s="215">
        <v>55179411570.508705</v>
      </c>
      <c r="AV57" s="215">
        <v>68126940958.882896</v>
      </c>
      <c r="AW57" s="215">
        <v>1533114548368.5999</v>
      </c>
      <c r="AX57" s="215">
        <v>377956595510.34998</v>
      </c>
      <c r="AY57" s="215">
        <v>84140508683.744598</v>
      </c>
      <c r="AZ57" s="215">
        <v>167315199707.052</v>
      </c>
      <c r="BA57" s="215">
        <v>15044526294.129999</v>
      </c>
      <c r="BB57" s="215">
        <v>0</v>
      </c>
      <c r="BC57" s="215">
        <v>3109706989.1300001</v>
      </c>
      <c r="BD57" s="215">
        <v>3800574140</v>
      </c>
      <c r="BE57" s="215">
        <v>8134245165</v>
      </c>
      <c r="BF57" s="215">
        <v>0</v>
      </c>
      <c r="BG57" s="215">
        <v>33805587759.689598</v>
      </c>
      <c r="BH57" s="215">
        <v>59841159021.659904</v>
      </c>
      <c r="BI57" s="215">
        <v>13457628437.7134</v>
      </c>
      <c r="BJ57" s="215">
        <v>46383530583.946602</v>
      </c>
      <c r="BK57" s="215">
        <v>0</v>
      </c>
      <c r="BL57" s="215">
        <v>1155157952858.2202</v>
      </c>
      <c r="BM57" s="215">
        <v>892235608924.50403</v>
      </c>
      <c r="BN57" s="215">
        <v>776543665.56999993</v>
      </c>
      <c r="BO57" s="215">
        <v>230055338149.20102</v>
      </c>
      <c r="BP57" s="215">
        <v>64253028260.945404</v>
      </c>
      <c r="BQ57" s="215">
        <v>836555280</v>
      </c>
      <c r="BR57" s="215">
        <v>132902777828.653</v>
      </c>
      <c r="BS57" s="215">
        <v>125199664131.40599</v>
      </c>
      <c r="BT57" s="215">
        <v>5270172417.3153</v>
      </c>
      <c r="BU57" s="215">
        <v>4023255.58</v>
      </c>
      <c r="BV57" s="215">
        <v>2428918024.3520498</v>
      </c>
      <c r="BW57" s="215">
        <v>0</v>
      </c>
      <c r="BX57" s="215">
        <v>773815804.67999995</v>
      </c>
      <c r="BY57" s="215">
        <v>0</v>
      </c>
      <c r="BZ57" s="215">
        <v>1129136793.0825999</v>
      </c>
      <c r="CA57" s="215">
        <v>2354788549.0894499</v>
      </c>
      <c r="CB57" s="215">
        <v>1828823122.5</v>
      </c>
      <c r="CC57" s="215">
        <v>15122649242.979599</v>
      </c>
      <c r="CD57" s="215">
        <v>3511162408.9495602</v>
      </c>
      <c r="CE57" s="215">
        <v>8438607798.6465092</v>
      </c>
      <c r="CF57" s="215">
        <v>784883674.56835699</v>
      </c>
      <c r="CG57" s="215">
        <v>2387998193.8152099</v>
      </c>
      <c r="CH57" s="215">
        <v>2833</v>
      </c>
      <c r="CI57" s="215">
        <v>22351424544.768097</v>
      </c>
      <c r="CJ57" s="215">
        <v>1902085474.6800001</v>
      </c>
      <c r="CK57" s="215">
        <v>17290031090.9231</v>
      </c>
      <c r="CL57" s="215">
        <v>0</v>
      </c>
      <c r="CM57" s="215">
        <v>770679.47000000009</v>
      </c>
      <c r="CN57" s="215">
        <v>444906298.9052</v>
      </c>
      <c r="CO57" s="215">
        <v>0</v>
      </c>
      <c r="CP57" s="215">
        <v>118737500</v>
      </c>
      <c r="CQ57" s="215">
        <v>13184103194.9806</v>
      </c>
      <c r="CR57" s="215">
        <v>3541513417.5673203</v>
      </c>
      <c r="CS57" s="215">
        <v>53299922295.247398</v>
      </c>
      <c r="CT57" s="215">
        <v>3567738495.9885302</v>
      </c>
      <c r="CU57" s="215">
        <v>24378437400.940102</v>
      </c>
      <c r="CV57" s="215">
        <v>25353746398.318699</v>
      </c>
      <c r="CW57" s="215">
        <v>16177494401.380499</v>
      </c>
      <c r="CX57" s="215">
        <v>70654136433.813797</v>
      </c>
      <c r="CY57" s="215">
        <v>3012572240.8343501</v>
      </c>
      <c r="CZ57" s="215">
        <v>1473323490.4133501</v>
      </c>
      <c r="DA57" s="215">
        <v>72193385184.234802</v>
      </c>
      <c r="DB57" s="215">
        <v>72193385184.234802</v>
      </c>
      <c r="DC57" s="215">
        <v>158266774614.25598</v>
      </c>
      <c r="DD57" s="215">
        <v>94013746353.310303</v>
      </c>
      <c r="DE57" s="215">
        <v>64253028260.945404</v>
      </c>
    </row>
    <row r="58" spans="1:109" x14ac:dyDescent="0.2">
      <c r="A58" s="104">
        <v>2019</v>
      </c>
      <c r="B58" s="104">
        <v>3</v>
      </c>
      <c r="C58" s="104">
        <v>539</v>
      </c>
      <c r="D58" s="221">
        <v>465</v>
      </c>
      <c r="E58" s="104">
        <v>245</v>
      </c>
      <c r="F58" s="223">
        <v>2330110</v>
      </c>
      <c r="G58" s="225">
        <v>383670</v>
      </c>
      <c r="H58" s="109">
        <v>1628520935849.04</v>
      </c>
      <c r="I58" s="106">
        <v>1571920028290.4202</v>
      </c>
      <c r="J58" s="214">
        <v>342913238734.70905</v>
      </c>
      <c r="K58" s="214">
        <v>162853054134.94901</v>
      </c>
      <c r="L58" s="214">
        <v>109837733894.576</v>
      </c>
      <c r="M58" s="219">
        <v>70222450705.183914</v>
      </c>
      <c r="N58" s="214">
        <v>2373405998.1900001</v>
      </c>
      <c r="O58" s="214">
        <v>2279544078.1899996</v>
      </c>
      <c r="P58" s="214">
        <v>93861920</v>
      </c>
      <c r="Q58" s="214">
        <v>0</v>
      </c>
      <c r="R58" s="214">
        <v>1090929116380.29</v>
      </c>
      <c r="S58" s="214">
        <v>1169270145383.4155</v>
      </c>
      <c r="T58" s="214">
        <v>1015795690305.5387</v>
      </c>
      <c r="U58" s="215">
        <v>48757003326.125694</v>
      </c>
      <c r="V58" s="215">
        <v>104717451751.75589</v>
      </c>
      <c r="W58" s="110">
        <v>8.9557962430844407E-2</v>
      </c>
      <c r="X58" s="215">
        <v>1135184053979.75</v>
      </c>
      <c r="Y58" s="215">
        <v>987200053064.48303</v>
      </c>
      <c r="Z58" s="215">
        <v>48123719221.765694</v>
      </c>
      <c r="AA58" s="215">
        <v>99860281693.505905</v>
      </c>
      <c r="AB58" s="215">
        <v>34086091403.665604</v>
      </c>
      <c r="AC58" s="215">
        <v>28595637241.055599</v>
      </c>
      <c r="AD58" s="215">
        <v>633284104.36000001</v>
      </c>
      <c r="AE58" s="215">
        <v>4857170058.25</v>
      </c>
      <c r="AF58" s="215">
        <v>4187520266</v>
      </c>
      <c r="AG58" s="215">
        <v>4223634644.9999995</v>
      </c>
      <c r="AH58" s="215">
        <v>4223634644.9999995</v>
      </c>
      <c r="AI58" s="215">
        <v>0</v>
      </c>
      <c r="AJ58" s="215">
        <v>9277419936.1538486</v>
      </c>
      <c r="AK58" s="215">
        <v>10867793207.280001</v>
      </c>
      <c r="AL58" s="215">
        <v>1637164486.24385</v>
      </c>
      <c r="AM58" s="215">
        <v>122239326975.07399</v>
      </c>
      <c r="AN58" s="215">
        <v>63455742220.496201</v>
      </c>
      <c r="AO58" s="215">
        <v>32030228194.4505</v>
      </c>
      <c r="AP58" s="215">
        <v>33477730556.530502</v>
      </c>
      <c r="AQ58" s="215">
        <v>29091532000.850498</v>
      </c>
      <c r="AR58" s="215">
        <v>4386198555.6800003</v>
      </c>
      <c r="AS58" s="215">
        <v>26753356560.127102</v>
      </c>
      <c r="AT58" s="215">
        <v>0</v>
      </c>
      <c r="AU58" s="215">
        <v>56600907558.624199</v>
      </c>
      <c r="AV58" s="215">
        <v>69577377745.102402</v>
      </c>
      <c r="AW58" s="215">
        <v>1628520935849.04</v>
      </c>
      <c r="AX58" s="215">
        <v>425979773777.14996</v>
      </c>
      <c r="AY58" s="215">
        <v>97023176167.120987</v>
      </c>
      <c r="AZ58" s="215">
        <v>188272537876.728</v>
      </c>
      <c r="BA58" s="215">
        <v>15052733842.860001</v>
      </c>
      <c r="BB58" s="215">
        <v>0</v>
      </c>
      <c r="BC58" s="215">
        <v>2858778667.8600001</v>
      </c>
      <c r="BD58" s="215">
        <v>4059710010</v>
      </c>
      <c r="BE58" s="215">
        <v>8134245165</v>
      </c>
      <c r="BF58" s="215">
        <v>0</v>
      </c>
      <c r="BG58" s="215">
        <v>40810675485.220001</v>
      </c>
      <c r="BH58" s="215">
        <v>67464447152.846802</v>
      </c>
      <c r="BI58" s="215">
        <v>17126456341.076601</v>
      </c>
      <c r="BJ58" s="215">
        <v>50337990811.770203</v>
      </c>
      <c r="BK58" s="215">
        <v>0</v>
      </c>
      <c r="BL58" s="215">
        <v>1202541162071.8801</v>
      </c>
      <c r="BM58" s="215">
        <v>909238270063.19409</v>
      </c>
      <c r="BN58" s="215">
        <v>774702465.60000002</v>
      </c>
      <c r="BO58" s="215">
        <v>263842106245.138</v>
      </c>
      <c r="BP58" s="215">
        <v>100162310289.106</v>
      </c>
      <c r="BQ58" s="215">
        <v>836555280</v>
      </c>
      <c r="BR58" s="215">
        <v>210005385522.55698</v>
      </c>
      <c r="BS58" s="215">
        <v>198734559697.789</v>
      </c>
      <c r="BT58" s="215">
        <v>8504405475.54988</v>
      </c>
      <c r="BU58" s="215">
        <v>5589778.3099999996</v>
      </c>
      <c r="BV58" s="215">
        <v>2760830570.9080701</v>
      </c>
      <c r="BW58" s="215">
        <v>0</v>
      </c>
      <c r="BX58" s="215">
        <v>982603701</v>
      </c>
      <c r="BY58" s="215">
        <v>0</v>
      </c>
      <c r="BZ58" s="215">
        <v>1496496899.0150001</v>
      </c>
      <c r="CA58" s="215">
        <v>3441586211.7630701</v>
      </c>
      <c r="CB58" s="215">
        <v>3159856240.8699999</v>
      </c>
      <c r="CC58" s="215">
        <v>25745539185.019897</v>
      </c>
      <c r="CD58" s="215">
        <v>6208163105.8804998</v>
      </c>
      <c r="CE58" s="215">
        <v>14083858356.8822</v>
      </c>
      <c r="CF58" s="215">
        <v>1203382754.5428801</v>
      </c>
      <c r="CG58" s="215">
        <v>4250137800.7142897</v>
      </c>
      <c r="CH58" s="215">
        <v>2833</v>
      </c>
      <c r="CI58" s="215">
        <v>35977125537.061203</v>
      </c>
      <c r="CJ58" s="215">
        <v>2920727417.665</v>
      </c>
      <c r="CK58" s="215">
        <v>28819257602.832397</v>
      </c>
      <c r="CL58" s="215">
        <v>0</v>
      </c>
      <c r="CM58" s="215">
        <v>1629928.78</v>
      </c>
      <c r="CN58" s="215">
        <v>710739914.68000007</v>
      </c>
      <c r="CO58" s="215">
        <v>841939235.95999992</v>
      </c>
      <c r="CP58" s="215">
        <v>217820379.78</v>
      </c>
      <c r="CQ58" s="215">
        <v>21383668218.3997</v>
      </c>
      <c r="CR58" s="215">
        <v>5663459925.2327299</v>
      </c>
      <c r="CS58" s="215">
        <v>81667093941.923309</v>
      </c>
      <c r="CT58" s="215">
        <v>5236692780.9333696</v>
      </c>
      <c r="CU58" s="215">
        <v>37519595467.369202</v>
      </c>
      <c r="CV58" s="215">
        <v>38908743094.620697</v>
      </c>
      <c r="CW58" s="215">
        <v>27156125319.359398</v>
      </c>
      <c r="CX58" s="215">
        <v>111413752613.315</v>
      </c>
      <c r="CY58" s="215">
        <v>4584800522.5982704</v>
      </c>
      <c r="CZ58" s="215">
        <v>2123968402.59285</v>
      </c>
      <c r="DA58" s="215">
        <v>113874584733.321</v>
      </c>
      <c r="DB58" s="215">
        <v>113874584733.321</v>
      </c>
      <c r="DC58" s="215">
        <v>250567311582.216</v>
      </c>
      <c r="DD58" s="215">
        <v>150405001293.11002</v>
      </c>
      <c r="DE58" s="215">
        <v>100162310289.106</v>
      </c>
    </row>
    <row r="59" spans="1:109" x14ac:dyDescent="0.2">
      <c r="A59" s="104">
        <v>2019</v>
      </c>
      <c r="B59" s="104">
        <v>4</v>
      </c>
      <c r="C59" s="104">
        <v>538</v>
      </c>
      <c r="D59" s="221">
        <v>464</v>
      </c>
      <c r="E59" s="104">
        <v>250</v>
      </c>
      <c r="F59" s="223">
        <v>2854530</v>
      </c>
      <c r="G59" s="225">
        <v>419854</v>
      </c>
      <c r="H59" s="109">
        <v>1730134162880</v>
      </c>
      <c r="I59" s="106">
        <v>1663005946910</v>
      </c>
      <c r="J59" s="214">
        <v>363997655080</v>
      </c>
      <c r="K59" s="214">
        <v>149375083330</v>
      </c>
      <c r="L59" s="214">
        <v>9306430</v>
      </c>
      <c r="M59" s="219">
        <v>2012679950</v>
      </c>
      <c r="N59" s="214">
        <v>6752376220</v>
      </c>
      <c r="O59" s="214">
        <v>2627334300</v>
      </c>
      <c r="P59" s="214">
        <v>4125041920</v>
      </c>
      <c r="Q59" s="214">
        <v>0</v>
      </c>
      <c r="R59" s="214">
        <v>1151990891980</v>
      </c>
      <c r="S59" s="214">
        <v>1233123561020</v>
      </c>
      <c r="T59" s="214">
        <v>1072848034550</v>
      </c>
      <c r="U59" s="215">
        <v>54898276760</v>
      </c>
      <c r="V59" s="215">
        <v>105377249720</v>
      </c>
      <c r="W59" s="110">
        <f>+V59/S59</f>
        <v>8.5455548049730989E-2</v>
      </c>
      <c r="X59" s="215">
        <v>1211005235900</v>
      </c>
      <c r="Y59" s="215">
        <v>1056355833520</v>
      </c>
      <c r="Z59" s="215">
        <v>53358996790</v>
      </c>
      <c r="AA59" s="215">
        <v>101290405590</v>
      </c>
      <c r="AB59" s="215">
        <v>22118325120</v>
      </c>
      <c r="AC59" s="215">
        <v>16492201030</v>
      </c>
      <c r="AD59" s="215">
        <v>1539279970</v>
      </c>
      <c r="AE59" s="215">
        <v>4086844130</v>
      </c>
      <c r="AF59" s="215">
        <v>3805539230</v>
      </c>
      <c r="AG59" s="215">
        <v>3855278320</v>
      </c>
      <c r="AH59" s="215">
        <v>3572691850</v>
      </c>
      <c r="AI59" s="215">
        <v>282586470</v>
      </c>
      <c r="AJ59" s="215">
        <v>12033114770</v>
      </c>
      <c r="AK59" s="215">
        <v>12292635210</v>
      </c>
      <c r="AL59" s="215">
        <v>2699265350</v>
      </c>
      <c r="AM59" s="215">
        <v>124295727980</v>
      </c>
      <c r="AN59" s="215">
        <v>64190994540</v>
      </c>
      <c r="AO59" s="215">
        <v>36398232320</v>
      </c>
      <c r="AP59" s="215">
        <v>37787621030</v>
      </c>
      <c r="AQ59" s="215">
        <v>34948872030</v>
      </c>
      <c r="AR59" s="215">
        <v>2838749010</v>
      </c>
      <c r="AS59" s="215">
        <v>23706501120</v>
      </c>
      <c r="AT59" s="215">
        <v>130641650</v>
      </c>
      <c r="AU59" s="215">
        <v>67128215980.000008</v>
      </c>
      <c r="AV59" s="215">
        <v>81287640520</v>
      </c>
      <c r="AW59" s="215">
        <v>1730134162880</v>
      </c>
      <c r="AX59" s="215">
        <v>468916515780</v>
      </c>
      <c r="AY59" s="215">
        <v>108275095560</v>
      </c>
      <c r="AZ59" s="215">
        <v>207619759630</v>
      </c>
      <c r="BA59" s="215">
        <v>33265435790</v>
      </c>
      <c r="BB59" s="215">
        <v>0</v>
      </c>
      <c r="BC59" s="215">
        <v>3991020350</v>
      </c>
      <c r="BD59" s="215">
        <v>4400897180</v>
      </c>
      <c r="BE59" s="215">
        <v>24873518260</v>
      </c>
      <c r="BF59" s="215">
        <v>0</v>
      </c>
      <c r="BG59" s="215">
        <v>41769472010</v>
      </c>
      <c r="BH59" s="215">
        <v>60425960370</v>
      </c>
      <c r="BI59" s="215">
        <v>19291738450</v>
      </c>
      <c r="BJ59" s="215">
        <v>41137987370</v>
      </c>
      <c r="BK59" s="215">
        <v>135010</v>
      </c>
      <c r="BL59" s="215">
        <v>1261217647110</v>
      </c>
      <c r="BM59" s="215">
        <v>926992071060</v>
      </c>
      <c r="BN59" s="215">
        <v>641469840</v>
      </c>
      <c r="BO59" s="215">
        <v>300311261960</v>
      </c>
      <c r="BP59" s="215">
        <v>140168365180</v>
      </c>
      <c r="BQ59" s="215">
        <v>836555280</v>
      </c>
      <c r="BR59" s="215">
        <v>292253790619.99994</v>
      </c>
      <c r="BS59" s="215">
        <v>276080502269.99982</v>
      </c>
      <c r="BT59" s="215">
        <v>11312604140.000004</v>
      </c>
      <c r="BU59" s="215">
        <v>5589780</v>
      </c>
      <c r="BV59" s="215">
        <v>4855094510.000001</v>
      </c>
      <c r="BW59" s="215">
        <v>14794520</v>
      </c>
      <c r="BX59" s="215">
        <v>1808345230</v>
      </c>
      <c r="BY59" s="215">
        <v>0</v>
      </c>
      <c r="BZ59" s="215">
        <v>2405971210.0000005</v>
      </c>
      <c r="CA59" s="215">
        <v>5537705400.000001</v>
      </c>
      <c r="CB59" s="215">
        <v>4911721880</v>
      </c>
      <c r="CC59" s="215">
        <v>36127728429.999992</v>
      </c>
      <c r="CD59" s="215">
        <v>9080384240.0000019</v>
      </c>
      <c r="CE59" s="215">
        <v>19773884170</v>
      </c>
      <c r="CF59" s="215">
        <v>1771006180.0000002</v>
      </c>
      <c r="CG59" s="215">
        <v>5502456610</v>
      </c>
      <c r="CH59" s="215">
        <v>2830</v>
      </c>
      <c r="CI59" s="215">
        <v>53859087150</v>
      </c>
      <c r="CJ59" s="215">
        <v>4730077169.999999</v>
      </c>
      <c r="CK59" s="215">
        <v>41388403639.999992</v>
      </c>
      <c r="CL59" s="215">
        <v>0</v>
      </c>
      <c r="CM59" s="215">
        <v>2165360</v>
      </c>
      <c r="CN59" s="215">
        <v>1008321830</v>
      </c>
      <c r="CO59" s="215">
        <v>2136520759.9999998</v>
      </c>
      <c r="CP59" s="215">
        <v>257220000</v>
      </c>
      <c r="CQ59" s="215">
        <v>30536992549.999996</v>
      </c>
      <c r="CR59" s="215">
        <v>7447183149.9999962</v>
      </c>
      <c r="CS59" s="215">
        <v>117961573159.99998</v>
      </c>
      <c r="CT59" s="215">
        <v>8407957409.9999981</v>
      </c>
      <c r="CU59" s="215">
        <v>52854616579.999992</v>
      </c>
      <c r="CV59" s="215">
        <v>56698999440.000015</v>
      </c>
      <c r="CW59" s="215">
        <v>34253440029.999985</v>
      </c>
      <c r="CX59" s="215">
        <v>157770136199.99991</v>
      </c>
      <c r="CY59" s="215">
        <v>6807885450.000001</v>
      </c>
      <c r="CZ59" s="215">
        <v>3718797509.9999995</v>
      </c>
      <c r="DA59" s="215">
        <v>160859224099.99991</v>
      </c>
      <c r="DB59" s="215">
        <v>160859224099.99991</v>
      </c>
      <c r="DC59" s="215">
        <v>352920763039.99982</v>
      </c>
      <c r="DD59" s="215">
        <v>212752397920.00006</v>
      </c>
      <c r="DE59" s="215">
        <v>140168365159.99991</v>
      </c>
    </row>
    <row r="60" spans="1:109" x14ac:dyDescent="0.2">
      <c r="A60" s="104">
        <v>2020</v>
      </c>
      <c r="B60" s="104">
        <v>1</v>
      </c>
      <c r="C60" s="104">
        <v>540</v>
      </c>
      <c r="D60" s="221">
        <v>465</v>
      </c>
      <c r="E60" s="104">
        <v>273</v>
      </c>
      <c r="F60" s="223">
        <v>2203682</v>
      </c>
      <c r="G60" s="225">
        <v>425859</v>
      </c>
      <c r="H60" s="109">
        <v>1776759142196.5798</v>
      </c>
      <c r="I60" s="106">
        <v>1707191519834.3699</v>
      </c>
      <c r="J60" s="214">
        <v>351394239719.31305</v>
      </c>
      <c r="K60" s="214">
        <v>157050647450.34399</v>
      </c>
      <c r="L60" s="214">
        <v>108555577859.16</v>
      </c>
      <c r="M60" s="219">
        <v>83253316794.818512</v>
      </c>
      <c r="N60" s="214">
        <v>9514924208.5699997</v>
      </c>
      <c r="O60" s="214">
        <v>2792531783.6999998</v>
      </c>
      <c r="P60" s="214">
        <v>6722392424.8699999</v>
      </c>
      <c r="Q60" s="214">
        <v>0</v>
      </c>
      <c r="R60" s="214">
        <v>1187728603079.7998</v>
      </c>
      <c r="S60" s="214">
        <v>1271814657171.6899</v>
      </c>
      <c r="T60" s="214">
        <f t="shared" ref="T60:V61" si="0">+Y60+AC60</f>
        <v>1114598350519.927</v>
      </c>
      <c r="U60" s="215">
        <f t="shared" si="0"/>
        <v>50674362430.6166</v>
      </c>
      <c r="V60" s="215">
        <f t="shared" si="0"/>
        <v>106384680469.526</v>
      </c>
      <c r="W60" s="110">
        <f>+V60/S60</f>
        <v>8.3647943408757627E-2</v>
      </c>
      <c r="X60" s="215">
        <v>1235927974294.24</v>
      </c>
      <c r="Y60" s="215">
        <v>1084132447027.1201</v>
      </c>
      <c r="Z60" s="215">
        <v>49758530682.716599</v>
      </c>
      <c r="AA60" s="215">
        <v>102239996584.40601</v>
      </c>
      <c r="AB60" s="215">
        <v>35526419125.826996</v>
      </c>
      <c r="AC60" s="215">
        <v>30465903492.806999</v>
      </c>
      <c r="AD60" s="215">
        <v>915831747.89999998</v>
      </c>
      <c r="AE60" s="215">
        <v>4144683885.1200004</v>
      </c>
      <c r="AF60" s="215">
        <v>3398374594.8000002</v>
      </c>
      <c r="AG60" s="215">
        <v>3455388199.8000002</v>
      </c>
      <c r="AH60" s="215">
        <v>3172801731</v>
      </c>
      <c r="AI60" s="215">
        <v>282586468.79999995</v>
      </c>
      <c r="AJ60" s="215">
        <v>12340628627.3342</v>
      </c>
      <c r="AK60" s="215">
        <v>12505509086.209999</v>
      </c>
      <c r="AL60" s="215">
        <v>3100775853.5602303</v>
      </c>
      <c r="AM60" s="215">
        <v>142814749604.55099</v>
      </c>
      <c r="AN60" s="215">
        <v>75037602855.900101</v>
      </c>
      <c r="AO60" s="215">
        <v>40592455507.073997</v>
      </c>
      <c r="AP60" s="215">
        <v>42101934264.703995</v>
      </c>
      <c r="AQ60" s="215">
        <v>39172919097.116501</v>
      </c>
      <c r="AR60" s="215">
        <v>2929015167.5875001</v>
      </c>
      <c r="AS60" s="215">
        <v>27184691241.577</v>
      </c>
      <c r="AT60" s="215">
        <v>0</v>
      </c>
      <c r="AU60" s="215">
        <v>69567622362.211899</v>
      </c>
      <c r="AV60" s="215">
        <v>85286689359.741592</v>
      </c>
      <c r="AW60" s="215">
        <v>1776759142196.5798</v>
      </c>
      <c r="AX60" s="215">
        <v>488324492789.43701</v>
      </c>
      <c r="AY60" s="215">
        <v>115205194386.382</v>
      </c>
      <c r="AZ60" s="215">
        <v>203220124982.67001</v>
      </c>
      <c r="BA60" s="215">
        <v>13256399812.42</v>
      </c>
      <c r="BB60" s="215">
        <v>0</v>
      </c>
      <c r="BC60" s="215">
        <v>6178955036.4200001</v>
      </c>
      <c r="BD60" s="215">
        <v>1173253046</v>
      </c>
      <c r="BE60" s="215">
        <v>5904191730</v>
      </c>
      <c r="BF60" s="215">
        <v>0</v>
      </c>
      <c r="BG60" s="215">
        <v>46495068133.57</v>
      </c>
      <c r="BH60" s="215">
        <v>89535102329.330399</v>
      </c>
      <c r="BI60" s="215">
        <v>21614799194.785099</v>
      </c>
      <c r="BJ60" s="215">
        <v>67920303134.545296</v>
      </c>
      <c r="BK60" s="215">
        <v>0</v>
      </c>
      <c r="BL60" s="215">
        <v>1288434649407.1501</v>
      </c>
      <c r="BM60" s="215">
        <v>951547383663.19006</v>
      </c>
      <c r="BN60" s="215">
        <v>926639634.59000003</v>
      </c>
      <c r="BO60" s="215">
        <v>302282282876.75</v>
      </c>
      <c r="BP60" s="215">
        <v>41486945583.734901</v>
      </c>
      <c r="BQ60" s="215">
        <v>836555280</v>
      </c>
      <c r="BR60" s="215">
        <v>82757102046.336838</v>
      </c>
      <c r="BS60" s="215">
        <v>77388162484.588699</v>
      </c>
      <c r="BT60" s="215">
        <v>3922156336.6993222</v>
      </c>
      <c r="BU60" s="215">
        <v>0</v>
      </c>
      <c r="BV60" s="215">
        <v>1446783225.0488627</v>
      </c>
      <c r="BW60" s="215">
        <v>44876712.330000006</v>
      </c>
      <c r="BX60" s="215">
        <v>251978343.14000002</v>
      </c>
      <c r="BY60" s="215">
        <v>0</v>
      </c>
      <c r="BZ60" s="215">
        <v>440908845.92045671</v>
      </c>
      <c r="CA60" s="215">
        <v>2254331566.0532331</v>
      </c>
      <c r="CB60" s="215">
        <v>1545312242.3948276</v>
      </c>
      <c r="CC60" s="215">
        <v>11811982084.873844</v>
      </c>
      <c r="CD60" s="215">
        <v>2910805493.0593781</v>
      </c>
      <c r="CE60" s="215">
        <v>6280779931.8173952</v>
      </c>
      <c r="CF60" s="215">
        <v>417055821.82465756</v>
      </c>
      <c r="CG60" s="215">
        <v>2210276190.1624112</v>
      </c>
      <c r="CH60" s="215">
        <v>6935351.9900000002</v>
      </c>
      <c r="CI60" s="215">
        <v>16615479301.501854</v>
      </c>
      <c r="CJ60" s="215">
        <v>1251332298.4501998</v>
      </c>
      <c r="CK60" s="215">
        <v>13114769019.938839</v>
      </c>
      <c r="CL60" s="215">
        <v>0</v>
      </c>
      <c r="CM60" s="215">
        <v>498904.08</v>
      </c>
      <c r="CN60" s="215">
        <v>242521048.06999999</v>
      </c>
      <c r="CO60" s="215">
        <v>485736427.25</v>
      </c>
      <c r="CP60" s="215">
        <v>59955000</v>
      </c>
      <c r="CQ60" s="215">
        <v>9510706862.6429996</v>
      </c>
      <c r="CR60" s="215">
        <v>2815350777.8958364</v>
      </c>
      <c r="CS60" s="215">
        <v>33389361065.555851</v>
      </c>
      <c r="CT60" s="215">
        <v>2603094947.2281785</v>
      </c>
      <c r="CU60" s="215">
        <v>14925292981.414179</v>
      </c>
      <c r="CV60" s="215">
        <v>15860973136.913481</v>
      </c>
      <c r="CW60" s="215">
        <v>10151771078.767735</v>
      </c>
      <c r="CX60" s="215">
        <v>44019467118.641296</v>
      </c>
      <c r="CY60" s="215">
        <v>2426251971.8431859</v>
      </c>
      <c r="CZ60" s="215">
        <v>620071339.11336279</v>
      </c>
      <c r="DA60" s="215">
        <v>45825647751.371109</v>
      </c>
      <c r="DB60" s="215">
        <v>45825329751.371109</v>
      </c>
      <c r="DC60" s="215">
        <v>101798833319.68188</v>
      </c>
      <c r="DD60" s="215">
        <v>60311887735.946983</v>
      </c>
      <c r="DE60" s="215">
        <v>41486945583.734879</v>
      </c>
    </row>
    <row r="61" spans="1:109" x14ac:dyDescent="0.2">
      <c r="A61" s="104">
        <v>2020</v>
      </c>
      <c r="B61" s="104">
        <v>2</v>
      </c>
      <c r="C61" s="104">
        <v>542</v>
      </c>
      <c r="D61" s="221">
        <v>465</v>
      </c>
      <c r="E61" s="104">
        <v>273</v>
      </c>
      <c r="F61" s="223">
        <v>2766913</v>
      </c>
      <c r="G61" s="225">
        <v>445984</v>
      </c>
      <c r="H61" s="109">
        <v>1862154899540.7</v>
      </c>
      <c r="I61" s="106">
        <v>1791441522642.8398</v>
      </c>
      <c r="J61" s="106">
        <v>395258493030.97601</v>
      </c>
      <c r="K61" s="106">
        <v>169620086237.86398</v>
      </c>
      <c r="L61" s="106">
        <v>132978316912.847</v>
      </c>
      <c r="M61" s="231">
        <v>89927487253.544998</v>
      </c>
      <c r="N61" s="106">
        <v>10263338208.57</v>
      </c>
      <c r="O61" s="106">
        <v>2928984783.6999998</v>
      </c>
      <c r="P61" s="230">
        <v>7334353424.8699999</v>
      </c>
      <c r="Q61" s="214">
        <v>0</v>
      </c>
      <c r="R61" s="230">
        <v>1218524801803.1399</v>
      </c>
      <c r="S61" s="230">
        <v>1307300594872.7</v>
      </c>
      <c r="T61" s="214">
        <f t="shared" si="0"/>
        <v>1131087701445.1499</v>
      </c>
      <c r="U61" s="215">
        <f t="shared" si="0"/>
        <v>62273729366.1623</v>
      </c>
      <c r="V61" s="215">
        <f t="shared" si="0"/>
        <v>113939164061.382</v>
      </c>
      <c r="W61" s="110">
        <f>+V61/S61</f>
        <v>8.7156056157441722E-2</v>
      </c>
      <c r="X61" s="232">
        <v>1275905959259.96</v>
      </c>
      <c r="Y61" s="232">
        <v>1103661273474.2998</v>
      </c>
      <c r="Z61" s="232">
        <v>61252155356.692299</v>
      </c>
      <c r="AA61" s="232">
        <v>110992530428.96201</v>
      </c>
      <c r="AB61" s="232">
        <v>31394635612.739998</v>
      </c>
      <c r="AC61" s="232">
        <v>27426427970.849998</v>
      </c>
      <c r="AD61" s="232">
        <v>1021574009.47</v>
      </c>
      <c r="AE61" s="232">
        <v>2946633632.4200001</v>
      </c>
      <c r="AF61" s="232">
        <v>2904003364</v>
      </c>
      <c r="AG61" s="232">
        <v>2924811430</v>
      </c>
      <c r="AH61" s="232">
        <v>2924811430</v>
      </c>
      <c r="AI61" s="215">
        <v>0</v>
      </c>
      <c r="AJ61" s="232">
        <v>12872635158.539999</v>
      </c>
      <c r="AK61" s="232">
        <v>14497379644.68</v>
      </c>
      <c r="AL61" s="232">
        <v>2706550022.71</v>
      </c>
      <c r="AM61" s="232">
        <v>151618251077.61899</v>
      </c>
      <c r="AN61" s="232">
        <v>81039358429.856293</v>
      </c>
      <c r="AO61" s="232">
        <v>38178927408.369896</v>
      </c>
      <c r="AP61" s="232">
        <v>40014407697.919899</v>
      </c>
      <c r="AQ61" s="232">
        <v>37180567900.767494</v>
      </c>
      <c r="AR61" s="232">
        <v>2833839797.1524</v>
      </c>
      <c r="AS61" s="232">
        <v>32399965239.392899</v>
      </c>
      <c r="AT61" s="215">
        <v>0</v>
      </c>
      <c r="AU61" s="232">
        <v>70713376897.850494</v>
      </c>
      <c r="AV61" s="232">
        <v>87703728040.8703</v>
      </c>
      <c r="AW61" s="232">
        <v>1862154899540.6899</v>
      </c>
      <c r="AX61" s="232">
        <v>524478472943.862</v>
      </c>
      <c r="AY61" s="232">
        <v>118643548969.53</v>
      </c>
      <c r="AZ61" s="232">
        <v>212337528315.31</v>
      </c>
      <c r="BA61" s="232">
        <v>33230504948.600002</v>
      </c>
      <c r="BB61" s="232">
        <v>66949998.999999993</v>
      </c>
      <c r="BC61" s="232">
        <v>7784808738.2699995</v>
      </c>
      <c r="BD61" s="232">
        <v>199379079</v>
      </c>
      <c r="BE61" s="232">
        <v>25179367132.330002</v>
      </c>
      <c r="BF61" s="215">
        <v>0</v>
      </c>
      <c r="BG61" s="232">
        <v>52320220622.149994</v>
      </c>
      <c r="BH61" s="232">
        <v>84514587073.418304</v>
      </c>
      <c r="BI61" s="215">
        <v>26249416517.6539</v>
      </c>
      <c r="BJ61" s="232">
        <v>58265170555.764305</v>
      </c>
      <c r="BK61" s="215">
        <v>0</v>
      </c>
      <c r="BL61" s="232">
        <v>1337676426596.8398</v>
      </c>
      <c r="BM61" s="232">
        <v>977347486962.19006</v>
      </c>
      <c r="BN61" s="232">
        <v>721890851.28999996</v>
      </c>
      <c r="BO61" s="232">
        <v>325902648243.49805</v>
      </c>
      <c r="BP61" s="232">
        <v>76612981533.245102</v>
      </c>
      <c r="BQ61" s="232">
        <v>836555280</v>
      </c>
      <c r="BR61" s="232">
        <v>163652741078.95999</v>
      </c>
      <c r="BS61" s="232">
        <v>158413564848.23914</v>
      </c>
      <c r="BT61" s="232">
        <v>7884508797.3903885</v>
      </c>
      <c r="BU61" s="215">
        <v>0</v>
      </c>
      <c r="BV61" s="232">
        <v>-2645332566.6695719</v>
      </c>
      <c r="BW61" s="232">
        <v>90246575.339999989</v>
      </c>
      <c r="BX61" s="232">
        <v>401952413</v>
      </c>
      <c r="BY61" s="215">
        <v>0</v>
      </c>
      <c r="BZ61" s="232">
        <v>631173442.51665807</v>
      </c>
      <c r="CA61" s="232">
        <v>3302510563.9230695</v>
      </c>
      <c r="CB61" s="232">
        <v>7071215561.4492998</v>
      </c>
      <c r="CC61" s="232">
        <v>22291140474.781452</v>
      </c>
      <c r="CD61" s="232">
        <v>4937674864.4250708</v>
      </c>
      <c r="CE61" s="232">
        <v>11605165114.87536</v>
      </c>
      <c r="CF61" s="232">
        <v>880734799.33123291</v>
      </c>
      <c r="CG61" s="232">
        <v>4872155429.0397844</v>
      </c>
      <c r="CH61" s="232">
        <v>4589732.8900000006</v>
      </c>
      <c r="CI61" s="232">
        <v>32497462442.71867</v>
      </c>
      <c r="CJ61" s="232">
        <v>2301217461.1142001</v>
      </c>
      <c r="CK61" s="232">
        <v>23465271933.391838</v>
      </c>
      <c r="CL61" s="215">
        <v>0</v>
      </c>
      <c r="CM61" s="232">
        <v>4116494.5100000002</v>
      </c>
      <c r="CN61" s="232">
        <v>628814456.98000002</v>
      </c>
      <c r="CO61" s="232">
        <v>1061686285.3000001</v>
      </c>
      <c r="CP61" s="232">
        <v>138911666</v>
      </c>
      <c r="CQ61" s="232">
        <v>16803219616.240002</v>
      </c>
      <c r="CR61" s="232">
        <v>4828523414.3618355</v>
      </c>
      <c r="CS61" s="232">
        <v>70567204298.075226</v>
      </c>
      <c r="CT61" s="232">
        <v>8737933054.6315823</v>
      </c>
      <c r="CU61" s="232">
        <v>29737910802.192493</v>
      </c>
      <c r="CV61" s="232">
        <v>32091360441.251141</v>
      </c>
      <c r="CW61" s="232">
        <v>20984237406.80518</v>
      </c>
      <c r="CX61" s="232">
        <v>82307621342.016754</v>
      </c>
      <c r="CY61" s="232">
        <v>4044018581.1548615</v>
      </c>
      <c r="CZ61" s="232">
        <v>1679416813.1372297</v>
      </c>
      <c r="DA61" s="232">
        <v>84672223110.034409</v>
      </c>
      <c r="DB61" s="232">
        <v>84673734915.814392</v>
      </c>
      <c r="DC61" s="232">
        <v>200207657132.47342</v>
      </c>
      <c r="DD61" s="232">
        <v>123594675599.22824</v>
      </c>
      <c r="DE61" s="232">
        <v>76612981533.245163</v>
      </c>
    </row>
  </sheetData>
  <autoFilter ref="A3:AB51"/>
  <mergeCells count="2">
    <mergeCell ref="A1:B1"/>
    <mergeCell ref="G1:R1"/>
  </mergeCells>
  <hyperlinks>
    <hyperlink ref="A1:B1" location="Aguulga!A1" display="HOME"/>
    <hyperlink ref="AI1" location="Aguulga!A1" display="HOME"/>
    <hyperlink ref="AJ1" location="Aguulga!A1" display="HOME"/>
    <hyperlink ref="AK1" location="Aguulga!A1" display="HOME"/>
    <hyperlink ref="AL1" location="Aguulga!A1" display="HOME"/>
    <hyperlink ref="AM1" location="Aguulga!A1" display="HOME"/>
    <hyperlink ref="AN1" location="Aguulga!A1" display="HOME"/>
    <hyperlink ref="AO1" location="Aguulga!A1" display="HOME"/>
    <hyperlink ref="AP1" location="Aguulga!A1" display="HOME"/>
    <hyperlink ref="AQ1" location="Aguulga!A1" display="HOME"/>
    <hyperlink ref="AR1" location="Aguulga!A1" display="HOME"/>
    <hyperlink ref="AS1" location="Aguulga!A1" display="HOME"/>
    <hyperlink ref="AT1" location="Aguulga!A1" display="HOME"/>
    <hyperlink ref="AU1" location="Aguulga!A1" display="HOME"/>
    <hyperlink ref="AV1" location="Aguulga!A1" display="HOME"/>
    <hyperlink ref="AW1" location="Aguulga!A1" display="HOME"/>
    <hyperlink ref="AX1" location="Aguulga!A1" display="HOME"/>
    <hyperlink ref="AY1" location="Aguulga!A1" display="HOME"/>
    <hyperlink ref="AZ1" location="Aguulga!A1" display="HOME"/>
    <hyperlink ref="BA1" location="Aguulga!A1" display="HOME"/>
    <hyperlink ref="BB1" location="Aguulga!A1" display="HOME"/>
    <hyperlink ref="BC1" location="Aguulga!A1" display="HOME"/>
    <hyperlink ref="BD1" location="Aguulga!A1" display="HOME"/>
    <hyperlink ref="BE1" location="Aguulga!A1" display="HOME"/>
    <hyperlink ref="BF1" location="Aguulga!A1" display="HOME"/>
    <hyperlink ref="BG1" location="Aguulga!A1" display="HOME"/>
    <hyperlink ref="BH1" location="Aguulga!A1" display="HOME"/>
    <hyperlink ref="BI1" location="Aguulga!A1" display="HOME"/>
    <hyperlink ref="BJ1" location="Aguulga!A1" display="HOME"/>
    <hyperlink ref="BK1" location="Aguulga!A1" display="HOME"/>
    <hyperlink ref="BL1" location="Aguulga!A1" display="HOME"/>
    <hyperlink ref="BM1" location="Aguulga!A1" display="HOME"/>
    <hyperlink ref="BN1" location="Aguulga!A1" display="HOME"/>
    <hyperlink ref="BO1" location="Aguulga!A1" display="HOME"/>
    <hyperlink ref="BP1" location="Aguulga!A1" display="HOME"/>
    <hyperlink ref="BQ1" location="Aguulga!A1" display="HOME"/>
    <hyperlink ref="BR1" location="Aguulga!A1" display="HOME"/>
    <hyperlink ref="BS1" location="Aguulga!A1" display="HOME"/>
    <hyperlink ref="BT1" location="Aguulga!A1" display="HOME"/>
    <hyperlink ref="BU1" location="Aguulga!A1" display="HOME"/>
    <hyperlink ref="BV1" location="Aguulga!A1" display="HOME"/>
    <hyperlink ref="BW1" location="Aguulga!A1" display="HOME"/>
    <hyperlink ref="BX1" location="Aguulga!A1" display="HOME"/>
    <hyperlink ref="BY1" location="Aguulga!A1" display="HOME"/>
    <hyperlink ref="BZ1" location="Aguulga!A1" display="HOME"/>
    <hyperlink ref="CA1" location="Aguulga!A1" display="HOME"/>
    <hyperlink ref="CB1" location="Aguulga!A1" display="HOME"/>
    <hyperlink ref="CC1" location="Aguulga!A1" display="HOME"/>
    <hyperlink ref="CD1" location="Aguulga!A1" display="HOME"/>
    <hyperlink ref="CE1" location="Aguulga!A1" display="HOME"/>
    <hyperlink ref="CF1" location="Aguulga!A1" display="HOME"/>
    <hyperlink ref="CG1" location="Aguulga!A1" display="HOME"/>
    <hyperlink ref="CH1" location="Aguulga!A1" display="HOME"/>
    <hyperlink ref="CI1" location="Aguulga!A1" display="HOME"/>
    <hyperlink ref="CJ1" location="Aguulga!A1" display="HOME"/>
    <hyperlink ref="CK1" location="Aguulga!A1" display="HOME"/>
    <hyperlink ref="CL1" location="Aguulga!A1" display="HOME"/>
    <hyperlink ref="CM1" location="Aguulga!A1" display="HOME"/>
    <hyperlink ref="CN1" location="Aguulga!A1" display="HOME"/>
    <hyperlink ref="CO1" location="Aguulga!A1" display="HOME"/>
    <hyperlink ref="CP1" location="Aguulga!A1" display="HOME"/>
    <hyperlink ref="CQ1" location="Aguulga!A1" display="HOME"/>
    <hyperlink ref="CR1" location="Aguulga!A1" display="HOME"/>
    <hyperlink ref="CS1" location="Aguulga!A1" display="HOME"/>
    <hyperlink ref="CT1" location="Aguulga!A1" display="HOME"/>
    <hyperlink ref="CU1" location="Aguulga!A1" display="HOME"/>
    <hyperlink ref="CV1" location="Aguulga!A1" display="HOME"/>
    <hyperlink ref="CW1" location="Aguulga!A1" display="HOME"/>
    <hyperlink ref="CX1" location="Aguulga!A1" display="HOME"/>
    <hyperlink ref="CY1" location="Aguulga!A1" display="HOME"/>
    <hyperlink ref="CZ1" location="Aguulga!A1" display="HOME"/>
    <hyperlink ref="DA1" location="Aguulga!A1" display="HOME"/>
    <hyperlink ref="DB1" location="Aguulga!A1" display="HOME"/>
    <hyperlink ref="DC1" location="Aguulga!A1" display="HOME"/>
    <hyperlink ref="DD1" location="Aguulga!A1" display="HOME"/>
    <hyperlink ref="DE1" location="Aguulga!A1" display="HOME"/>
  </hyperlinks>
  <pageMargins left="0.7" right="0.7" top="0.75" bottom="0.75" header="0.3" footer="0.3"/>
  <pageSetup scale="84" fitToWidth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060"/>
  </sheetPr>
  <dimension ref="A1:U61"/>
  <sheetViews>
    <sheetView showGridLines="0" view="pageBreakPreview" zoomScale="115" zoomScaleNormal="100" zoomScaleSheetLayoutView="115" workbookViewId="0">
      <pane xSplit="2" ySplit="3" topLeftCell="C43" activePane="bottomRight" state="frozen"/>
      <selection activeCell="I14" sqref="I14"/>
      <selection pane="topRight" activeCell="I14" sqref="I14"/>
      <selection pane="bottomLeft" activeCell="I14" sqref="I14"/>
      <selection pane="bottomRight" activeCell="I75" sqref="I75"/>
    </sheetView>
  </sheetViews>
  <sheetFormatPr defaultColWidth="9.140625" defaultRowHeight="12.75" x14ac:dyDescent="0.2"/>
  <cols>
    <col min="1" max="1" width="7.42578125" style="4" customWidth="1"/>
    <col min="2" max="2" width="6.7109375" style="4" customWidth="1"/>
    <col min="3" max="3" width="7.85546875" style="5" customWidth="1"/>
    <col min="4" max="4" width="6.42578125" style="5" customWidth="1"/>
    <col min="5" max="5" width="8.28515625" style="5" customWidth="1"/>
    <col min="6" max="6" width="9.28515625" style="5" customWidth="1"/>
    <col min="7" max="7" width="14.7109375" style="4" customWidth="1"/>
    <col min="8" max="11" width="16.28515625" style="4" customWidth="1"/>
    <col min="12" max="12" width="7.42578125" style="4" customWidth="1"/>
    <col min="13" max="13" width="6.7109375" style="4" customWidth="1"/>
    <col min="14" max="14" width="14.5703125" style="4" customWidth="1"/>
    <col min="15" max="15" width="10.28515625" style="14" customWidth="1"/>
    <col min="16" max="16" width="15.140625" style="4" customWidth="1"/>
    <col min="17" max="17" width="14.85546875" style="4" customWidth="1"/>
    <col min="18" max="19" width="16.28515625" style="4" customWidth="1"/>
    <col min="20" max="20" width="15.28515625" style="4" customWidth="1"/>
    <col min="21" max="21" width="16.28515625" style="4" customWidth="1"/>
    <col min="22" max="16384" width="9.140625" style="8"/>
  </cols>
  <sheetData>
    <row r="1" spans="1:21" ht="15.75" x14ac:dyDescent="0.2">
      <c r="A1" s="247" t="s">
        <v>15</v>
      </c>
      <c r="B1" s="247"/>
      <c r="F1" s="251" t="s">
        <v>195</v>
      </c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5.25" customHeight="1" x14ac:dyDescent="0.2">
      <c r="A2" s="3"/>
      <c r="G2" s="3"/>
      <c r="H2" s="3"/>
      <c r="I2" s="3"/>
      <c r="J2" s="3"/>
      <c r="K2" s="3"/>
      <c r="L2" s="3"/>
      <c r="N2" s="3"/>
      <c r="O2" s="3"/>
      <c r="P2" s="3"/>
      <c r="Q2" s="3"/>
      <c r="R2" s="3"/>
      <c r="S2" s="3"/>
      <c r="T2" s="3"/>
      <c r="U2" s="3"/>
    </row>
    <row r="3" spans="1:21" s="102" customFormat="1" ht="45" x14ac:dyDescent="0.2">
      <c r="A3" s="100" t="s">
        <v>5</v>
      </c>
      <c r="B3" s="100" t="s">
        <v>6</v>
      </c>
      <c r="C3" s="100" t="s">
        <v>7</v>
      </c>
      <c r="D3" s="100" t="s">
        <v>13</v>
      </c>
      <c r="E3" s="100" t="s">
        <v>182</v>
      </c>
      <c r="F3" s="100" t="s">
        <v>8</v>
      </c>
      <c r="G3" s="103" t="s">
        <v>9</v>
      </c>
      <c r="H3" s="103" t="s">
        <v>184</v>
      </c>
      <c r="I3" s="103" t="s">
        <v>35</v>
      </c>
      <c r="J3" s="103" t="s">
        <v>185</v>
      </c>
      <c r="K3" s="103" t="s">
        <v>196</v>
      </c>
      <c r="L3" s="100" t="s">
        <v>5</v>
      </c>
      <c r="M3" s="100" t="s">
        <v>6</v>
      </c>
      <c r="N3" s="103" t="s">
        <v>186</v>
      </c>
      <c r="O3" s="100" t="s">
        <v>10</v>
      </c>
      <c r="P3" s="103" t="s">
        <v>187</v>
      </c>
      <c r="Q3" s="103" t="s">
        <v>197</v>
      </c>
      <c r="R3" s="103" t="s">
        <v>12</v>
      </c>
      <c r="S3" s="103" t="s">
        <v>180</v>
      </c>
      <c r="T3" s="103" t="s">
        <v>181</v>
      </c>
      <c r="U3" s="103" t="s">
        <v>11</v>
      </c>
    </row>
    <row r="4" spans="1:21" hidden="1" x14ac:dyDescent="0.2">
      <c r="A4" s="104">
        <v>2006</v>
      </c>
      <c r="B4" s="104">
        <v>1</v>
      </c>
      <c r="C4" s="105"/>
      <c r="D4" s="105"/>
      <c r="E4" s="105"/>
      <c r="F4" s="105"/>
      <c r="G4" s="106">
        <v>0</v>
      </c>
      <c r="H4" s="106">
        <v>0</v>
      </c>
      <c r="I4" s="106">
        <v>0</v>
      </c>
      <c r="J4" s="106">
        <v>0</v>
      </c>
      <c r="K4" s="106">
        <v>0</v>
      </c>
      <c r="L4" s="104">
        <v>2006</v>
      </c>
      <c r="M4" s="104">
        <v>1</v>
      </c>
      <c r="N4" s="106">
        <v>0</v>
      </c>
      <c r="O4" s="107"/>
      <c r="P4" s="106">
        <v>0</v>
      </c>
      <c r="Q4" s="106">
        <v>0</v>
      </c>
      <c r="R4" s="106">
        <v>0</v>
      </c>
      <c r="S4" s="106">
        <v>0</v>
      </c>
      <c r="T4" s="106">
        <v>0</v>
      </c>
      <c r="U4" s="106">
        <v>0</v>
      </c>
    </row>
    <row r="5" spans="1:21" hidden="1" x14ac:dyDescent="0.2">
      <c r="A5" s="104">
        <v>2006</v>
      </c>
      <c r="B5" s="104">
        <v>2</v>
      </c>
      <c r="C5" s="105"/>
      <c r="D5" s="105"/>
      <c r="E5" s="105"/>
      <c r="F5" s="105"/>
      <c r="G5" s="106">
        <v>0</v>
      </c>
      <c r="H5" s="106">
        <v>0</v>
      </c>
      <c r="I5" s="106">
        <v>0</v>
      </c>
      <c r="J5" s="106">
        <v>0</v>
      </c>
      <c r="K5" s="106">
        <v>0</v>
      </c>
      <c r="L5" s="104">
        <v>2006</v>
      </c>
      <c r="M5" s="104">
        <v>2</v>
      </c>
      <c r="N5" s="106">
        <v>0</v>
      </c>
      <c r="O5" s="107"/>
      <c r="P5" s="106">
        <v>0</v>
      </c>
      <c r="Q5" s="106">
        <v>0</v>
      </c>
      <c r="R5" s="106">
        <v>0</v>
      </c>
      <c r="S5" s="106">
        <v>0</v>
      </c>
      <c r="T5" s="106">
        <v>0</v>
      </c>
      <c r="U5" s="106">
        <v>0</v>
      </c>
    </row>
    <row r="6" spans="1:21" hidden="1" x14ac:dyDescent="0.2">
      <c r="A6" s="104">
        <v>2006</v>
      </c>
      <c r="B6" s="104">
        <v>3</v>
      </c>
      <c r="C6" s="105"/>
      <c r="D6" s="105"/>
      <c r="E6" s="105"/>
      <c r="F6" s="105"/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4">
        <v>2006</v>
      </c>
      <c r="M6" s="104">
        <v>3</v>
      </c>
      <c r="N6" s="106">
        <v>0</v>
      </c>
      <c r="O6" s="107"/>
      <c r="P6" s="106">
        <v>0</v>
      </c>
      <c r="Q6" s="106">
        <v>0</v>
      </c>
      <c r="R6" s="106">
        <v>0</v>
      </c>
      <c r="S6" s="106">
        <v>0</v>
      </c>
      <c r="T6" s="106">
        <v>0</v>
      </c>
      <c r="U6" s="106">
        <v>0</v>
      </c>
    </row>
    <row r="7" spans="1:21" x14ac:dyDescent="0.2">
      <c r="A7" s="104">
        <v>2006</v>
      </c>
      <c r="B7" s="104">
        <v>4</v>
      </c>
      <c r="C7" s="108">
        <v>52</v>
      </c>
      <c r="D7" s="109">
        <v>48</v>
      </c>
      <c r="E7" s="109">
        <v>4</v>
      </c>
      <c r="F7" s="108">
        <v>5150</v>
      </c>
      <c r="G7" s="109">
        <v>16545295608.299997</v>
      </c>
      <c r="H7" s="109">
        <v>2844821637.8000002</v>
      </c>
      <c r="I7" s="109">
        <v>12922293763.23</v>
      </c>
      <c r="J7" s="109">
        <v>12922293763.23</v>
      </c>
      <c r="K7" s="109">
        <v>778180207.26999998</v>
      </c>
      <c r="L7" s="104">
        <v>2006</v>
      </c>
      <c r="M7" s="104">
        <v>4</v>
      </c>
      <c r="N7" s="109">
        <v>858282352.69999993</v>
      </c>
      <c r="O7" s="110">
        <f t="shared" ref="O7:O38" si="0">+N7/I7</f>
        <v>6.6418730948697102E-2</v>
      </c>
      <c r="P7" s="109">
        <v>11387137902.4</v>
      </c>
      <c r="Q7" s="109">
        <v>1139232550.9900012</v>
      </c>
      <c r="R7" s="109">
        <v>2860722912.4000001</v>
      </c>
      <c r="S7" s="109">
        <v>2132076430.2700002</v>
      </c>
      <c r="T7" s="109">
        <v>280386559.69999999</v>
      </c>
      <c r="U7" s="109">
        <v>12660145399.700001</v>
      </c>
    </row>
    <row r="8" spans="1:21" x14ac:dyDescent="0.2">
      <c r="A8" s="104">
        <v>2007</v>
      </c>
      <c r="B8" s="104">
        <v>1</v>
      </c>
      <c r="C8" s="108">
        <v>82</v>
      </c>
      <c r="D8" s="109"/>
      <c r="E8" s="109"/>
      <c r="F8" s="108">
        <v>7690</v>
      </c>
      <c r="G8" s="109">
        <v>17761014214.661182</v>
      </c>
      <c r="H8" s="109">
        <v>3198758076.5918713</v>
      </c>
      <c r="I8" s="109">
        <v>11814335309.698399</v>
      </c>
      <c r="J8" s="109">
        <v>11814335309.698399</v>
      </c>
      <c r="K8" s="109">
        <v>2747920828.3709126</v>
      </c>
      <c r="L8" s="104">
        <v>2007</v>
      </c>
      <c r="M8" s="104">
        <v>1</v>
      </c>
      <c r="N8" s="109">
        <v>988213905.00999999</v>
      </c>
      <c r="O8" s="110">
        <f t="shared" si="0"/>
        <v>8.3645324015712869E-2</v>
      </c>
      <c r="P8" s="109">
        <v>13329304061.81542</v>
      </c>
      <c r="Q8" s="109">
        <v>936726325.88645744</v>
      </c>
      <c r="R8" s="109">
        <v>3297285823.9597301</v>
      </c>
      <c r="S8" s="109">
        <v>2562349819.7743802</v>
      </c>
      <c r="T8" s="109">
        <v>487457470.31745625</v>
      </c>
      <c r="U8" s="109">
        <v>14463728390.701878</v>
      </c>
    </row>
    <row r="9" spans="1:21" x14ac:dyDescent="0.2">
      <c r="A9" s="104">
        <v>2007</v>
      </c>
      <c r="B9" s="104">
        <v>2</v>
      </c>
      <c r="C9" s="108">
        <v>124</v>
      </c>
      <c r="D9" s="109"/>
      <c r="E9" s="109"/>
      <c r="F9" s="108">
        <v>13500</v>
      </c>
      <c r="G9" s="109">
        <v>27464423406.150002</v>
      </c>
      <c r="H9" s="109">
        <v>10433162840.48</v>
      </c>
      <c r="I9" s="109">
        <v>13694473564.99</v>
      </c>
      <c r="J9" s="109">
        <v>13694473564.99</v>
      </c>
      <c r="K9" s="109">
        <v>3336787000.6800022</v>
      </c>
      <c r="L9" s="104">
        <v>2007</v>
      </c>
      <c r="M9" s="104">
        <v>2</v>
      </c>
      <c r="N9" s="109">
        <v>939718045.72000003</v>
      </c>
      <c r="O9" s="110">
        <f t="shared" si="0"/>
        <v>6.8620238759845034E-2</v>
      </c>
      <c r="P9" s="109">
        <v>21093390906.950001</v>
      </c>
      <c r="Q9" s="109">
        <v>1422053067.9030974</v>
      </c>
      <c r="R9" s="109">
        <v>4703544044.5</v>
      </c>
      <c r="S9" s="109">
        <v>4600402042.8000002</v>
      </c>
      <c r="T9" s="109">
        <v>-1940269755.52</v>
      </c>
      <c r="U9" s="109">
        <v>22760879361.613098</v>
      </c>
    </row>
    <row r="10" spans="1:21" x14ac:dyDescent="0.2">
      <c r="A10" s="104">
        <v>2007</v>
      </c>
      <c r="B10" s="104">
        <v>3</v>
      </c>
      <c r="C10" s="108">
        <v>131</v>
      </c>
      <c r="D10" s="109">
        <v>92</v>
      </c>
      <c r="E10" s="109">
        <v>39</v>
      </c>
      <c r="F10" s="108">
        <v>14265</v>
      </c>
      <c r="G10" s="109">
        <v>32161689671.049999</v>
      </c>
      <c r="H10" s="109">
        <v>12722512230.9</v>
      </c>
      <c r="I10" s="109">
        <v>16271097324.439999</v>
      </c>
      <c r="J10" s="109">
        <v>16271097324.439999</v>
      </c>
      <c r="K10" s="109">
        <v>3168080115.7099991</v>
      </c>
      <c r="L10" s="104">
        <v>2007</v>
      </c>
      <c r="M10" s="104">
        <v>3</v>
      </c>
      <c r="N10" s="109">
        <v>1172809381.3800001</v>
      </c>
      <c r="O10" s="110">
        <f t="shared" si="0"/>
        <v>7.2079304671012076E-2</v>
      </c>
      <c r="P10" s="109">
        <v>23888907756.16</v>
      </c>
      <c r="Q10" s="109">
        <v>1618951660.9343286</v>
      </c>
      <c r="R10" s="109">
        <v>5754117046.9200001</v>
      </c>
      <c r="S10" s="109">
        <v>5320962868.96</v>
      </c>
      <c r="T10" s="109">
        <v>-1946785905.55</v>
      </c>
      <c r="U10" s="109">
        <v>26407572623.944328</v>
      </c>
    </row>
    <row r="11" spans="1:21" x14ac:dyDescent="0.2">
      <c r="A11" s="104">
        <v>2007</v>
      </c>
      <c r="B11" s="104">
        <v>4</v>
      </c>
      <c r="C11" s="108">
        <v>179</v>
      </c>
      <c r="D11" s="109">
        <v>99</v>
      </c>
      <c r="E11" s="109">
        <v>80</v>
      </c>
      <c r="F11" s="108">
        <v>21667</v>
      </c>
      <c r="G11" s="109">
        <v>35627606288.190002</v>
      </c>
      <c r="H11" s="109">
        <v>13600161352.700001</v>
      </c>
      <c r="I11" s="109">
        <v>18037539097.009998</v>
      </c>
      <c r="J11" s="109">
        <v>18037539097.009998</v>
      </c>
      <c r="K11" s="109">
        <v>3989905838.4800034</v>
      </c>
      <c r="L11" s="104">
        <v>2007</v>
      </c>
      <c r="M11" s="104">
        <v>4</v>
      </c>
      <c r="N11" s="109">
        <v>1448704759.45</v>
      </c>
      <c r="O11" s="110">
        <f t="shared" si="0"/>
        <v>8.0316098091792645E-2</v>
      </c>
      <c r="P11" s="109">
        <v>25959653548.93</v>
      </c>
      <c r="Q11" s="109">
        <v>1837031279.1299982</v>
      </c>
      <c r="R11" s="109">
        <v>7358297883.2399998</v>
      </c>
      <c r="S11" s="109">
        <v>6513649792.0500002</v>
      </c>
      <c r="T11" s="109">
        <v>-1853866356.8599999</v>
      </c>
      <c r="U11" s="109">
        <v>28269308404.939999</v>
      </c>
    </row>
    <row r="12" spans="1:21" x14ac:dyDescent="0.2">
      <c r="A12" s="104">
        <v>2008</v>
      </c>
      <c r="B12" s="104">
        <v>1</v>
      </c>
      <c r="C12" s="108">
        <v>197</v>
      </c>
      <c r="D12" s="109">
        <v>110</v>
      </c>
      <c r="E12" s="109">
        <v>87</v>
      </c>
      <c r="F12" s="108">
        <v>23431</v>
      </c>
      <c r="G12" s="109">
        <v>44815841090</v>
      </c>
      <c r="H12" s="109">
        <v>11134968000</v>
      </c>
      <c r="I12" s="109">
        <v>29386442800</v>
      </c>
      <c r="J12" s="109">
        <v>29386442800</v>
      </c>
      <c r="K12" s="109">
        <v>4294430290</v>
      </c>
      <c r="L12" s="104">
        <v>2008</v>
      </c>
      <c r="M12" s="104">
        <v>1</v>
      </c>
      <c r="N12" s="109">
        <v>1302118900</v>
      </c>
      <c r="O12" s="110">
        <f t="shared" si="0"/>
        <v>4.4310191228725378E-2</v>
      </c>
      <c r="P12" s="109">
        <v>31570530820</v>
      </c>
      <c r="Q12" s="109">
        <v>2176312186.7438774</v>
      </c>
      <c r="R12" s="109">
        <v>9039579656.1800003</v>
      </c>
      <c r="S12" s="109">
        <v>7394042100</v>
      </c>
      <c r="T12" s="109">
        <v>329317530</v>
      </c>
      <c r="U12" s="109">
        <v>35776261438.083878</v>
      </c>
    </row>
    <row r="13" spans="1:21" x14ac:dyDescent="0.2">
      <c r="A13" s="104">
        <v>2008</v>
      </c>
      <c r="B13" s="104">
        <v>2</v>
      </c>
      <c r="C13" s="108">
        <v>198</v>
      </c>
      <c r="D13" s="109">
        <v>104</v>
      </c>
      <c r="E13" s="109">
        <v>94</v>
      </c>
      <c r="F13" s="108">
        <v>22237</v>
      </c>
      <c r="G13" s="109">
        <v>46129141160</v>
      </c>
      <c r="H13" s="109">
        <v>8385913250</v>
      </c>
      <c r="I13" s="109">
        <v>33601571270</v>
      </c>
      <c r="J13" s="109">
        <v>33601571270</v>
      </c>
      <c r="K13" s="109">
        <v>4141656640</v>
      </c>
      <c r="L13" s="104">
        <v>2008</v>
      </c>
      <c r="M13" s="104">
        <v>2</v>
      </c>
      <c r="N13" s="109">
        <v>1703727310</v>
      </c>
      <c r="O13" s="110">
        <f t="shared" si="0"/>
        <v>5.0703798828631387E-2</v>
      </c>
      <c r="P13" s="109">
        <v>29124742750</v>
      </c>
      <c r="Q13" s="109">
        <v>2189696135.2074032</v>
      </c>
      <c r="R13" s="109">
        <v>9924894011.1119995</v>
      </c>
      <c r="S13" s="109">
        <v>7565800156.6699991</v>
      </c>
      <c r="T13" s="109">
        <v>386181246.7719999</v>
      </c>
      <c r="U13" s="109">
        <v>36204247154.447403</v>
      </c>
    </row>
    <row r="14" spans="1:21" x14ac:dyDescent="0.2">
      <c r="A14" s="104">
        <v>2008</v>
      </c>
      <c r="B14" s="104">
        <v>3</v>
      </c>
      <c r="C14" s="108">
        <v>204</v>
      </c>
      <c r="D14" s="109">
        <v>103</v>
      </c>
      <c r="E14" s="109">
        <v>101</v>
      </c>
      <c r="F14" s="108">
        <v>24021</v>
      </c>
      <c r="G14" s="109">
        <v>42982106258.639999</v>
      </c>
      <c r="H14" s="109">
        <v>6071463943.4300003</v>
      </c>
      <c r="I14" s="109">
        <v>33100879461.269997</v>
      </c>
      <c r="J14" s="109">
        <v>33100879461.269997</v>
      </c>
      <c r="K14" s="109">
        <v>3809762853.9399986</v>
      </c>
      <c r="L14" s="104">
        <v>2008</v>
      </c>
      <c r="M14" s="104">
        <v>3</v>
      </c>
      <c r="N14" s="109">
        <v>1997185979.6900001</v>
      </c>
      <c r="O14" s="110">
        <f t="shared" si="0"/>
        <v>6.0336341879581382E-2</v>
      </c>
      <c r="P14" s="109">
        <v>29020238535.799999</v>
      </c>
      <c r="Q14" s="109">
        <v>12649309799.735943</v>
      </c>
      <c r="R14" s="109">
        <v>10486220219.612001</v>
      </c>
      <c r="S14" s="109">
        <v>7857109527.0400009</v>
      </c>
      <c r="T14" s="109">
        <v>232368965.76599988</v>
      </c>
      <c r="U14" s="109">
        <v>42982106258.645943</v>
      </c>
    </row>
    <row r="15" spans="1:21" x14ac:dyDescent="0.2">
      <c r="A15" s="104">
        <v>2008</v>
      </c>
      <c r="B15" s="104">
        <v>4</v>
      </c>
      <c r="C15" s="108">
        <v>209</v>
      </c>
      <c r="D15" s="109">
        <v>101</v>
      </c>
      <c r="E15" s="109">
        <v>108</v>
      </c>
      <c r="F15" s="108">
        <v>24655</v>
      </c>
      <c r="G15" s="109">
        <v>41700338865.77681</v>
      </c>
      <c r="H15" s="109">
        <v>7109734039.3634787</v>
      </c>
      <c r="I15" s="109">
        <v>30653312200.313503</v>
      </c>
      <c r="J15" s="109">
        <v>30653312200.313503</v>
      </c>
      <c r="K15" s="109">
        <v>3937292626.0998278</v>
      </c>
      <c r="L15" s="104">
        <v>2008</v>
      </c>
      <c r="M15" s="104">
        <v>4</v>
      </c>
      <c r="N15" s="109">
        <v>2192021637.5299997</v>
      </c>
      <c r="O15" s="110">
        <f t="shared" si="0"/>
        <v>7.1510107071156279E-2</v>
      </c>
      <c r="P15" s="109">
        <v>27671713731.914341</v>
      </c>
      <c r="Q15" s="109">
        <v>473506606.60786724</v>
      </c>
      <c r="R15" s="109">
        <v>10872353736.446106</v>
      </c>
      <c r="S15" s="109">
        <v>7668248391.3699999</v>
      </c>
      <c r="T15" s="109">
        <v>249118823.68599999</v>
      </c>
      <c r="U15" s="109">
        <v>30827985132.322208</v>
      </c>
    </row>
    <row r="16" spans="1:21" x14ac:dyDescent="0.2">
      <c r="A16" s="104">
        <v>2009</v>
      </c>
      <c r="B16" s="104">
        <v>1</v>
      </c>
      <c r="C16" s="108">
        <v>214</v>
      </c>
      <c r="D16" s="109">
        <v>102</v>
      </c>
      <c r="E16" s="109">
        <v>112</v>
      </c>
      <c r="F16" s="108">
        <v>27020</v>
      </c>
      <c r="G16" s="109">
        <v>42264832200</v>
      </c>
      <c r="H16" s="109">
        <v>6590406260</v>
      </c>
      <c r="I16" s="109">
        <v>31294718560</v>
      </c>
      <c r="J16" s="109">
        <v>31294718560</v>
      </c>
      <c r="K16" s="109">
        <v>4379707380</v>
      </c>
      <c r="L16" s="104">
        <v>2009</v>
      </c>
      <c r="M16" s="104">
        <v>1</v>
      </c>
      <c r="N16" s="109">
        <v>2401172970</v>
      </c>
      <c r="O16" s="110">
        <f t="shared" si="0"/>
        <v>7.6727738113264568E-2</v>
      </c>
      <c r="P16" s="109">
        <v>28627894260</v>
      </c>
      <c r="Q16" s="109">
        <v>1970035970</v>
      </c>
      <c r="R16" s="109">
        <v>10498870120</v>
      </c>
      <c r="S16" s="109">
        <v>6994315820</v>
      </c>
      <c r="T16" s="109">
        <v>1270669000</v>
      </c>
      <c r="U16" s="109">
        <v>31765962080</v>
      </c>
    </row>
    <row r="17" spans="1:21" x14ac:dyDescent="0.2">
      <c r="A17" s="104">
        <v>2009</v>
      </c>
      <c r="B17" s="104">
        <v>2</v>
      </c>
      <c r="C17" s="108">
        <v>217</v>
      </c>
      <c r="D17" s="109">
        <v>102</v>
      </c>
      <c r="E17" s="109">
        <v>115</v>
      </c>
      <c r="F17" s="108">
        <v>27780</v>
      </c>
      <c r="G17" s="109">
        <v>42781679940</v>
      </c>
      <c r="H17" s="109">
        <v>7037448000</v>
      </c>
      <c r="I17" s="109">
        <v>31273938880</v>
      </c>
      <c r="J17" s="109">
        <v>31273938880</v>
      </c>
      <c r="K17" s="109">
        <v>4470293060</v>
      </c>
      <c r="L17" s="104">
        <v>2009</v>
      </c>
      <c r="M17" s="104">
        <v>2</v>
      </c>
      <c r="N17" s="109">
        <v>2534093260</v>
      </c>
      <c r="O17" s="110">
        <f t="shared" si="0"/>
        <v>8.1028912594715674E-2</v>
      </c>
      <c r="P17" s="109">
        <v>29103771230</v>
      </c>
      <c r="Q17" s="109">
        <v>2138462140.0000002</v>
      </c>
      <c r="R17" s="109">
        <v>10451100560</v>
      </c>
      <c r="S17" s="109">
        <v>7113835910</v>
      </c>
      <c r="T17" s="109">
        <v>946483120</v>
      </c>
      <c r="U17" s="109">
        <v>32330579389.999996</v>
      </c>
    </row>
    <row r="18" spans="1:21" x14ac:dyDescent="0.2">
      <c r="A18" s="104">
        <v>2009</v>
      </c>
      <c r="B18" s="104">
        <v>3</v>
      </c>
      <c r="C18" s="108">
        <v>217</v>
      </c>
      <c r="D18" s="109"/>
      <c r="E18" s="109"/>
      <c r="F18" s="108">
        <v>27061</v>
      </c>
      <c r="G18" s="109">
        <v>42662016370.510002</v>
      </c>
      <c r="H18" s="109">
        <v>7003338891.710001</v>
      </c>
      <c r="I18" s="109">
        <v>31266289083.620003</v>
      </c>
      <c r="J18" s="109">
        <v>31266289083.620003</v>
      </c>
      <c r="K18" s="109">
        <v>4392388395.1799984</v>
      </c>
      <c r="L18" s="104">
        <v>2009</v>
      </c>
      <c r="M18" s="104">
        <v>3</v>
      </c>
      <c r="N18" s="109">
        <v>5636916077</v>
      </c>
      <c r="O18" s="110">
        <f t="shared" si="0"/>
        <v>0.18028733956640561</v>
      </c>
      <c r="P18" s="109">
        <v>29706546599.060009</v>
      </c>
      <c r="Q18" s="109">
        <v>2084440437.355998</v>
      </c>
      <c r="R18" s="109">
        <v>10017679325.226683</v>
      </c>
      <c r="S18" s="109">
        <v>7155462292.4300013</v>
      </c>
      <c r="T18" s="109">
        <v>858739702.2766825</v>
      </c>
      <c r="U18" s="109">
        <v>32644337045.286007</v>
      </c>
    </row>
    <row r="19" spans="1:21" x14ac:dyDescent="0.2">
      <c r="A19" s="104">
        <v>2009</v>
      </c>
      <c r="B19" s="104">
        <v>4</v>
      </c>
      <c r="C19" s="108">
        <v>212</v>
      </c>
      <c r="D19" s="109">
        <v>95</v>
      </c>
      <c r="E19" s="109">
        <v>117</v>
      </c>
      <c r="F19" s="108">
        <v>28069</v>
      </c>
      <c r="G19" s="109">
        <v>44568177819.310005</v>
      </c>
      <c r="H19" s="109">
        <v>9779467677.8499985</v>
      </c>
      <c r="I19" s="109">
        <v>30368474945.050003</v>
      </c>
      <c r="J19" s="109">
        <v>30368474945.050003</v>
      </c>
      <c r="K19" s="109">
        <v>4420235196.4100037</v>
      </c>
      <c r="L19" s="104">
        <v>2009</v>
      </c>
      <c r="M19" s="104">
        <v>4</v>
      </c>
      <c r="N19" s="109">
        <v>2128058098.6299999</v>
      </c>
      <c r="O19" s="110">
        <f t="shared" si="0"/>
        <v>7.0074579065316833E-2</v>
      </c>
      <c r="P19" s="109">
        <v>29898255733.489998</v>
      </c>
      <c r="Q19" s="109">
        <v>1947335305.1999998</v>
      </c>
      <c r="R19" s="109">
        <v>11911900125.745926</v>
      </c>
      <c r="S19" s="109">
        <v>7442560565.5300007</v>
      </c>
      <c r="T19" s="109">
        <v>819806622.04000008</v>
      </c>
      <c r="U19" s="109">
        <v>32656277693.560001</v>
      </c>
    </row>
    <row r="20" spans="1:21" x14ac:dyDescent="0.2">
      <c r="A20" s="104">
        <v>2010</v>
      </c>
      <c r="B20" s="104">
        <v>1</v>
      </c>
      <c r="C20" s="108">
        <v>207</v>
      </c>
      <c r="D20" s="109">
        <v>88</v>
      </c>
      <c r="E20" s="109">
        <v>119</v>
      </c>
      <c r="F20" s="108">
        <v>27132</v>
      </c>
      <c r="G20" s="109">
        <v>44269760320.854591</v>
      </c>
      <c r="H20" s="109">
        <v>8052247626.3500004</v>
      </c>
      <c r="I20" s="109">
        <v>31879318603.526432</v>
      </c>
      <c r="J20" s="109">
        <v>31879318603.526432</v>
      </c>
      <c r="K20" s="109">
        <v>4338194090.978158</v>
      </c>
      <c r="L20" s="104">
        <v>2010</v>
      </c>
      <c r="M20" s="104">
        <v>1</v>
      </c>
      <c r="N20" s="109">
        <v>3165385564.2399998</v>
      </c>
      <c r="O20" s="110">
        <f t="shared" si="0"/>
        <v>9.9292761040690833E-2</v>
      </c>
      <c r="P20" s="109">
        <v>30109975448.67001</v>
      </c>
      <c r="Q20" s="109">
        <v>2189679548.7163</v>
      </c>
      <c r="R20" s="109">
        <v>11213204971.162249</v>
      </c>
      <c r="S20" s="109">
        <v>7401896709.21</v>
      </c>
      <c r="T20" s="109">
        <v>1950697906.3499999</v>
      </c>
      <c r="U20" s="109">
        <v>33056555349.686314</v>
      </c>
    </row>
    <row r="21" spans="1:21" x14ac:dyDescent="0.2">
      <c r="A21" s="104">
        <v>2010</v>
      </c>
      <c r="B21" s="104">
        <v>2</v>
      </c>
      <c r="C21" s="108">
        <v>190</v>
      </c>
      <c r="D21" s="109">
        <v>77</v>
      </c>
      <c r="E21" s="109">
        <v>113</v>
      </c>
      <c r="F21" s="108">
        <v>25452</v>
      </c>
      <c r="G21" s="109">
        <v>45595146019.943115</v>
      </c>
      <c r="H21" s="109">
        <v>7611434282.5999985</v>
      </c>
      <c r="I21" s="109">
        <v>33311403164.380009</v>
      </c>
      <c r="J21" s="109">
        <v>33311403164.380009</v>
      </c>
      <c r="K21" s="109">
        <v>4672308572.9631081</v>
      </c>
      <c r="L21" s="104">
        <v>2010</v>
      </c>
      <c r="M21" s="104">
        <v>2</v>
      </c>
      <c r="N21" s="109">
        <v>3400226187.3499999</v>
      </c>
      <c r="O21" s="110">
        <f t="shared" si="0"/>
        <v>0.10207394058338175</v>
      </c>
      <c r="P21" s="109">
        <v>31011243744.380009</v>
      </c>
      <c r="Q21" s="109">
        <v>3158205277.9863005</v>
      </c>
      <c r="R21" s="109">
        <v>10636819566.870001</v>
      </c>
      <c r="S21" s="109">
        <v>7220707678.96</v>
      </c>
      <c r="T21" s="109">
        <v>1221095552.6100004</v>
      </c>
      <c r="U21" s="109">
        <v>34958326453.076309</v>
      </c>
    </row>
    <row r="22" spans="1:21" x14ac:dyDescent="0.2">
      <c r="A22" s="104">
        <v>2010</v>
      </c>
      <c r="B22" s="104">
        <v>3</v>
      </c>
      <c r="C22" s="108">
        <v>184</v>
      </c>
      <c r="D22" s="109">
        <v>75</v>
      </c>
      <c r="E22" s="109">
        <v>109</v>
      </c>
      <c r="F22" s="108">
        <v>25465</v>
      </c>
      <c r="G22" s="109">
        <v>46938581399.35553</v>
      </c>
      <c r="H22" s="109">
        <v>7279768745.6950006</v>
      </c>
      <c r="I22" s="109">
        <v>34629368068.2565</v>
      </c>
      <c r="J22" s="109">
        <v>34629368068.2565</v>
      </c>
      <c r="K22" s="109">
        <v>5029444585.4040289</v>
      </c>
      <c r="L22" s="104">
        <v>2010</v>
      </c>
      <c r="M22" s="104">
        <v>3</v>
      </c>
      <c r="N22" s="109">
        <v>3848762256.5100002</v>
      </c>
      <c r="O22" s="110">
        <f t="shared" si="0"/>
        <v>0.11114156772725005</v>
      </c>
      <c r="P22" s="109">
        <v>31932912249.77</v>
      </c>
      <c r="Q22" s="109">
        <v>3192700194.5425406</v>
      </c>
      <c r="R22" s="109">
        <v>11056068602.747494</v>
      </c>
      <c r="S22" s="109">
        <v>7291187762.6200008</v>
      </c>
      <c r="T22" s="109">
        <v>1184469550.1099999</v>
      </c>
      <c r="U22" s="109">
        <v>35882512796.612541</v>
      </c>
    </row>
    <row r="23" spans="1:21" x14ac:dyDescent="0.2">
      <c r="A23" s="104">
        <v>2010</v>
      </c>
      <c r="B23" s="104">
        <v>4</v>
      </c>
      <c r="C23" s="108">
        <v>179</v>
      </c>
      <c r="D23" s="109">
        <v>74</v>
      </c>
      <c r="E23" s="109">
        <v>105</v>
      </c>
      <c r="F23" s="108">
        <v>25990</v>
      </c>
      <c r="G23" s="109">
        <v>48802256431.194923</v>
      </c>
      <c r="H23" s="109">
        <v>11504320296.815001</v>
      </c>
      <c r="I23" s="109">
        <v>32325996419.554001</v>
      </c>
      <c r="J23" s="109">
        <v>32325996419.554001</v>
      </c>
      <c r="K23" s="109">
        <v>4971939714.825922</v>
      </c>
      <c r="L23" s="104">
        <v>2010</v>
      </c>
      <c r="M23" s="104">
        <v>4</v>
      </c>
      <c r="N23" s="109">
        <v>3533893327.04</v>
      </c>
      <c r="O23" s="110">
        <f t="shared" si="0"/>
        <v>0.10932047634894704</v>
      </c>
      <c r="P23" s="109">
        <v>34778631963.551056</v>
      </c>
      <c r="Q23" s="109">
        <v>2123924742.6390419</v>
      </c>
      <c r="R23" s="109">
        <v>11216846463.60009</v>
      </c>
      <c r="S23" s="109">
        <v>7357425140.6800003</v>
      </c>
      <c r="T23" s="109">
        <v>218674238.29000002</v>
      </c>
      <c r="U23" s="109">
        <v>37585409967.600098</v>
      </c>
    </row>
    <row r="24" spans="1:21" x14ac:dyDescent="0.2">
      <c r="A24" s="104">
        <v>2011</v>
      </c>
      <c r="B24" s="104">
        <v>1</v>
      </c>
      <c r="C24" s="108">
        <v>178</v>
      </c>
      <c r="D24" s="109">
        <v>74</v>
      </c>
      <c r="E24" s="109">
        <v>104</v>
      </c>
      <c r="F24" s="108">
        <v>26202</v>
      </c>
      <c r="G24" s="109">
        <v>50697885941.413109</v>
      </c>
      <c r="H24" s="109">
        <v>12352129500.550001</v>
      </c>
      <c r="I24" s="109">
        <v>33381463485.869999</v>
      </c>
      <c r="J24" s="109">
        <v>33381463485.869999</v>
      </c>
      <c r="K24" s="109">
        <v>4964292954.9931049</v>
      </c>
      <c r="L24" s="104">
        <v>2011</v>
      </c>
      <c r="M24" s="104">
        <v>1</v>
      </c>
      <c r="N24" s="109">
        <v>2996415728.3699999</v>
      </c>
      <c r="O24" s="110">
        <f t="shared" si="0"/>
        <v>8.9762862842677621E-2</v>
      </c>
      <c r="P24" s="109">
        <v>36420912577.390007</v>
      </c>
      <c r="Q24" s="109">
        <v>2302760451.4479976</v>
      </c>
      <c r="R24" s="109">
        <v>11341739378.680115</v>
      </c>
      <c r="S24" s="109">
        <v>7660161961.493</v>
      </c>
      <c r="T24" s="109">
        <v>848019210.22000003</v>
      </c>
      <c r="U24" s="109">
        <v>39356146562.728004</v>
      </c>
    </row>
    <row r="25" spans="1:21" x14ac:dyDescent="0.2">
      <c r="A25" s="104">
        <v>2011</v>
      </c>
      <c r="B25" s="104">
        <v>2</v>
      </c>
      <c r="C25" s="108">
        <v>171</v>
      </c>
      <c r="D25" s="109">
        <v>73</v>
      </c>
      <c r="E25" s="109">
        <v>98</v>
      </c>
      <c r="F25" s="108">
        <v>26329</v>
      </c>
      <c r="G25" s="109">
        <v>53250493518</v>
      </c>
      <c r="H25" s="109">
        <v>10064236532.299999</v>
      </c>
      <c r="I25" s="109">
        <v>40453722864.659996</v>
      </c>
      <c r="J25" s="109">
        <v>38052612071.400002</v>
      </c>
      <c r="K25" s="109">
        <v>5133644914.2999992</v>
      </c>
      <c r="L25" s="104">
        <v>2011</v>
      </c>
      <c r="M25" s="104">
        <v>2</v>
      </c>
      <c r="N25" s="109">
        <v>2913278840.77</v>
      </c>
      <c r="O25" s="110">
        <f t="shared" si="0"/>
        <v>7.2015098598379276E-2</v>
      </c>
      <c r="P25" s="109">
        <v>37920340120.519997</v>
      </c>
      <c r="Q25" s="109">
        <v>484857034.4000001</v>
      </c>
      <c r="R25" s="109">
        <v>11724523648.389999</v>
      </c>
      <c r="S25" s="109">
        <v>7870158553.7299995</v>
      </c>
      <c r="T25" s="109">
        <v>326714784.35000002</v>
      </c>
      <c r="U25" s="109">
        <v>41525969869.699997</v>
      </c>
    </row>
    <row r="26" spans="1:21" x14ac:dyDescent="0.2">
      <c r="A26" s="104">
        <v>2011</v>
      </c>
      <c r="B26" s="104">
        <v>3</v>
      </c>
      <c r="C26" s="108">
        <v>170</v>
      </c>
      <c r="D26" s="109">
        <v>73</v>
      </c>
      <c r="E26" s="109">
        <v>97</v>
      </c>
      <c r="F26" s="108">
        <v>26969</v>
      </c>
      <c r="G26" s="109">
        <v>59360797630.079796</v>
      </c>
      <c r="H26" s="109">
        <v>11520849837.112185</v>
      </c>
      <c r="I26" s="109">
        <v>45245595748.599998</v>
      </c>
      <c r="J26" s="109">
        <v>42954608308.026505</v>
      </c>
      <c r="K26" s="109">
        <v>4885339484.9411068</v>
      </c>
      <c r="L26" s="104">
        <v>2011</v>
      </c>
      <c r="M26" s="104">
        <v>3</v>
      </c>
      <c r="N26" s="109">
        <v>3035489561.8699999</v>
      </c>
      <c r="O26" s="110">
        <f t="shared" si="0"/>
        <v>6.7089172142548809E-2</v>
      </c>
      <c r="P26" s="109">
        <v>42115588096.282181</v>
      </c>
      <c r="Q26" s="109">
        <v>3105346278.3488913</v>
      </c>
      <c r="R26" s="109">
        <v>12016243004.063381</v>
      </c>
      <c r="S26" s="109">
        <v>8192257445.5752993</v>
      </c>
      <c r="T26" s="109">
        <v>303576600.32899994</v>
      </c>
      <c r="U26" s="109">
        <v>47344554626.021072</v>
      </c>
    </row>
    <row r="27" spans="1:21" x14ac:dyDescent="0.2">
      <c r="A27" s="104">
        <v>2011</v>
      </c>
      <c r="B27" s="104">
        <v>4</v>
      </c>
      <c r="C27" s="108">
        <v>162</v>
      </c>
      <c r="D27" s="109">
        <v>71</v>
      </c>
      <c r="E27" s="109">
        <v>91</v>
      </c>
      <c r="F27" s="108">
        <v>26882</v>
      </c>
      <c r="G27" s="109">
        <v>61899296740.776604</v>
      </c>
      <c r="H27" s="109">
        <v>18066923826.740398</v>
      </c>
      <c r="I27" s="109">
        <v>41491100196.7491</v>
      </c>
      <c r="J27" s="109">
        <v>39313755524.116096</v>
      </c>
      <c r="K27" s="109">
        <v>4518617389.9201088</v>
      </c>
      <c r="L27" s="104">
        <v>2011</v>
      </c>
      <c r="M27" s="104">
        <v>4</v>
      </c>
      <c r="N27" s="109">
        <v>2573105570.2416</v>
      </c>
      <c r="O27" s="110">
        <f t="shared" si="0"/>
        <v>6.2015843350502607E-2</v>
      </c>
      <c r="P27" s="109">
        <v>43842608472.938004</v>
      </c>
      <c r="Q27" s="109">
        <v>3092693084.7093964</v>
      </c>
      <c r="R27" s="109">
        <v>13190107830.1315</v>
      </c>
      <c r="S27" s="109">
        <v>8356913962.3000002</v>
      </c>
      <c r="T27" s="109">
        <v>97453120.341099903</v>
      </c>
      <c r="U27" s="109">
        <v>48709188910.6474</v>
      </c>
    </row>
    <row r="28" spans="1:21" x14ac:dyDescent="0.2">
      <c r="A28" s="104">
        <v>2012</v>
      </c>
      <c r="B28" s="104">
        <v>1</v>
      </c>
      <c r="C28" s="108">
        <v>158</v>
      </c>
      <c r="D28" s="109">
        <v>69</v>
      </c>
      <c r="E28" s="109">
        <v>89</v>
      </c>
      <c r="F28" s="108">
        <v>26151</v>
      </c>
      <c r="G28" s="109">
        <v>67140841087.233498</v>
      </c>
      <c r="H28" s="109">
        <v>10905667415.259998</v>
      </c>
      <c r="I28" s="109">
        <v>53540939662.342003</v>
      </c>
      <c r="J28" s="109">
        <v>51545788105.673904</v>
      </c>
      <c r="K28" s="109">
        <v>4689385566.2995949</v>
      </c>
      <c r="L28" s="104">
        <v>2012</v>
      </c>
      <c r="M28" s="104">
        <v>1</v>
      </c>
      <c r="N28" s="109">
        <v>2386240212.4700003</v>
      </c>
      <c r="O28" s="110">
        <f t="shared" si="0"/>
        <v>4.4568515747368573E-2</v>
      </c>
      <c r="P28" s="109">
        <v>48401800250.442688</v>
      </c>
      <c r="Q28" s="109">
        <v>3540769313.3123932</v>
      </c>
      <c r="R28" s="109">
        <v>13394357102.895565</v>
      </c>
      <c r="S28" s="109">
        <v>8554506725.3500004</v>
      </c>
      <c r="T28" s="109">
        <v>1281411427.5173202</v>
      </c>
      <c r="U28" s="109">
        <v>53746483984.325081</v>
      </c>
    </row>
    <row r="29" spans="1:21" x14ac:dyDescent="0.2">
      <c r="A29" s="104">
        <v>2012</v>
      </c>
      <c r="B29" s="104">
        <v>2</v>
      </c>
      <c r="C29" s="108">
        <v>156</v>
      </c>
      <c r="D29" s="109">
        <v>69</v>
      </c>
      <c r="E29" s="109">
        <v>87</v>
      </c>
      <c r="F29" s="108">
        <v>27325</v>
      </c>
      <c r="G29" s="109">
        <v>64483328200.981407</v>
      </c>
      <c r="H29" s="109">
        <v>12123434717.9485</v>
      </c>
      <c r="I29" s="109">
        <v>49319969393.683701</v>
      </c>
      <c r="J29" s="109">
        <v>47646771018.381699</v>
      </c>
      <c r="K29" s="109">
        <v>4713122464.6512012</v>
      </c>
      <c r="L29" s="104">
        <v>2012</v>
      </c>
      <c r="M29" s="104">
        <v>2</v>
      </c>
      <c r="N29" s="109">
        <v>2092449803.6599996</v>
      </c>
      <c r="O29" s="110">
        <f t="shared" si="0"/>
        <v>4.2426015858963106E-2</v>
      </c>
      <c r="P29" s="109">
        <v>45225269113.349998</v>
      </c>
      <c r="Q29" s="109">
        <v>2784040825.2760043</v>
      </c>
      <c r="R29" s="109">
        <v>14645923514.624001</v>
      </c>
      <c r="S29" s="109">
        <v>8955150598.5400009</v>
      </c>
      <c r="T29" s="109">
        <v>509071535.11731994</v>
      </c>
      <c r="U29" s="109">
        <v>49837404686.356003</v>
      </c>
    </row>
    <row r="30" spans="1:21" x14ac:dyDescent="0.2">
      <c r="A30" s="104">
        <v>2012</v>
      </c>
      <c r="B30" s="104">
        <v>3</v>
      </c>
      <c r="C30" s="108">
        <v>151</v>
      </c>
      <c r="D30" s="109">
        <v>66</v>
      </c>
      <c r="E30" s="109">
        <v>85</v>
      </c>
      <c r="F30" s="108">
        <v>26368</v>
      </c>
      <c r="G30" s="109">
        <v>65450973439.67292</v>
      </c>
      <c r="H30" s="109">
        <v>11233033848.702902</v>
      </c>
      <c r="I30" s="109">
        <v>50795691793.529999</v>
      </c>
      <c r="J30" s="109">
        <v>49699177510.819511</v>
      </c>
      <c r="K30" s="109">
        <v>4518762080.150507</v>
      </c>
      <c r="L30" s="104">
        <v>2012</v>
      </c>
      <c r="M30" s="104">
        <v>3</v>
      </c>
      <c r="N30" s="109">
        <v>1658971885</v>
      </c>
      <c r="O30" s="110">
        <f t="shared" si="0"/>
        <v>3.265969664796077E-2</v>
      </c>
      <c r="P30" s="109">
        <v>45993358900.779655</v>
      </c>
      <c r="Q30" s="109">
        <v>2619185964.4446273</v>
      </c>
      <c r="R30" s="109">
        <v>15154492638.545719</v>
      </c>
      <c r="S30" s="109">
        <v>8920341408.2200012</v>
      </c>
      <c r="T30" s="109">
        <v>229370120.025233</v>
      </c>
      <c r="U30" s="109">
        <v>50296480801.124283</v>
      </c>
    </row>
    <row r="31" spans="1:21" x14ac:dyDescent="0.2">
      <c r="A31" s="104">
        <v>2012</v>
      </c>
      <c r="B31" s="104">
        <v>4</v>
      </c>
      <c r="C31" s="108">
        <v>148</v>
      </c>
      <c r="D31" s="109">
        <v>64</v>
      </c>
      <c r="E31" s="109">
        <v>84</v>
      </c>
      <c r="F31" s="108">
        <v>26004</v>
      </c>
      <c r="G31" s="109">
        <v>67715372340.592667</v>
      </c>
      <c r="H31" s="109">
        <v>15903059268.896</v>
      </c>
      <c r="I31" s="109">
        <v>48323993691.879997</v>
      </c>
      <c r="J31" s="109">
        <v>47653908985.739998</v>
      </c>
      <c r="K31" s="109">
        <v>4158404085.9566684</v>
      </c>
      <c r="L31" s="104">
        <v>2012</v>
      </c>
      <c r="M31" s="104">
        <v>4</v>
      </c>
      <c r="N31" s="109">
        <v>1061317086.2600001</v>
      </c>
      <c r="O31" s="110">
        <f t="shared" si="0"/>
        <v>2.1962528449678526E-2</v>
      </c>
      <c r="P31" s="109">
        <v>47085939557.819992</v>
      </c>
      <c r="Q31" s="109">
        <v>2738720907.238996</v>
      </c>
      <c r="R31" s="109">
        <v>16389124177.47051</v>
      </c>
      <c r="S31" s="109">
        <v>9441815204.0700016</v>
      </c>
      <c r="T31" s="109">
        <v>27552396.919999976</v>
      </c>
      <c r="U31" s="109">
        <v>51326248163.118988</v>
      </c>
    </row>
    <row r="32" spans="1:21" x14ac:dyDescent="0.2">
      <c r="A32" s="104">
        <v>2013</v>
      </c>
      <c r="B32" s="104">
        <v>1</v>
      </c>
      <c r="C32" s="108">
        <v>144</v>
      </c>
      <c r="D32" s="109">
        <v>61</v>
      </c>
      <c r="E32" s="109">
        <v>83</v>
      </c>
      <c r="F32" s="108">
        <v>25953</v>
      </c>
      <c r="G32" s="109">
        <v>71441649395.217117</v>
      </c>
      <c r="H32" s="109">
        <v>11670551176.998798</v>
      </c>
      <c r="I32" s="109">
        <v>56085313275.290001</v>
      </c>
      <c r="J32" s="109">
        <v>55337261992.414001</v>
      </c>
      <c r="K32" s="109">
        <v>4433836225.8043175</v>
      </c>
      <c r="L32" s="104">
        <v>2013</v>
      </c>
      <c r="M32" s="104">
        <v>1</v>
      </c>
      <c r="N32" s="109">
        <v>1322689635.3399999</v>
      </c>
      <c r="O32" s="110">
        <f t="shared" si="0"/>
        <v>2.3583529414335086E-2</v>
      </c>
      <c r="P32" s="109">
        <v>49748534229.40966</v>
      </c>
      <c r="Q32" s="109">
        <v>3710440992.1182365</v>
      </c>
      <c r="R32" s="109">
        <v>15849534749.783081</v>
      </c>
      <c r="S32" s="109">
        <v>9567061599.7900028</v>
      </c>
      <c r="T32" s="109">
        <v>485631704.55687988</v>
      </c>
      <c r="U32" s="109">
        <v>55592114645.437897</v>
      </c>
    </row>
    <row r="33" spans="1:21" x14ac:dyDescent="0.2">
      <c r="A33" s="104">
        <v>2013</v>
      </c>
      <c r="B33" s="104">
        <v>2</v>
      </c>
      <c r="C33" s="108">
        <v>142</v>
      </c>
      <c r="D33" s="109">
        <v>59</v>
      </c>
      <c r="E33" s="109">
        <v>83</v>
      </c>
      <c r="F33" s="108">
        <v>26422</v>
      </c>
      <c r="G33" s="109">
        <v>71854972846.800034</v>
      </c>
      <c r="H33" s="109">
        <v>11694117434.917801</v>
      </c>
      <c r="I33" s="109">
        <v>56424662045.907303</v>
      </c>
      <c r="J33" s="109">
        <v>55527246921.429008</v>
      </c>
      <c r="K33" s="109">
        <v>4633608490.4532242</v>
      </c>
      <c r="L33" s="104">
        <v>2013</v>
      </c>
      <c r="M33" s="104">
        <v>2</v>
      </c>
      <c r="N33" s="109">
        <v>1566451708.518295</v>
      </c>
      <c r="O33" s="110">
        <f t="shared" si="0"/>
        <v>2.7761827040165957E-2</v>
      </c>
      <c r="P33" s="109">
        <v>49552850943.020187</v>
      </c>
      <c r="Q33" s="109">
        <v>3778351027.309927</v>
      </c>
      <c r="R33" s="109">
        <v>16653581576.483742</v>
      </c>
      <c r="S33" s="109">
        <v>9695640816.5400009</v>
      </c>
      <c r="T33" s="109">
        <v>1579453011.5099998</v>
      </c>
      <c r="U33" s="109">
        <v>55201391270.320114</v>
      </c>
    </row>
    <row r="34" spans="1:21" x14ac:dyDescent="0.2">
      <c r="A34" s="104">
        <v>2013</v>
      </c>
      <c r="B34" s="104">
        <v>3</v>
      </c>
      <c r="C34" s="108">
        <v>143</v>
      </c>
      <c r="D34" s="109">
        <v>59</v>
      </c>
      <c r="E34" s="109">
        <v>84</v>
      </c>
      <c r="F34" s="108">
        <v>26052</v>
      </c>
      <c r="G34" s="109">
        <v>71180662090.270004</v>
      </c>
      <c r="H34" s="109">
        <v>12047186674.540001</v>
      </c>
      <c r="I34" s="109">
        <v>55313190701.760002</v>
      </c>
      <c r="J34" s="109">
        <v>54396998994.300003</v>
      </c>
      <c r="K34" s="109">
        <v>4736476421.4300003</v>
      </c>
      <c r="L34" s="104">
        <v>2013</v>
      </c>
      <c r="M34" s="104">
        <v>3</v>
      </c>
      <c r="N34" s="109">
        <v>1696044958.7</v>
      </c>
      <c r="O34" s="110">
        <f t="shared" si="0"/>
        <v>3.0662576813635774E-2</v>
      </c>
      <c r="P34" s="109">
        <v>48154006682.680008</v>
      </c>
      <c r="Q34" s="109">
        <v>3488836741.2300053</v>
      </c>
      <c r="R34" s="109">
        <v>17718292907.600002</v>
      </c>
      <c r="S34" s="109">
        <v>9638393152.8500004</v>
      </c>
      <c r="T34" s="109">
        <v>4560890233.5799999</v>
      </c>
      <c r="U34" s="109">
        <v>53462369182.670013</v>
      </c>
    </row>
    <row r="35" spans="1:21" x14ac:dyDescent="0.2">
      <c r="A35" s="104">
        <v>2013</v>
      </c>
      <c r="B35" s="104">
        <v>4</v>
      </c>
      <c r="C35" s="108">
        <v>141</v>
      </c>
      <c r="D35" s="109">
        <v>57</v>
      </c>
      <c r="E35" s="109">
        <v>84</v>
      </c>
      <c r="F35" s="108">
        <v>27245</v>
      </c>
      <c r="G35" s="109">
        <v>73836256576.743103</v>
      </c>
      <c r="H35" s="109">
        <v>20595305637.510002</v>
      </c>
      <c r="I35" s="109">
        <v>49374352088.559998</v>
      </c>
      <c r="J35" s="109">
        <v>48507413680.01001</v>
      </c>
      <c r="K35" s="109">
        <v>4733537259.2230911</v>
      </c>
      <c r="L35" s="104">
        <v>2013</v>
      </c>
      <c r="M35" s="104">
        <v>4</v>
      </c>
      <c r="N35" s="109">
        <v>1545393761.3200002</v>
      </c>
      <c r="O35" s="110">
        <f t="shared" si="0"/>
        <v>3.1299524873726225E-2</v>
      </c>
      <c r="P35" s="109">
        <v>50681959101.220001</v>
      </c>
      <c r="Q35" s="109">
        <v>3183648326.1519885</v>
      </c>
      <c r="R35" s="109">
        <v>19021955392.391003</v>
      </c>
      <c r="S35" s="109">
        <v>9751628586.9300022</v>
      </c>
      <c r="T35" s="109">
        <v>5546093686.7380018</v>
      </c>
      <c r="U35" s="109">
        <v>54814301184.35199</v>
      </c>
    </row>
    <row r="36" spans="1:21" x14ac:dyDescent="0.2">
      <c r="A36" s="104">
        <v>2014</v>
      </c>
      <c r="B36" s="104">
        <v>1</v>
      </c>
      <c r="C36" s="108">
        <v>140</v>
      </c>
      <c r="D36" s="109">
        <v>57</v>
      </c>
      <c r="E36" s="109">
        <v>83</v>
      </c>
      <c r="F36" s="108">
        <v>27030</v>
      </c>
      <c r="G36" s="109">
        <v>75985971277.709076</v>
      </c>
      <c r="H36" s="109">
        <v>10188662772.345966</v>
      </c>
      <c r="I36" s="109">
        <v>61732909480.459999</v>
      </c>
      <c r="J36" s="109">
        <v>60818846479.68</v>
      </c>
      <c r="K36" s="109">
        <v>4978462025.6831093</v>
      </c>
      <c r="L36" s="104">
        <v>2014</v>
      </c>
      <c r="M36" s="104">
        <v>1</v>
      </c>
      <c r="N36" s="109">
        <v>1645058868.7700002</v>
      </c>
      <c r="O36" s="110">
        <f t="shared" si="0"/>
        <v>2.6648004809990404E-2</v>
      </c>
      <c r="P36" s="109">
        <v>52161374865.682632</v>
      </c>
      <c r="Q36" s="109">
        <v>5336340506.4265261</v>
      </c>
      <c r="R36" s="109">
        <v>16578877979.399899</v>
      </c>
      <c r="S36" s="109">
        <v>9841119292.4300003</v>
      </c>
      <c r="T36" s="109">
        <v>2230860639.8598957</v>
      </c>
      <c r="U36" s="109">
        <v>59407093298.309158</v>
      </c>
    </row>
    <row r="37" spans="1:21" x14ac:dyDescent="0.2">
      <c r="A37" s="104">
        <v>2014</v>
      </c>
      <c r="B37" s="104">
        <v>2</v>
      </c>
      <c r="C37" s="108">
        <v>139</v>
      </c>
      <c r="D37" s="109">
        <v>57</v>
      </c>
      <c r="E37" s="109">
        <v>82</v>
      </c>
      <c r="F37" s="108">
        <v>27517</v>
      </c>
      <c r="G37" s="109">
        <v>76841469730.354385</v>
      </c>
      <c r="H37" s="109">
        <v>11127829283.353493</v>
      </c>
      <c r="I37" s="109">
        <v>61539116795.239998</v>
      </c>
      <c r="J37" s="109">
        <v>60606114586.699997</v>
      </c>
      <c r="K37" s="109">
        <v>5107525860.3008957</v>
      </c>
      <c r="L37" s="104">
        <v>2014</v>
      </c>
      <c r="M37" s="104">
        <v>2</v>
      </c>
      <c r="N37" s="109">
        <v>1815813015.2700002</v>
      </c>
      <c r="O37" s="110">
        <f t="shared" si="0"/>
        <v>2.9506647313639247E-2</v>
      </c>
      <c r="P37" s="109">
        <v>52569553089.450005</v>
      </c>
      <c r="Q37" s="109">
        <v>5219884836.2606745</v>
      </c>
      <c r="R37" s="109">
        <v>17753407941.034088</v>
      </c>
      <c r="S37" s="109">
        <v>1298623863.6099999</v>
      </c>
      <c r="T37" s="109">
        <v>3064940593.5790296</v>
      </c>
      <c r="U37" s="109">
        <v>59088061789.320679</v>
      </c>
    </row>
    <row r="38" spans="1:21" x14ac:dyDescent="0.2">
      <c r="A38" s="104">
        <v>2014</v>
      </c>
      <c r="B38" s="104">
        <v>3</v>
      </c>
      <c r="C38" s="108">
        <v>140</v>
      </c>
      <c r="D38" s="109">
        <v>58</v>
      </c>
      <c r="E38" s="109">
        <v>82</v>
      </c>
      <c r="F38" s="108">
        <v>28750</v>
      </c>
      <c r="G38" s="109">
        <v>80683978312.78302</v>
      </c>
      <c r="H38" s="109">
        <v>13995810126.309998</v>
      </c>
      <c r="I38" s="109">
        <v>62428617436.650002</v>
      </c>
      <c r="J38" s="109">
        <v>61202689047.434799</v>
      </c>
      <c r="K38" s="109">
        <v>5485479139.0382233</v>
      </c>
      <c r="L38" s="104">
        <v>2014</v>
      </c>
      <c r="M38" s="104">
        <v>3</v>
      </c>
      <c r="N38" s="109">
        <v>1761265047.2700002</v>
      </c>
      <c r="O38" s="110">
        <f t="shared" si="0"/>
        <v>2.8212462802932641E-2</v>
      </c>
      <c r="P38" s="109">
        <v>55831958236.107117</v>
      </c>
      <c r="Q38" s="109">
        <v>5053653534.3641539</v>
      </c>
      <c r="R38" s="109">
        <v>18818334710.691818</v>
      </c>
      <c r="S38" s="109">
        <v>10249064031.459999</v>
      </c>
      <c r="T38" s="109">
        <v>3971691389.2417021</v>
      </c>
      <c r="U38" s="109">
        <v>61865643602.09127</v>
      </c>
    </row>
    <row r="39" spans="1:21" x14ac:dyDescent="0.2">
      <c r="A39" s="104">
        <v>2014</v>
      </c>
      <c r="B39" s="104">
        <v>4</v>
      </c>
      <c r="C39" s="108">
        <v>159</v>
      </c>
      <c r="D39" s="109">
        <v>77</v>
      </c>
      <c r="E39" s="109">
        <v>82</v>
      </c>
      <c r="F39" s="108">
        <v>30698</v>
      </c>
      <c r="G39" s="109">
        <v>80527823524.661194</v>
      </c>
      <c r="H39" s="109">
        <v>14993173484.176338</v>
      </c>
      <c r="I39" s="109">
        <v>61490531682</v>
      </c>
      <c r="J39" s="109">
        <v>60406726629.448303</v>
      </c>
      <c r="K39" s="109">
        <v>5127923411.0365524</v>
      </c>
      <c r="L39" s="104">
        <v>2014</v>
      </c>
      <c r="M39" s="104">
        <v>4</v>
      </c>
      <c r="N39" s="109">
        <v>1563355271.1500001</v>
      </c>
      <c r="O39" s="110">
        <f t="shared" ref="O39:O61" si="1">+N39/I39</f>
        <v>2.5424325150332664E-2</v>
      </c>
      <c r="P39" s="109">
        <v>54997249209.949989</v>
      </c>
      <c r="Q39" s="109">
        <v>3686684397.2039242</v>
      </c>
      <c r="R39" s="109">
        <v>19702027709.767281</v>
      </c>
      <c r="S39" s="109">
        <v>10075921421.648003</v>
      </c>
      <c r="T39" s="109">
        <v>5177898844.9625845</v>
      </c>
      <c r="U39" s="109">
        <v>60825795814.893913</v>
      </c>
    </row>
    <row r="40" spans="1:21" x14ac:dyDescent="0.2">
      <c r="A40" s="104">
        <v>2015</v>
      </c>
      <c r="B40" s="104">
        <v>1</v>
      </c>
      <c r="C40" s="108">
        <v>207</v>
      </c>
      <c r="D40" s="109">
        <v>124</v>
      </c>
      <c r="E40" s="109">
        <v>83</v>
      </c>
      <c r="F40" s="108">
        <v>32778</v>
      </c>
      <c r="G40" s="109">
        <v>85768698242.314026</v>
      </c>
      <c r="H40" s="109">
        <v>10203264248.639999</v>
      </c>
      <c r="I40" s="109">
        <v>71582328779.149994</v>
      </c>
      <c r="J40" s="109">
        <v>70070605685.860016</v>
      </c>
      <c r="K40" s="109">
        <v>5494828307.8140106</v>
      </c>
      <c r="L40" s="104">
        <v>2015</v>
      </c>
      <c r="M40" s="104">
        <v>1</v>
      </c>
      <c r="N40" s="109">
        <v>1965427967.2700002</v>
      </c>
      <c r="O40" s="110">
        <f t="shared" si="1"/>
        <v>2.7456887765328983E-2</v>
      </c>
      <c r="P40" s="109">
        <v>56663427773.970001</v>
      </c>
      <c r="Q40" s="109">
        <v>4487558391.409996</v>
      </c>
      <c r="R40" s="109">
        <v>18540600983.184002</v>
      </c>
      <c r="S40" s="109">
        <v>10112705646.269999</v>
      </c>
      <c r="T40" s="109">
        <v>2892691455.5840011</v>
      </c>
      <c r="U40" s="109">
        <v>67228097259.129997</v>
      </c>
    </row>
    <row r="41" spans="1:21" x14ac:dyDescent="0.2">
      <c r="A41" s="104">
        <v>2015</v>
      </c>
      <c r="B41" s="104">
        <v>2</v>
      </c>
      <c r="C41" s="108">
        <v>242</v>
      </c>
      <c r="D41" s="109">
        <v>157</v>
      </c>
      <c r="E41" s="109">
        <v>85</v>
      </c>
      <c r="F41" s="108">
        <v>35306</v>
      </c>
      <c r="G41" s="109">
        <v>85609086600</v>
      </c>
      <c r="H41" s="109">
        <v>10919038500</v>
      </c>
      <c r="I41" s="109">
        <v>70773093179.470001</v>
      </c>
      <c r="J41" s="109">
        <v>68945630900</v>
      </c>
      <c r="K41" s="109">
        <v>5744417200</v>
      </c>
      <c r="L41" s="104">
        <v>2015</v>
      </c>
      <c r="M41" s="104">
        <v>2</v>
      </c>
      <c r="N41" s="109">
        <v>2240627300</v>
      </c>
      <c r="O41" s="110">
        <f t="shared" si="1"/>
        <v>3.1659310047649089E-2</v>
      </c>
      <c r="P41" s="109">
        <v>55818143200</v>
      </c>
      <c r="Q41" s="109">
        <v>4496790300</v>
      </c>
      <c r="R41" s="109">
        <v>19491452100</v>
      </c>
      <c r="S41" s="109">
        <v>10420677300</v>
      </c>
      <c r="T41" s="109">
        <v>3513874100</v>
      </c>
      <c r="U41" s="109">
        <v>66117634499.999992</v>
      </c>
    </row>
    <row r="42" spans="1:21" x14ac:dyDescent="0.2">
      <c r="A42" s="104">
        <v>2015</v>
      </c>
      <c r="B42" s="104">
        <v>3</v>
      </c>
      <c r="C42" s="108">
        <v>254</v>
      </c>
      <c r="D42" s="109">
        <v>167</v>
      </c>
      <c r="E42" s="109">
        <v>87</v>
      </c>
      <c r="F42" s="108">
        <v>37818</v>
      </c>
      <c r="G42" s="109">
        <v>93317557467.499603</v>
      </c>
      <c r="H42" s="109">
        <v>16080764600.439999</v>
      </c>
      <c r="I42" s="109">
        <v>72808128784.0867</v>
      </c>
      <c r="J42" s="109">
        <v>71027177806.136703</v>
      </c>
      <c r="K42" s="109">
        <v>6209615060.9229317</v>
      </c>
      <c r="L42" s="104">
        <v>2015</v>
      </c>
      <c r="M42" s="104">
        <v>3</v>
      </c>
      <c r="N42" s="109">
        <v>2551947699.4900002</v>
      </c>
      <c r="O42" s="110">
        <f t="shared" si="1"/>
        <v>3.5050312954173414E-2</v>
      </c>
      <c r="P42" s="109">
        <v>57079653504.440002</v>
      </c>
      <c r="Q42" s="109">
        <v>4893614899.3631859</v>
      </c>
      <c r="R42" s="109">
        <v>20513800172.216629</v>
      </c>
      <c r="S42" s="109">
        <v>10410549930.147768</v>
      </c>
      <c r="T42" s="109">
        <v>4633328674.9139004</v>
      </c>
      <c r="U42" s="109">
        <v>72803757295.283188</v>
      </c>
    </row>
    <row r="43" spans="1:21" x14ac:dyDescent="0.2">
      <c r="A43" s="104">
        <v>2015</v>
      </c>
      <c r="B43" s="104">
        <v>4</v>
      </c>
      <c r="C43" s="108">
        <v>253</v>
      </c>
      <c r="D43" s="109">
        <v>166</v>
      </c>
      <c r="E43" s="109">
        <v>87</v>
      </c>
      <c r="F43" s="108">
        <v>39146</v>
      </c>
      <c r="G43" s="109">
        <v>97698233761.291702</v>
      </c>
      <c r="H43" s="109">
        <v>18249703496.050007</v>
      </c>
      <c r="I43" s="109">
        <v>75339140623.630005</v>
      </c>
      <c r="J43" s="109">
        <v>73267300924.240005</v>
      </c>
      <c r="K43" s="109">
        <v>6181229340.9999886</v>
      </c>
      <c r="L43" s="104">
        <v>2015</v>
      </c>
      <c r="M43" s="104">
        <v>4</v>
      </c>
      <c r="N43" s="109">
        <v>3466986856.1199999</v>
      </c>
      <c r="O43" s="110">
        <f t="shared" si="1"/>
        <v>4.6018401954436218E-2</v>
      </c>
      <c r="P43" s="109">
        <v>59262286763.159996</v>
      </c>
      <c r="Q43" s="109">
        <v>4307428951.630003</v>
      </c>
      <c r="R43" s="109">
        <v>21577823867.650002</v>
      </c>
      <c r="S43" s="109">
        <v>10637537340.630001</v>
      </c>
      <c r="T43" s="109">
        <v>5479869241.6000004</v>
      </c>
      <c r="U43" s="109">
        <v>76125809893.636169</v>
      </c>
    </row>
    <row r="44" spans="1:21" x14ac:dyDescent="0.2">
      <c r="A44" s="104">
        <v>2016</v>
      </c>
      <c r="B44" s="104">
        <v>1</v>
      </c>
      <c r="C44" s="108">
        <v>271</v>
      </c>
      <c r="D44" s="109">
        <v>175</v>
      </c>
      <c r="E44" s="109">
        <v>96</v>
      </c>
      <c r="F44" s="108">
        <v>41817</v>
      </c>
      <c r="G44" s="109">
        <v>101526431900</v>
      </c>
      <c r="H44" s="109">
        <v>16596007123.237999</v>
      </c>
      <c r="I44" s="109">
        <v>80318082854.612503</v>
      </c>
      <c r="J44" s="109">
        <v>78198418284.664505</v>
      </c>
      <c r="K44" s="109">
        <v>6732006491.3574886</v>
      </c>
      <c r="L44" s="104">
        <v>2016</v>
      </c>
      <c r="M44" s="104">
        <v>1</v>
      </c>
      <c r="N44" s="109">
        <v>3457100672.2600002</v>
      </c>
      <c r="O44" s="110">
        <f t="shared" si="1"/>
        <v>4.3042619412590549E-2</v>
      </c>
      <c r="P44" s="109">
        <v>62808344092.050003</v>
      </c>
      <c r="Q44" s="109">
        <v>4847265198.5586014</v>
      </c>
      <c r="R44" s="109">
        <v>20524884647.441502</v>
      </c>
      <c r="S44" s="109">
        <v>11107870435.870001</v>
      </c>
      <c r="T44" s="109">
        <v>3766018032.5444298</v>
      </c>
      <c r="U44" s="109">
        <v>81001547251.818604</v>
      </c>
    </row>
    <row r="45" spans="1:21" x14ac:dyDescent="0.2">
      <c r="A45" s="104">
        <v>2016</v>
      </c>
      <c r="B45" s="104">
        <v>2</v>
      </c>
      <c r="C45" s="108">
        <v>277</v>
      </c>
      <c r="D45" s="109">
        <v>180</v>
      </c>
      <c r="E45" s="109">
        <v>97</v>
      </c>
      <c r="F45" s="108">
        <v>43754</v>
      </c>
      <c r="G45" s="109">
        <v>105403824186.295</v>
      </c>
      <c r="H45" s="109">
        <v>19591017125.150002</v>
      </c>
      <c r="I45" s="109">
        <v>81101447128.7668</v>
      </c>
      <c r="J45" s="109">
        <v>78658438082.265793</v>
      </c>
      <c r="K45" s="109">
        <v>7154368978.8792038</v>
      </c>
      <c r="L45" s="104">
        <v>2016</v>
      </c>
      <c r="M45" s="104">
        <v>2</v>
      </c>
      <c r="N45" s="109">
        <v>3977959176.7909999</v>
      </c>
      <c r="O45" s="110">
        <f t="shared" si="1"/>
        <v>4.9049176280111184E-2</v>
      </c>
      <c r="P45" s="109">
        <v>63572419741.6754</v>
      </c>
      <c r="Q45" s="109">
        <v>4727114698.9691067</v>
      </c>
      <c r="R45" s="109">
        <v>21631739419.550301</v>
      </c>
      <c r="S45" s="109">
        <v>11564252266.51</v>
      </c>
      <c r="T45" s="109">
        <v>4591826894.6043396</v>
      </c>
      <c r="U45" s="109">
        <v>83772084766.744507</v>
      </c>
    </row>
    <row r="46" spans="1:21" x14ac:dyDescent="0.2">
      <c r="A46" s="104">
        <v>2016</v>
      </c>
      <c r="B46" s="104">
        <v>3</v>
      </c>
      <c r="C46" s="111">
        <v>276</v>
      </c>
      <c r="D46" s="112">
        <v>180</v>
      </c>
      <c r="E46" s="112">
        <v>96</v>
      </c>
      <c r="F46" s="111">
        <v>44890</v>
      </c>
      <c r="G46" s="109">
        <v>108775076948.05501</v>
      </c>
      <c r="H46" s="109">
        <v>19397489334.513401</v>
      </c>
      <c r="I46" s="109">
        <v>84358845921.207794</v>
      </c>
      <c r="J46" s="109">
        <v>81695455770.497803</v>
      </c>
      <c r="K46" s="109">
        <v>7682131843.0437889</v>
      </c>
      <c r="L46" s="104">
        <v>2016</v>
      </c>
      <c r="M46" s="104">
        <v>3</v>
      </c>
      <c r="N46" s="109">
        <v>4226742362.1300006</v>
      </c>
      <c r="O46" s="110">
        <f t="shared" si="1"/>
        <v>5.0104317051442721E-2</v>
      </c>
      <c r="P46" s="109">
        <v>65310589257.728195</v>
      </c>
      <c r="Q46" s="109">
        <v>5143324263.9343987</v>
      </c>
      <c r="R46" s="109">
        <v>22765836860.873699</v>
      </c>
      <c r="S46" s="109">
        <v>11640886978.361799</v>
      </c>
      <c r="T46" s="109">
        <v>5558117869.4944401</v>
      </c>
      <c r="U46" s="109">
        <v>86009240087.182602</v>
      </c>
    </row>
    <row r="47" spans="1:21" x14ac:dyDescent="0.2">
      <c r="A47" s="104">
        <v>2016</v>
      </c>
      <c r="B47" s="104">
        <v>4</v>
      </c>
      <c r="C47" s="111">
        <v>280</v>
      </c>
      <c r="D47" s="112">
        <v>184</v>
      </c>
      <c r="E47" s="112">
        <v>96</v>
      </c>
      <c r="F47" s="111">
        <v>46183</v>
      </c>
      <c r="G47" s="109">
        <v>113131578405.34</v>
      </c>
      <c r="H47" s="109">
        <v>24199946161.529995</v>
      </c>
      <c r="I47" s="109">
        <v>84442032968.029999</v>
      </c>
      <c r="J47" s="109">
        <v>81448102133.869995</v>
      </c>
      <c r="K47" s="109">
        <v>7483530109.9400063</v>
      </c>
      <c r="L47" s="104">
        <v>2016</v>
      </c>
      <c r="M47" s="104">
        <v>4</v>
      </c>
      <c r="N47" s="109">
        <v>4620960203.4799995</v>
      </c>
      <c r="O47" s="110">
        <f t="shared" si="1"/>
        <v>5.4723459881993945E-2</v>
      </c>
      <c r="P47" s="109">
        <v>68149279464.689995</v>
      </c>
      <c r="Q47" s="109">
        <v>4975187064.0100002</v>
      </c>
      <c r="R47" s="109">
        <v>24525739177.890015</v>
      </c>
      <c r="S47" s="109">
        <v>12247019233.950005</v>
      </c>
      <c r="T47" s="109">
        <v>6461253642.7910042</v>
      </c>
      <c r="U47" s="109">
        <v>88605839227.440002</v>
      </c>
    </row>
    <row r="48" spans="1:21" x14ac:dyDescent="0.2">
      <c r="A48" s="104">
        <v>2017</v>
      </c>
      <c r="B48" s="104">
        <v>1</v>
      </c>
      <c r="C48" s="111">
        <v>282</v>
      </c>
      <c r="D48" s="112">
        <v>185</v>
      </c>
      <c r="E48" s="112">
        <v>97</v>
      </c>
      <c r="F48" s="111">
        <v>47918</v>
      </c>
      <c r="G48" s="109">
        <v>121698281373.92999</v>
      </c>
      <c r="H48" s="109">
        <v>20026700057.650002</v>
      </c>
      <c r="I48" s="109">
        <v>96733750069.919998</v>
      </c>
      <c r="J48" s="109">
        <v>93437634608.119995</v>
      </c>
      <c r="K48" s="109">
        <v>8233946708.159996</v>
      </c>
      <c r="L48" s="104">
        <v>2017</v>
      </c>
      <c r="M48" s="104">
        <v>1</v>
      </c>
      <c r="N48" s="109">
        <v>4484903853.4499998</v>
      </c>
      <c r="O48" s="110">
        <f t="shared" si="1"/>
        <v>4.6363382482414589E-2</v>
      </c>
      <c r="P48" s="109">
        <v>74658800393.039993</v>
      </c>
      <c r="Q48" s="109">
        <v>3253559202.4200058</v>
      </c>
      <c r="R48" s="109">
        <v>23633988942.790001</v>
      </c>
      <c r="S48" s="109">
        <v>13421048953.709999</v>
      </c>
      <c r="T48" s="109">
        <v>3429019830.2399998</v>
      </c>
      <c r="U48" s="109">
        <v>98064292431.139999</v>
      </c>
    </row>
    <row r="49" spans="1:21" x14ac:dyDescent="0.2">
      <c r="A49" s="104">
        <v>2017</v>
      </c>
      <c r="B49" s="104">
        <v>2</v>
      </c>
      <c r="C49" s="111">
        <v>287</v>
      </c>
      <c r="D49" s="112">
        <v>191</v>
      </c>
      <c r="E49" s="112">
        <v>96</v>
      </c>
      <c r="F49" s="111">
        <v>50687</v>
      </c>
      <c r="G49" s="113">
        <v>129466115794.33801</v>
      </c>
      <c r="H49" s="113">
        <v>19311329697.084301</v>
      </c>
      <c r="I49" s="113">
        <v>104340524755.55701</v>
      </c>
      <c r="J49" s="113">
        <v>100889417802.11501</v>
      </c>
      <c r="K49" s="113">
        <v>9265368295.1386909</v>
      </c>
      <c r="L49" s="104">
        <v>2017</v>
      </c>
      <c r="M49" s="104">
        <v>2</v>
      </c>
      <c r="N49" s="113">
        <v>4819044728.3430004</v>
      </c>
      <c r="O49" s="110">
        <f t="shared" si="1"/>
        <v>4.6185743646898286E-2</v>
      </c>
      <c r="P49" s="113">
        <v>82119873337.194702</v>
      </c>
      <c r="Q49" s="113">
        <v>6598062189.3883057</v>
      </c>
      <c r="R49" s="113">
        <v>25360841383.863499</v>
      </c>
      <c r="S49" s="113">
        <v>14024152264.0888</v>
      </c>
      <c r="T49" s="113">
        <v>4252567195.4751801</v>
      </c>
      <c r="U49" s="113">
        <v>104105274410.47301</v>
      </c>
    </row>
    <row r="50" spans="1:21" x14ac:dyDescent="0.2">
      <c r="A50" s="104">
        <v>2017</v>
      </c>
      <c r="B50" s="104">
        <v>3</v>
      </c>
      <c r="C50" s="111">
        <v>290</v>
      </c>
      <c r="D50" s="112">
        <v>193</v>
      </c>
      <c r="E50" s="112">
        <v>97</v>
      </c>
      <c r="F50" s="111">
        <v>53777</v>
      </c>
      <c r="G50" s="113">
        <v>142796114897.64801</v>
      </c>
      <c r="H50" s="113">
        <v>27764496207.880001</v>
      </c>
      <c r="I50" s="113">
        <v>107737349960.41</v>
      </c>
      <c r="J50" s="113">
        <v>107737349960.41</v>
      </c>
      <c r="K50" s="113">
        <v>7100931185.4118195</v>
      </c>
      <c r="L50" s="104">
        <v>2017</v>
      </c>
      <c r="M50" s="104">
        <v>3</v>
      </c>
      <c r="N50" s="113">
        <v>4474578166.46</v>
      </c>
      <c r="O50" s="110">
        <f t="shared" si="1"/>
        <v>4.1532283540520194E-2</v>
      </c>
      <c r="P50" s="113">
        <v>90960732998.019501</v>
      </c>
      <c r="Q50" s="113">
        <v>7638100594.0066996</v>
      </c>
      <c r="R50" s="113">
        <v>27818428214.010899</v>
      </c>
      <c r="S50" s="113">
        <v>14405638523.780001</v>
      </c>
      <c r="T50" s="113">
        <v>6285485404.5791502</v>
      </c>
      <c r="U50" s="113">
        <v>114977686683.646</v>
      </c>
    </row>
    <row r="51" spans="1:21" x14ac:dyDescent="0.2">
      <c r="A51" s="104">
        <v>2017</v>
      </c>
      <c r="B51" s="104">
        <v>4</v>
      </c>
      <c r="C51" s="111">
        <v>290</v>
      </c>
      <c r="D51" s="112">
        <v>192</v>
      </c>
      <c r="E51" s="112">
        <v>98</v>
      </c>
      <c r="F51" s="111">
        <v>55624</v>
      </c>
      <c r="G51" s="113">
        <v>153127176124.50601</v>
      </c>
      <c r="H51" s="113">
        <v>40007029854.141701</v>
      </c>
      <c r="I51" s="113">
        <v>105195557632.83</v>
      </c>
      <c r="J51" s="113">
        <v>105195557632.83</v>
      </c>
      <c r="K51" s="113">
        <v>7884719477.1013002</v>
      </c>
      <c r="L51" s="104">
        <v>2017</v>
      </c>
      <c r="M51" s="104">
        <v>4</v>
      </c>
      <c r="N51" s="113">
        <v>4465210708.5265903</v>
      </c>
      <c r="O51" s="110">
        <f t="shared" si="1"/>
        <v>4.2446761146623394E-2</v>
      </c>
      <c r="P51" s="113">
        <v>99348894614.968201</v>
      </c>
      <c r="Q51" s="113">
        <v>7108279882.1894398</v>
      </c>
      <c r="R51" s="113">
        <v>29962160731.945202</v>
      </c>
      <c r="S51" s="113">
        <v>14861907673.1738</v>
      </c>
      <c r="T51" s="113">
        <v>7607458022.6285295</v>
      </c>
      <c r="U51" s="113">
        <v>123165015392.56799</v>
      </c>
    </row>
    <row r="52" spans="1:21" x14ac:dyDescent="0.2">
      <c r="A52" s="104">
        <v>2018</v>
      </c>
      <c r="B52" s="104">
        <v>1</v>
      </c>
      <c r="C52" s="111">
        <v>288</v>
      </c>
      <c r="D52" s="112">
        <v>186</v>
      </c>
      <c r="E52" s="112">
        <v>102</v>
      </c>
      <c r="F52" s="111">
        <v>57659</v>
      </c>
      <c r="G52" s="113">
        <v>160768588666.89099</v>
      </c>
      <c r="H52" s="113">
        <v>33586242302.083904</v>
      </c>
      <c r="I52" s="113">
        <v>117942219523.05499</v>
      </c>
      <c r="J52" s="113">
        <v>114751354885.24899</v>
      </c>
      <c r="K52" s="113">
        <v>9240126841.7521057</v>
      </c>
      <c r="L52" s="104">
        <v>2018</v>
      </c>
      <c r="M52" s="104">
        <v>1</v>
      </c>
      <c r="N52" s="113">
        <v>6682613320.6575899</v>
      </c>
      <c r="O52" s="110">
        <f t="shared" si="1"/>
        <v>5.6660060728730754E-2</v>
      </c>
      <c r="P52" s="113">
        <v>107998368019.386</v>
      </c>
      <c r="Q52" s="113">
        <v>7710796520.7759399</v>
      </c>
      <c r="R52" s="113">
        <v>28307016322.777699</v>
      </c>
      <c r="S52" s="113">
        <v>14745229743.59</v>
      </c>
      <c r="T52" s="113">
        <v>5581400880.7405005</v>
      </c>
      <c r="U52" s="113">
        <v>132461572344.123</v>
      </c>
    </row>
    <row r="53" spans="1:21" x14ac:dyDescent="0.2">
      <c r="A53" s="104">
        <v>2018</v>
      </c>
      <c r="B53" s="104">
        <v>2</v>
      </c>
      <c r="C53" s="111">
        <v>289</v>
      </c>
      <c r="D53" s="112">
        <v>186</v>
      </c>
      <c r="E53" s="112">
        <v>103</v>
      </c>
      <c r="F53" s="111">
        <v>61177</v>
      </c>
      <c r="G53" s="113">
        <v>176081922777.38</v>
      </c>
      <c r="H53" s="113">
        <v>32893651200.839996</v>
      </c>
      <c r="I53" s="113">
        <v>134108321839.16</v>
      </c>
      <c r="J53" s="113">
        <v>129985839879.60001</v>
      </c>
      <c r="K53" s="113">
        <v>9079949737.3799992</v>
      </c>
      <c r="L53" s="104">
        <v>2018</v>
      </c>
      <c r="M53" s="104">
        <v>2</v>
      </c>
      <c r="N53" s="113">
        <v>8279231720.3400002</v>
      </c>
      <c r="O53" s="110">
        <f t="shared" si="1"/>
        <v>6.1735406176132178E-2</v>
      </c>
      <c r="P53" s="113">
        <v>124461047183.38</v>
      </c>
      <c r="Q53" s="113">
        <v>8325581055.7399988</v>
      </c>
      <c r="R53" s="113">
        <v>28689809205.029999</v>
      </c>
      <c r="S53" s="113">
        <v>14622445467.43</v>
      </c>
      <c r="T53" s="113">
        <v>6083077847.96</v>
      </c>
      <c r="U53" s="113">
        <v>147392113572.35999</v>
      </c>
    </row>
    <row r="54" spans="1:21" x14ac:dyDescent="0.2">
      <c r="A54" s="104">
        <v>2018</v>
      </c>
      <c r="B54" s="104">
        <v>3</v>
      </c>
      <c r="C54" s="111">
        <v>288</v>
      </c>
      <c r="D54" s="112">
        <v>186</v>
      </c>
      <c r="E54" s="112">
        <v>102</v>
      </c>
      <c r="F54" s="111">
        <v>61881</v>
      </c>
      <c r="G54" s="113">
        <v>192291588278.66299</v>
      </c>
      <c r="H54" s="113">
        <v>39832943659.0131</v>
      </c>
      <c r="I54" s="113">
        <v>142179668440.16501</v>
      </c>
      <c r="J54" s="113">
        <v>138919028565.45099</v>
      </c>
      <c r="K54" s="113">
        <v>10278976179.4849</v>
      </c>
      <c r="L54" s="104">
        <v>2018</v>
      </c>
      <c r="M54" s="104">
        <v>3</v>
      </c>
      <c r="N54" s="113">
        <v>6222885758.8519297</v>
      </c>
      <c r="O54" s="110">
        <f t="shared" si="1"/>
        <v>4.3767761080908504E-2</v>
      </c>
      <c r="P54" s="113">
        <v>134471561368.94199</v>
      </c>
      <c r="Q54" s="113">
        <v>11592473459.428699</v>
      </c>
      <c r="R54" s="113">
        <v>32234789106.0098</v>
      </c>
      <c r="S54" s="113">
        <v>15227549955.653</v>
      </c>
      <c r="T54" s="113">
        <v>9070828666.8641891</v>
      </c>
      <c r="U54" s="113">
        <v>160056799172.64301</v>
      </c>
    </row>
    <row r="55" spans="1:21" x14ac:dyDescent="0.2">
      <c r="A55" s="104">
        <v>2018</v>
      </c>
      <c r="B55" s="104">
        <v>4</v>
      </c>
      <c r="C55" s="111">
        <v>279</v>
      </c>
      <c r="D55" s="112">
        <v>176</v>
      </c>
      <c r="E55" s="112">
        <v>103</v>
      </c>
      <c r="F55" s="111">
        <v>62193</v>
      </c>
      <c r="G55" s="114">
        <v>200211017001.36801</v>
      </c>
      <c r="H55" s="114">
        <v>57927528840.565804</v>
      </c>
      <c r="I55" s="114">
        <v>133764153322.22299</v>
      </c>
      <c r="J55" s="114">
        <v>130184805402.351</v>
      </c>
      <c r="K55" s="114">
        <v>8519334838.5887814</v>
      </c>
      <c r="L55" s="104">
        <v>2018</v>
      </c>
      <c r="M55" s="104">
        <v>4</v>
      </c>
      <c r="N55" s="114">
        <v>5964513644.90944</v>
      </c>
      <c r="O55" s="110">
        <f t="shared" si="1"/>
        <v>4.4589776085537575E-2</v>
      </c>
      <c r="P55" s="114">
        <v>141543895999.70599</v>
      </c>
      <c r="Q55" s="114">
        <v>12117946461.860399</v>
      </c>
      <c r="R55" s="114">
        <v>33471201273.663902</v>
      </c>
      <c r="S55" s="114">
        <v>15338754948.92</v>
      </c>
      <c r="T55" s="114">
        <v>9872387989.9728909</v>
      </c>
      <c r="U55" s="114">
        <v>166739815727.71399</v>
      </c>
    </row>
    <row r="56" spans="1:21" x14ac:dyDescent="0.2">
      <c r="A56" s="104">
        <v>2019</v>
      </c>
      <c r="B56" s="104">
        <v>1</v>
      </c>
      <c r="C56" s="111">
        <v>282</v>
      </c>
      <c r="D56" s="112">
        <v>178</v>
      </c>
      <c r="E56" s="112">
        <v>104</v>
      </c>
      <c r="F56" s="111">
        <v>65913</v>
      </c>
      <c r="G56" s="114">
        <v>211670034341.87601</v>
      </c>
      <c r="H56" s="114">
        <v>45220894471.803902</v>
      </c>
      <c r="I56" s="114">
        <v>157555631563.89899</v>
      </c>
      <c r="J56" s="114">
        <v>152782897824.43399</v>
      </c>
      <c r="K56" s="114">
        <v>10086894125.766682</v>
      </c>
      <c r="L56" s="104">
        <v>2019</v>
      </c>
      <c r="M56" s="104">
        <v>1</v>
      </c>
      <c r="N56" s="114">
        <v>6047575428.9114399</v>
      </c>
      <c r="O56" s="110">
        <f t="shared" si="1"/>
        <v>3.8383746546430217E-2</v>
      </c>
      <c r="P56" s="114">
        <v>150978793164.09299</v>
      </c>
      <c r="Q56" s="114">
        <v>13500687098.027201</v>
      </c>
      <c r="R56" s="114">
        <v>32248249586.251396</v>
      </c>
      <c r="S56" s="114">
        <v>15875784005.304001</v>
      </c>
      <c r="T56" s="114">
        <v>7130750293.6837397</v>
      </c>
      <c r="U56" s="114">
        <v>179421784755.63699</v>
      </c>
    </row>
    <row r="57" spans="1:21" x14ac:dyDescent="0.2">
      <c r="A57" s="104">
        <v>2019</v>
      </c>
      <c r="B57" s="104">
        <v>2</v>
      </c>
      <c r="C57" s="111">
        <v>275</v>
      </c>
      <c r="D57" s="112">
        <v>174</v>
      </c>
      <c r="E57" s="112">
        <v>101</v>
      </c>
      <c r="F57" s="111">
        <v>67434</v>
      </c>
      <c r="G57" s="114">
        <v>210503992207.20401</v>
      </c>
      <c r="H57" s="114">
        <v>45367906933.704498</v>
      </c>
      <c r="I57" s="114">
        <v>156411900000.59399</v>
      </c>
      <c r="J57" s="114">
        <v>151874166350.01501</v>
      </c>
      <c r="K57" s="114">
        <v>9806364773.3210335</v>
      </c>
      <c r="L57" s="104">
        <v>2019</v>
      </c>
      <c r="M57" s="104">
        <v>2</v>
      </c>
      <c r="N57" s="114">
        <v>6409534536.5614405</v>
      </c>
      <c r="O57" s="110">
        <f t="shared" si="1"/>
        <v>4.0978560688394547E-2</v>
      </c>
      <c r="P57" s="114">
        <v>148355577885.37601</v>
      </c>
      <c r="Q57" s="114">
        <v>8724185272.9035034</v>
      </c>
      <c r="R57" s="114">
        <v>36303704515.806198</v>
      </c>
      <c r="S57" s="114">
        <v>17505285045.529999</v>
      </c>
      <c r="T57" s="114">
        <v>9508503055.1320095</v>
      </c>
      <c r="U57" s="114">
        <v>174202437259.798</v>
      </c>
    </row>
    <row r="58" spans="1:21" x14ac:dyDescent="0.2">
      <c r="A58" s="104">
        <v>2019</v>
      </c>
      <c r="B58" s="104">
        <v>3</v>
      </c>
      <c r="C58" s="111">
        <v>271</v>
      </c>
      <c r="D58" s="112">
        <v>169</v>
      </c>
      <c r="E58" s="112">
        <v>102</v>
      </c>
      <c r="F58" s="111">
        <v>70121</v>
      </c>
      <c r="G58" s="114">
        <v>218356893325.12201</v>
      </c>
      <c r="H58" s="114">
        <v>46383348624.888496</v>
      </c>
      <c r="I58" s="114">
        <v>162765904362.68799</v>
      </c>
      <c r="J58" s="114">
        <v>158215954435.414</v>
      </c>
      <c r="K58" s="114">
        <v>10178242344.948099</v>
      </c>
      <c r="L58" s="104">
        <v>2019</v>
      </c>
      <c r="M58" s="104">
        <v>3</v>
      </c>
      <c r="N58" s="114">
        <v>6186819432.3586702</v>
      </c>
      <c r="O58" s="110">
        <f t="shared" si="1"/>
        <v>3.8010537013775963E-2</v>
      </c>
      <c r="P58" s="114">
        <v>154420879264.83401</v>
      </c>
      <c r="Q58" s="114">
        <v>9207640337.5455246</v>
      </c>
      <c r="R58" s="114">
        <v>39859224683.286797</v>
      </c>
      <c r="S58" s="114">
        <v>17531534914.402</v>
      </c>
      <c r="T58" s="114">
        <v>12725458652.2689</v>
      </c>
      <c r="U58" s="114">
        <v>178497668641.83499</v>
      </c>
    </row>
    <row r="59" spans="1:21" x14ac:dyDescent="0.2">
      <c r="A59" s="104">
        <v>2019</v>
      </c>
      <c r="B59" s="104">
        <v>4</v>
      </c>
      <c r="C59" s="111">
        <v>261</v>
      </c>
      <c r="D59" s="112">
        <v>164</v>
      </c>
      <c r="E59" s="112">
        <v>97</v>
      </c>
      <c r="F59" s="111">
        <v>70968</v>
      </c>
      <c r="G59" s="114">
        <v>222616661306.28699</v>
      </c>
      <c r="H59" s="114">
        <v>57607562541.701797</v>
      </c>
      <c r="I59" s="114">
        <v>156687162801.625</v>
      </c>
      <c r="J59" s="114">
        <v>152188622927.70901</v>
      </c>
      <c r="K59" s="114">
        <v>0</v>
      </c>
      <c r="L59" s="104">
        <v>2019</v>
      </c>
      <c r="M59" s="104">
        <v>4</v>
      </c>
      <c r="N59" s="114">
        <v>6152055787.2421198</v>
      </c>
      <c r="O59" s="110">
        <f t="shared" si="1"/>
        <v>3.9263304518641247E-2</v>
      </c>
      <c r="P59" s="114">
        <v>155803260324.146</v>
      </c>
      <c r="Q59" s="114">
        <v>9280148081.9874191</v>
      </c>
      <c r="R59" s="114">
        <v>42867415344.0821</v>
      </c>
      <c r="S59" s="114">
        <v>18014225774.23</v>
      </c>
      <c r="T59" s="114">
        <v>15143571822.458599</v>
      </c>
      <c r="U59" s="114">
        <v>155803260324.146</v>
      </c>
    </row>
    <row r="60" spans="1:21" x14ac:dyDescent="0.2">
      <c r="A60" s="104">
        <v>2020</v>
      </c>
      <c r="B60" s="104">
        <v>1</v>
      </c>
      <c r="C60" s="111">
        <v>254</v>
      </c>
      <c r="D60" s="112">
        <v>160</v>
      </c>
      <c r="E60" s="112">
        <v>94</v>
      </c>
      <c r="F60" s="111">
        <v>74701</v>
      </c>
      <c r="G60" s="114">
        <v>229534745850.745</v>
      </c>
      <c r="H60" s="114">
        <v>47228268119.044296</v>
      </c>
      <c r="I60" s="114">
        <v>172940234820.45999</v>
      </c>
      <c r="J60" s="114">
        <v>167970174480.948</v>
      </c>
      <c r="K60" s="114">
        <v>0</v>
      </c>
      <c r="L60" s="104">
        <v>2020</v>
      </c>
      <c r="M60" s="104">
        <v>1</v>
      </c>
      <c r="N60" s="114">
        <v>7410269972.1883698</v>
      </c>
      <c r="O60" s="110">
        <f t="shared" si="1"/>
        <v>4.2848733146924611E-2</v>
      </c>
      <c r="P60" s="114">
        <v>159015824530.724</v>
      </c>
      <c r="Q60" s="114">
        <v>10772911123.7092</v>
      </c>
      <c r="R60" s="114">
        <v>43221604882.384201</v>
      </c>
      <c r="S60" s="114">
        <v>18414215275.880001</v>
      </c>
      <c r="T60" s="114">
        <v>13051536251.315201</v>
      </c>
      <c r="U60" s="114">
        <v>186313140968.34</v>
      </c>
    </row>
    <row r="61" spans="1:21" x14ac:dyDescent="0.2">
      <c r="A61" s="104">
        <v>2020</v>
      </c>
      <c r="B61" s="104">
        <v>2</v>
      </c>
      <c r="C61" s="111">
        <v>256</v>
      </c>
      <c r="D61" s="112">
        <v>155</v>
      </c>
      <c r="E61" s="112">
        <v>101</v>
      </c>
      <c r="F61" s="111">
        <v>72230</v>
      </c>
      <c r="G61" s="114">
        <v>234439770487.85001</v>
      </c>
      <c r="H61" s="114">
        <v>59495025489.618797</v>
      </c>
      <c r="I61" s="114">
        <v>165066939616.789</v>
      </c>
      <c r="J61" s="114">
        <v>160128071909.784</v>
      </c>
      <c r="K61" s="114">
        <v>14816673088.447205</v>
      </c>
      <c r="L61" s="104"/>
      <c r="M61" s="104"/>
      <c r="N61" s="114">
        <v>7112887035.0783701</v>
      </c>
      <c r="O61" s="110">
        <f t="shared" si="1"/>
        <v>4.309092451578303E-2</v>
      </c>
      <c r="P61" s="114">
        <v>163394084035.306</v>
      </c>
      <c r="Q61" s="114">
        <v>9778551013.5371494</v>
      </c>
      <c r="R61" s="114">
        <v>45536529379.1353</v>
      </c>
      <c r="S61" s="114">
        <v>18225406964.0355</v>
      </c>
      <c r="T61" s="114">
        <v>15110809750.2493</v>
      </c>
      <c r="U61" s="114">
        <v>163394084035.306</v>
      </c>
    </row>
  </sheetData>
  <autoFilter ref="A3:U51"/>
  <mergeCells count="2">
    <mergeCell ref="A1:B1"/>
    <mergeCell ref="F1:U1"/>
  </mergeCells>
  <hyperlinks>
    <hyperlink ref="A1:B1" location="Aguulga!A1" display="HOME"/>
  </hyperlinks>
  <pageMargins left="0.25" right="0.25" top="0.75" bottom="0.75" header="0.3" footer="0.3"/>
  <pageSetup scale="75" fitToWidth="2" orientation="portrait" r:id="rId1"/>
  <colBreaks count="1" manualBreakCount="1">
    <brk id="1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Aguulga</vt:lpstr>
      <vt:lpstr>стат ХЗЗ</vt:lpstr>
      <vt:lpstr>стат даатгал</vt:lpstr>
      <vt:lpstr>стат ББСБ</vt:lpstr>
      <vt:lpstr>стат ХЗХ</vt:lpstr>
      <vt:lpstr>Aguulga!Print_Area</vt:lpstr>
      <vt:lpstr>'стат ББСБ'!Print_Area</vt:lpstr>
      <vt:lpstr>'стат даатгал'!Print_Area</vt:lpstr>
      <vt:lpstr>'стат ХЗЗ'!Print_Area</vt:lpstr>
      <vt:lpstr>'стат ХЗХ'!Print_Area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Bilegsaikhan T</dc:creator>
  <cp:lastModifiedBy>Narantuya N</cp:lastModifiedBy>
  <cp:lastPrinted>2020-07-24T01:56:45Z</cp:lastPrinted>
  <dcterms:created xsi:type="dcterms:W3CDTF">2020-01-10T03:03:16Z</dcterms:created>
  <dcterms:modified xsi:type="dcterms:W3CDTF">2020-08-13T08:38:46Z</dcterms:modified>
</cp:coreProperties>
</file>