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МУТА\2021 - Эрсдэлийн үнэлгээ\"/>
    </mc:Choice>
  </mc:AlternateContent>
  <bookViews>
    <workbookView xWindow="0" yWindow="0" windowWidth="24000" windowHeight="9135" activeTab="1"/>
  </bookViews>
  <sheets>
    <sheet name="Instruction" sheetId="2" r:id="rId1"/>
    <sheet name="Асуулга" sheetId="1" r:id="rId2"/>
    <sheet name="Үнэлгээ" sheetId="4"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7" i="1" l="1"/>
  <c r="I55" i="1"/>
  <c r="I36" i="1"/>
  <c r="I45" i="1"/>
  <c r="F11" i="1"/>
  <c r="C3" i="4"/>
  <c r="B3" i="4"/>
  <c r="I58" i="1"/>
  <c r="I56" i="1"/>
  <c r="I54" i="1"/>
  <c r="F7" i="1"/>
  <c r="F8" i="1"/>
  <c r="F9" i="1"/>
  <c r="F10" i="1"/>
  <c r="F6" i="1"/>
  <c r="G55" i="1"/>
  <c r="G56" i="1"/>
  <c r="G57" i="1"/>
  <c r="G58" i="1"/>
  <c r="I35" i="1"/>
  <c r="I33" i="1"/>
  <c r="I16" i="1"/>
  <c r="F37" i="1"/>
  <c r="F36" i="1"/>
  <c r="F35" i="1"/>
  <c r="F33" i="1"/>
  <c r="F32" i="1"/>
  <c r="F31" i="1"/>
  <c r="F27" i="1"/>
  <c r="F28" i="1"/>
  <c r="F29" i="1"/>
  <c r="F26" i="1"/>
  <c r="F22" i="1"/>
  <c r="F23" i="1"/>
  <c r="F24" i="1"/>
  <c r="F21" i="1"/>
  <c r="F18" i="1"/>
  <c r="F17" i="1"/>
  <c r="I28" i="1"/>
  <c r="D19" i="4"/>
  <c r="I27" i="1"/>
  <c r="I26" i="1"/>
  <c r="I24" i="1"/>
  <c r="D15" i="4"/>
  <c r="I23" i="1"/>
  <c r="D14" i="4"/>
  <c r="I22" i="1"/>
  <c r="I21" i="1"/>
  <c r="F16" i="1"/>
  <c r="I29" i="1"/>
  <c r="D20" i="4"/>
  <c r="V16" i="4"/>
  <c r="V15" i="4"/>
  <c r="O23" i="4"/>
  <c r="O24" i="4"/>
  <c r="O25" i="4"/>
  <c r="O26" i="4"/>
  <c r="O27" i="4"/>
  <c r="O28" i="4"/>
  <c r="O22" i="4"/>
  <c r="P16" i="4"/>
  <c r="O20" i="4"/>
  <c r="O19" i="4"/>
  <c r="O18" i="4"/>
  <c r="O17" i="4"/>
  <c r="I50" i="1"/>
  <c r="I49" i="1"/>
  <c r="D12" i="4"/>
  <c r="I37" i="1"/>
  <c r="D28" i="4"/>
  <c r="D27" i="4"/>
  <c r="D26" i="4"/>
  <c r="D24" i="4"/>
  <c r="I32" i="1"/>
  <c r="D23" i="4"/>
  <c r="I31" i="1"/>
  <c r="D22" i="4"/>
  <c r="D13" i="4"/>
  <c r="D18" i="4"/>
  <c r="D17" i="4"/>
  <c r="I18" i="1"/>
  <c r="D9" i="4"/>
  <c r="I17" i="1"/>
  <c r="D8" i="4"/>
  <c r="D7" i="4"/>
  <c r="F7" i="4"/>
  <c r="D6" i="4"/>
  <c r="F26" i="4"/>
  <c r="D25" i="4"/>
  <c r="N20" i="4"/>
  <c r="F22" i="4"/>
  <c r="F17" i="4"/>
  <c r="G17" i="4"/>
  <c r="F12" i="4"/>
  <c r="D11" i="4"/>
  <c r="N17" i="4"/>
  <c r="I109" i="1"/>
  <c r="I108" i="1"/>
  <c r="I107" i="1"/>
  <c r="I106" i="1"/>
  <c r="I105" i="1"/>
  <c r="I104" i="1"/>
  <c r="I103" i="1"/>
  <c r="I102" i="1"/>
  <c r="I101" i="1"/>
  <c r="I100" i="1"/>
  <c r="I99" i="1"/>
  <c r="I98" i="1"/>
  <c r="G100" i="1"/>
  <c r="G101" i="1"/>
  <c r="G102" i="1"/>
  <c r="G103" i="1"/>
  <c r="G104" i="1"/>
  <c r="G105" i="1"/>
  <c r="G106" i="1"/>
  <c r="G107" i="1"/>
  <c r="G108" i="1"/>
  <c r="G109" i="1"/>
  <c r="G98" i="1"/>
  <c r="I96" i="1"/>
  <c r="I95" i="1"/>
  <c r="I94" i="1"/>
  <c r="I93" i="1"/>
  <c r="I92" i="1"/>
  <c r="G92" i="1"/>
  <c r="G93" i="1"/>
  <c r="G94" i="1"/>
  <c r="G95" i="1"/>
  <c r="G96" i="1"/>
  <c r="I90" i="1"/>
  <c r="I89" i="1"/>
  <c r="G84" i="1"/>
  <c r="I88" i="1"/>
  <c r="I87" i="1"/>
  <c r="I86" i="1"/>
  <c r="D34" i="4"/>
  <c r="N26" i="4"/>
  <c r="G7" i="4"/>
  <c r="N15" i="4"/>
  <c r="U15" i="4"/>
  <c r="D36" i="4"/>
  <c r="N28" i="4"/>
  <c r="D35" i="4"/>
  <c r="N27" i="4"/>
  <c r="D21" i="4"/>
  <c r="N19" i="4"/>
  <c r="G22" i="4"/>
  <c r="G26" i="4"/>
  <c r="D16" i="4"/>
  <c r="N18" i="4"/>
  <c r="G12" i="4"/>
  <c r="I84" i="1"/>
  <c r="I83" i="1"/>
  <c r="I82" i="1"/>
  <c r="I81" i="1"/>
  <c r="I80" i="1"/>
  <c r="G80" i="1"/>
  <c r="G81" i="1"/>
  <c r="G82" i="1"/>
  <c r="G83" i="1"/>
  <c r="I78" i="1"/>
  <c r="I77" i="1"/>
  <c r="I76" i="1"/>
  <c r="I75" i="1"/>
  <c r="I74" i="1"/>
  <c r="I53" i="1"/>
  <c r="I52" i="1"/>
  <c r="I51" i="1"/>
  <c r="I48" i="1"/>
  <c r="I73" i="1"/>
  <c r="I72" i="1"/>
  <c r="G78" i="1"/>
  <c r="G77" i="1"/>
  <c r="G76" i="1"/>
  <c r="G75" i="1"/>
  <c r="G74" i="1"/>
  <c r="G73" i="1"/>
  <c r="G72" i="1"/>
  <c r="D33" i="4"/>
  <c r="N25" i="4"/>
  <c r="D32" i="4"/>
  <c r="N24" i="4"/>
  <c r="D10" i="4"/>
  <c r="N16" i="4"/>
  <c r="I68" i="1"/>
  <c r="I70" i="1"/>
  <c r="I69" i="1"/>
  <c r="I67" i="1"/>
  <c r="I66" i="1"/>
  <c r="I65" i="1"/>
  <c r="I63" i="1"/>
  <c r="I64" i="1"/>
  <c r="I62" i="1"/>
  <c r="I61" i="1"/>
  <c r="G67" i="1"/>
  <c r="G69" i="1"/>
  <c r="G70" i="1"/>
  <c r="G60" i="1"/>
  <c r="I60" i="1"/>
  <c r="I47" i="1"/>
  <c r="I46" i="1"/>
  <c r="I44" i="1"/>
  <c r="I43" i="1"/>
  <c r="G44" i="1"/>
  <c r="G45" i="1"/>
  <c r="G46" i="1"/>
  <c r="G47" i="1"/>
  <c r="G48" i="1"/>
  <c r="G49" i="1"/>
  <c r="G50" i="1"/>
  <c r="G51" i="1"/>
  <c r="G52" i="1"/>
  <c r="G53" i="1"/>
  <c r="G54" i="1"/>
  <c r="G43" i="1"/>
  <c r="D30" i="4"/>
  <c r="D31" i="4"/>
  <c r="N23" i="4"/>
  <c r="F30" i="4"/>
  <c r="N22" i="4"/>
  <c r="G30" i="4"/>
  <c r="N21" i="4"/>
  <c r="Q16" i="4"/>
  <c r="U16" i="4"/>
  <c r="Q30" i="4"/>
  <c r="Q37" i="4"/>
</calcChain>
</file>

<file path=xl/sharedStrings.xml><?xml version="1.0" encoding="utf-8"?>
<sst xmlns="http://schemas.openxmlformats.org/spreadsheetml/2006/main" count="499" uniqueCount="467">
  <si>
    <t>Брокер</t>
  </si>
  <si>
    <t>Дилер</t>
  </si>
  <si>
    <t>Дотоодын хуулийн этгээд</t>
  </si>
  <si>
    <t>Гадаадын хуулийн этгээд</t>
  </si>
  <si>
    <t>Төв оффис</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</si>
  <si>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</si>
  <si>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</si>
  <si>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</si>
  <si>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</si>
  <si>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</si>
  <si>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</si>
  <si>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</si>
  <si>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</si>
  <si>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</si>
  <si>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</si>
  <si>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</si>
  <si>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</si>
  <si>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</si>
  <si>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</si>
  <si>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</si>
  <si>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</si>
  <si>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</si>
  <si>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</si>
  <si>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</si>
  <si>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</si>
  <si>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</si>
  <si>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</si>
  <si>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</si>
  <si>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</si>
  <si>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</si>
  <si>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</si>
  <si>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</si>
  <si>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</si>
  <si>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</si>
  <si>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</si>
  <si>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</si>
  <si>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</si>
  <si>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</si>
  <si>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</si>
  <si>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</si>
  <si>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</si>
  <si>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</si>
  <si>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</si>
  <si>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</si>
  <si>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</si>
  <si>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</si>
  <si>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</si>
  <si>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</si>
  <si>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</si>
  <si>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</si>
  <si>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</si>
  <si>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</si>
  <si>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</si>
  <si>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</si>
  <si>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</si>
  <si>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</si>
  <si>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</si>
  <si>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</si>
  <si>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</si>
  <si>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</si>
  <si>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</si>
  <si>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</si>
  <si>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</si>
  <si>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</si>
  <si>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</si>
  <si>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</si>
  <si>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</si>
  <si>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</si>
  <si>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</si>
  <si>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</si>
  <si>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</si>
  <si>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</si>
  <si>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</si>
  <si>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</si>
  <si>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</si>
  <si>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</si>
  <si>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</si>
  <si>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</si>
  <si>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</si>
  <si>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</si>
  <si>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</si>
  <si>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</si>
  <si>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</si>
  <si>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</si>
  <si>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</si>
  <si>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</si>
  <si>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</si>
  <si>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</si>
  <si>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</si>
  <si>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</si>
  <si>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</si>
  <si>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</si>
  <si>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</si>
  <si>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</si>
  <si>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</si>
  <si>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</si>
  <si>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</si>
  <si>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</si>
  <si>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</si>
  <si>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</si>
  <si>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</si>
  <si>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</si>
  <si>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</si>
  <si>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</si>
  <si>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</si>
  <si>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</si>
  <si>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</si>
  <si>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</si>
  <si>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</si>
  <si>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</si>
  <si>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</si>
  <si>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</si>
  <si>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</si>
  <si>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</si>
  <si>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</si>
  <si>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</si>
  <si>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</si>
  <si>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r>
      <t>ҮНЭТ ЦААСНЫ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</si>
  <si>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</si>
  <si>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</si>
  <si>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</si>
  <si>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</si>
  <si>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</si>
  <si>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</si>
  <si>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</si>
  <si>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</si>
  <si>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</si>
  <si>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</si>
  <si>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</si>
  <si>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</si>
  <si>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</si>
  <si>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</si>
  <si>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</si>
  <si>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</si>
  <si>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</si>
  <si>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</si>
  <si>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</si>
  <si>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</si>
  <si>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</si>
  <si>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</si>
  <si>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</si>
  <si>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</si>
  <si>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</si>
  <si>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</si>
  <si>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</si>
  <si>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</si>
  <si>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</si>
  <si>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</si>
  <si>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</si>
  <si>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</si>
  <si>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</si>
  <si>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</si>
  <si>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</si>
  <si>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</si>
  <si>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</si>
  <si>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</si>
  <si>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</si>
  <si>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</si>
  <si>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</si>
  <si>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</si>
  <si>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</si>
  <si>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</si>
  <si>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</si>
  <si>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</si>
  <si>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</si>
  <si>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</si>
  <si>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</si>
  <si>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</si>
  <si>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</si>
  <si>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</si>
  <si>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</si>
  <si>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</si>
  <si>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</si>
  <si>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</si>
  <si>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</si>
  <si>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</si>
  <si>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</si>
  <si>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</si>
  <si>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</si>
  <si>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</si>
  <si>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</si>
  <si>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</si>
  <si>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</si>
  <si>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</si>
  <si>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</si>
  <si>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</si>
  <si>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</si>
  <si>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</si>
  <si>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</si>
  <si>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</si>
  <si>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</si>
  <si>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</si>
  <si>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</si>
  <si>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</si>
  <si>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</si>
  <si>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</si>
  <si>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</si>
  <si>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</si>
  <si>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</si>
  <si>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</si>
  <si>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</si>
  <si>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</si>
  <si>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</si>
  <si>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</si>
  <si>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</si>
  <si>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</si>
  <si>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</si>
  <si>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</si>
  <si>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</si>
  <si>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</si>
  <si>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</si>
  <si>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</si>
  <si>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</si>
  <si>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</si>
  <si>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</si>
  <si>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</si>
  <si>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</si>
  <si>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</si>
  <si>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</si>
  <si>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</si>
  <si>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</si>
  <si>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</si>
  <si>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</si>
  <si>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</si>
  <si>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</si>
  <si>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</si>
  <si>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</si>
  <si>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</si>
  <si>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</si>
  <si>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</si>
  <si>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</si>
  <si>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</si>
  <si>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</si>
  <si>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</si>
  <si>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</si>
  <si>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</si>
  <si>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</si>
  <si>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</si>
  <si>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</si>
  <si>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</si>
  <si>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</si>
  <si>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</si>
  <si>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</si>
  <si>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</si>
  <si>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</si>
  <si>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</si>
  <si>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</si>
  <si>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</si>
  <si>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</si>
  <si>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</si>
  <si>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</si>
  <si>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</si>
  <si>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</si>
  <si>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</si>
  <si>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</si>
  <si>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</si>
  <si>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</si>
  <si>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</si>
  <si>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</si>
  <si>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</si>
  <si>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</si>
  <si>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</si>
  <si>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</si>
  <si>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</si>
  <si>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</si>
  <si>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</si>
  <si>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</si>
  <si>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</si>
  <si>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</si>
  <si>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</si>
  <si>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</si>
  <si>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</si>
  <si>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</si>
  <si>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</si>
  <si>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</si>
  <si>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</si>
  <si>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</si>
  <si>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</si>
  <si>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</si>
  <si>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</si>
  <si>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</si>
  <si>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</si>
  <si>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</si>
  <si>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</si>
  <si>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</si>
  <si>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</si>
  <si>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</si>
  <si>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</si>
  <si>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</si>
  <si>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</si>
  <si>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</si>
  <si>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</si>
  <si>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</si>
  <si>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</si>
  <si>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</si>
  <si>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</si>
  <si>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</si>
  <si>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</si>
  <si>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</si>
  <si>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</si>
  <si>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</si>
  <si>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</si>
  <si>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</si>
  <si>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</si>
  <si>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</si>
  <si>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</si>
  <si>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</si>
  <si>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</si>
  <si>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</si>
  <si>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</si>
  <si>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</si>
  <si>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</si>
  <si>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</si>
  <si>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</si>
  <si>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</si>
  <si>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</si>
  <si>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</si>
  <si>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</si>
  <si>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</si>
  <si>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</si>
  <si>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</si>
  <si>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</si>
  <si>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</si>
  <si>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</si>
  <si>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</si>
  <si>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</si>
  <si>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</si>
  <si>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</si>
  <si>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</si>
  <si>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</si>
  <si>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</si>
  <si>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</si>
  <si>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</si>
  <si>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</si>
  <si>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</si>
  <si>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</si>
  <si>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</si>
  <si>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</si>
  <si>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</si>
  <si>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</si>
  <si>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</si>
  <si>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</si>
  <si>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</si>
  <si>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</si>
  <si>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</si>
  <si>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</si>
  <si>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</si>
  <si>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</si>
  <si>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</si>
  <si>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</si>
  <si>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</si>
  <si>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</si>
  <si>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</si>
  <si>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</si>
  <si>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</si>
  <si>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</si>
  <si>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</si>
  <si>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</si>
  <si>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</si>
  <si>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</si>
  <si>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</si>
  <si>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</si>
  <si>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</si>
  <si>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</si>
  <si>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</si>
  <si>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</si>
  <si>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</si>
  <si>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</si>
  <si>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 xml:space="preserve">Гадаадын иргэн </t>
  </si>
  <si>
    <t>ГҮЙЛГЭЭНИЙ ЭРСДЭЛ</t>
  </si>
  <si>
    <t>Андерайтер</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</si>
  <si>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</si>
  <si>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</si>
  <si>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</si>
  <si>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</si>
  <si>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</si>
  <si>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</si>
  <si>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</si>
  <si>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</si>
  <si>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</si>
  <si>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10-аас дээш жил</t>
  </si>
  <si>
    <t>8 жил - 10 жил</t>
  </si>
  <si>
    <t>6 жил - 8 жил</t>
  </si>
  <si>
    <t>2 жил - 6 жил</t>
  </si>
  <si>
    <t>2 жил хүртэлх</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</si>
  <si>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</si>
  <si>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</si>
  <si>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</si>
  <si>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</si>
  <si>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</si>
  <si>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</si>
  <si>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</si>
  <si>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</si>
  <si>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</si>
  <si>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</si>
  <si>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</si>
  <si>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</si>
  <si>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</si>
  <si>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</si>
  <si>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</si>
  <si>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</si>
  <si>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</si>
  <si>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</si>
  <si>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</si>
  <si>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</si>
  <si>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</si>
  <si>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</si>
  <si>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</si>
  <si>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</si>
  <si>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</si>
  <si>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</si>
  <si>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</si>
  <si>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</si>
  <si>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</si>
  <si>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</si>
  <si>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ХЭРЭГЛЭГЧИЙН ЭРСДЭЛ /Хэлцлийн тоог бөглөнө/</t>
  </si>
  <si>
    <t>ГҮЙЛГЭЭНИЙ ЭРСДЭЛ /арилжааны гүйлгээний хэмжээг бөглөнө/</t>
  </si>
  <si>
    <t>БҮТЭЭГДЭХҮҮН, ҮЙЛЧИЛГЭЭНИЙ ЭРСДЭЛ /үйлчилгээний гүйлгээний дүн/</t>
  </si>
  <si>
    <t>ХҮРГЭХ СУВГИЙН ЭРСДЭЛ /гүйлгээний дүн/</t>
  </si>
  <si>
    <t>ЗААВАРЧИЛГАА:</t>
  </si>
  <si>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</si>
  <si>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Үйл ажиллагааны чиглэл</t>
    </r>
    <r>
      <rPr>
        <sz val="11"/>
        <color theme="1"/>
        <rFont val="Times New Roman"/>
        <family val="1"/>
      </rPr>
      <t xml:space="preserve">: Үнэт цаасны компаниудын МУТС эрсдэл нь үйл ажиллагааны чиглэлээс хамааран ялгаатай байх тул, тухайн компаниудын эрсдэлийг эрхэлж буй үйл ажиллагаанаас нь хамааруулан тооцно.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</si>
  <si>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</si>
  <si>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хэлцлийн тоог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</si>
  <si>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 xml:space="preserve">Гүйлгээний эрсдэл: </t>
    </r>
    <r>
      <rPr>
        <sz val="11"/>
        <color theme="1"/>
        <rFont val="Times New Roman"/>
        <family val="1"/>
      </rPr>
      <t>МУТС үйл ажиллагаанд нөлөөлөх гүйлгээний эрсдэлийг тооцохдоо арилжааны гүйлгээний хэмжээг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</si>
  <si>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компанийн брокер, дилер болон андеррайтерийн чиглэлээр үзүүлж буй үйлчилгээний гүйлгээний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</si>
  <si>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 оффисоор, хөдөө, орон нутгийн салбараар хэмээн ангилж арилжааны гүйлгээний дүнд үндэслэн эрсдэлийг тооцно. </t>
    </r>
  </si>
  <si>
    <t>ЕРӨНХИЙ АСУУЛГА</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</si>
  <si>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</si>
  <si>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</si>
  <si>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</si>
  <si>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</si>
  <si>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</si>
  <si>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</si>
  <si>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5а.</t>
  </si>
  <si>
    <t>Тийм</t>
  </si>
  <si>
    <t>Үгүй</t>
  </si>
  <si>
    <t>ХАРИУЛТ</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</si>
  <si>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</si>
  <si>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</si>
  <si>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</si>
  <si>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</si>
  <si>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Байгаа</t>
  </si>
  <si>
    <t>Мэдэхгүй</t>
  </si>
  <si>
    <t>Байхгүй</t>
  </si>
  <si>
    <t>Өмнө нь байсан</t>
  </si>
  <si>
    <t>Байдаг</t>
  </si>
  <si>
    <t>Байдаггүй</t>
  </si>
  <si>
    <t>Бүртгүүлсэн</t>
  </si>
  <si>
    <t>Бүртгүүлээгүй</t>
  </si>
  <si>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</si>
  <si>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 xml:space="preserve">Тайланг үнэн зөв гаргасан: </t>
  </si>
  <si>
    <t>ОООО/СС/ӨӨӨ</t>
  </si>
  <si>
    <t>Дотоодын иргэний хийсэн хэлцлийн тоо</t>
  </si>
  <si>
    <t>Дотоодын хуулийн этгээдийн хийсэн хэлцлийн тоо</t>
  </si>
  <si>
    <t>Гадаадын иргэний хийсэн хэлцлийн тоо</t>
  </si>
  <si>
    <t>Гадаадын хуулийн этгээдийн хийсэн хэлцлийн тоо</t>
  </si>
  <si>
    <t xml:space="preserve">Дотоодын иргэний хийсэн арилжааны гүйлгээний хэмжээ </t>
  </si>
  <si>
    <t>Дотоодын хуулийн этгээдийн хийсэн арилжааны гүйлгээний хэмжээ</t>
  </si>
  <si>
    <t>Гадаадын иргэний хийсэн арилжааны гүйлгээний хэмжээ</t>
  </si>
  <si>
    <t>Гадаадын хуулийн этгээдийн хийсэн арилжааны гүйлгээний хэмжээ</t>
  </si>
  <si>
    <t>Брокероор дамжуулан үзүүлж буй үйлчилгээний гүйлгээний дүнд  (дүн/төгрөг)</t>
  </si>
  <si>
    <t>Андерайтераар дамжуулан үзүүлж буй үйлчилгээний гүйлгээний дүнд (дүн/төгрөг)</t>
  </si>
  <si>
    <t>Дилерээр дамжуулан үзүүлж буй үйлчилгээний гүйлгээний дүнд(дүн/төгрөг)</t>
  </si>
  <si>
    <t>Төв оффисоор дамжуулан хийсэн арилжааны гүйлгээний дүн</t>
  </si>
  <si>
    <t>Хөдөө, орон нутгийн салбараар дамжуулан хийсэн арилжааны гүйлгээний дүн</t>
  </si>
  <si>
    <t>Цахимаар/мобайл апп-р дамжуулан хийсэн арилжааны гүйлгээний дүн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</si>
</sst>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0"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color theme="0"/>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theme="0"/>
      <name val="Times New Roman"/>
      <family val="1"/>
    </font>
    <font>
      <sz val="11"/>
      <color theme="1" tint="4.9989318521683403E-2"/>
      <name val="Times New Roman"/>
      <family val="1"/>
    </font>
    <font>
      <b/>
      <sz val="12"/>
      <color theme="1" tint="4.9989318521683403E-2"/>
      <name val="Times New Roman"/>
      <family val="1"/>
    </font>
    <font>
      <sz val="12"/>
      <color theme="1" tint="4.9989318521683403E-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2" fillId="0" borderId="0" applyFont="0" applyFill="0" applyBorder="0" applyAlignment="0" applyProtection="0"/>
  </cellStyleXfs>
  <cellXfs count="169">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applyAlignment="1">
      <alignment horizontal="left" vertical="center" wrapText="1"/>
    </xf>
    <xf numFmtId="0" fontId="5" fillId="0" borderId="1" xfId="0" applyFont="1" applyFill="1" applyBorder="1"/>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0"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2" fillId="11" borderId="1" xfId="1"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3" borderId="1" xfId="0" applyFont="1" applyFill="1" applyBorder="1" applyAlignment="1">
      <alignment horizontal="center" vertical="center"/>
    </xf>
    <xf numFmtId="9" fontId="20" fillId="3" borderId="1" xfId="0" applyNumberFormat="1" applyFont="1" applyFill="1" applyBorder="1" applyAlignment="1">
      <alignment horizontal="center" vertical="center"/>
    </xf>
    <xf numFmtId="0" fontId="5" fillId="3" borderId="0" xfId="0" applyFont="1" applyFill="1"/>
    <xf numFmtId="0" fontId="20" fillId="2" borderId="1" xfId="0" applyFont="1" applyFill="1" applyBorder="1" applyAlignment="1">
      <alignment horizontal="center" vertic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0" fillId="3" borderId="4" xfId="0" applyFont="1" applyFill="1" applyBorder="1" applyAlignment="1">
      <alignment horizontal="center" vertical="center"/>
    </xf>
    <xf numFmtId="9" fontId="20"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1" fillId="11" borderId="1" xfId="0" applyFont="1" applyFill="1" applyBorder="1" applyAlignment="1">
      <alignment horizontal="center" vertical="center" wrapText="1"/>
    </xf>
    <xf numFmtId="0" fontId="21"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39" fontId="5" fillId="0" borderId="1" xfId="1" applyNumberFormat="1" applyFont="1" applyFill="1" applyBorder="1" applyAlignment="1">
      <alignment horizontal="left" vertical="center" wrapText="1"/>
    </xf>
    <xf numFmtId="0" fontId="5" fillId="13" borderId="0" xfId="0" applyFont="1" applyFill="1"/>
    <xf numFmtId="0" fontId="5" fillId="13" borderId="0" xfId="0" applyFont="1" applyFill="1" applyAlignment="1">
      <alignment horizontal="left" vertical="center" wrapText="1"/>
    </xf>
    <xf numFmtId="0" fontId="5" fillId="13" borderId="0" xfId="0" applyFont="1" applyFill="1" applyAlignment="1">
      <alignment vertical="top" wrapText="1"/>
    </xf>
    <xf numFmtId="0" fontId="27" fillId="13" borderId="0" xfId="0" applyFont="1" applyFill="1" applyAlignment="1">
      <alignment horizontal="center" vertical="center"/>
    </xf>
    <xf numFmtId="0" fontId="9" fillId="13" borderId="0" xfId="0" applyFont="1" applyFill="1" applyAlignment="1">
      <alignment horizontal="center" vertical="center"/>
    </xf>
    <xf numFmtId="0" fontId="5" fillId="13" borderId="0" xfId="0" applyFont="1" applyFill="1" applyAlignment="1">
      <alignment horizontal="center" vertical="center"/>
    </xf>
    <xf numFmtId="0" fontId="11" fillId="13" borderId="0" xfId="0" applyFont="1" applyFill="1"/>
    <xf numFmtId="0" fontId="27" fillId="13" borderId="0" xfId="0" applyFont="1" applyFill="1"/>
    <xf numFmtId="0" fontId="1" fillId="13" borderId="0" xfId="0" applyFont="1" applyFill="1" applyAlignment="1">
      <alignment vertical="center" wrapText="1"/>
    </xf>
    <xf numFmtId="0" fontId="28" fillId="13" borderId="0" xfId="0" applyFont="1" applyFill="1" applyAlignment="1">
      <alignment horizontal="center" vertical="center" wrapText="1"/>
    </xf>
    <xf numFmtId="0" fontId="26" fillId="13" borderId="0" xfId="0" applyFont="1" applyFill="1" applyAlignment="1">
      <alignment horizontal="center" vertical="center" wrapText="1"/>
    </xf>
    <xf numFmtId="0" fontId="26" fillId="13" borderId="0" xfId="0" applyFont="1" applyFill="1" applyAlignment="1">
      <alignment vertical="center" wrapText="1"/>
    </xf>
    <xf numFmtId="0" fontId="13" fillId="13" borderId="0" xfId="0" applyFont="1" applyFill="1"/>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8" fillId="13" borderId="0" xfId="0" applyFont="1" applyFill="1" applyBorder="1" applyAlignment="1">
      <alignment horizontal="center" vertical="center"/>
    </xf>
    <xf numFmtId="0" fontId="2" fillId="13" borderId="0" xfId="0" applyFont="1" applyFill="1" applyAlignment="1">
      <alignment horizontal="justify" vertical="center"/>
    </xf>
    <xf numFmtId="0" fontId="5" fillId="13" borderId="0" xfId="0" applyFont="1" applyFill="1" applyAlignment="1">
      <alignment horizontal="justify" vertical="center"/>
    </xf>
    <xf numFmtId="0" fontId="0" fillId="13" borderId="0" xfId="0" applyFill="1"/>
    <xf numFmtId="0" fontId="5" fillId="13" borderId="0" xfId="0" applyFont="1" applyFill="1" applyAlignment="1">
      <alignment horizontal="left" vertical="center"/>
    </xf>
    <xf numFmtId="0" fontId="0" fillId="13" borderId="0" xfId="0" applyFont="1" applyFill="1" applyAlignment="1">
      <alignment horizontal="justify" vertical="center"/>
    </xf>
    <xf numFmtId="0" fontId="10"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29" fillId="13" borderId="0" xfId="0" applyFont="1" applyFill="1" applyAlignment="1">
      <alignment horizontal="center" vertical="center"/>
    </xf>
    <xf numFmtId="0" fontId="2" fillId="13" borderId="0" xfId="0" applyFont="1" applyFill="1" applyAlignment="1">
      <alignment horizontal="left" vertical="center"/>
    </xf>
    <xf numFmtId="0" fontId="11" fillId="13" borderId="0" xfId="0" applyFont="1" applyFill="1" applyAlignment="1">
      <alignment horizontal="justify" vertical="center"/>
    </xf>
    <xf numFmtId="0" fontId="3" fillId="13" borderId="0" xfId="0" applyFont="1" applyFill="1" applyBorder="1" applyAlignment="1">
      <alignment vertical="center" wrapText="1"/>
    </xf>
    <xf numFmtId="0" fontId="5" fillId="13" borderId="0" xfId="0" applyFont="1" applyFill="1" applyBorder="1"/>
    <xf numFmtId="0" fontId="5" fillId="13" borderId="0" xfId="0" applyFont="1" applyFill="1" applyBorder="1" applyAlignment="1">
      <alignment horizontal="left" vertical="center" wrapText="1"/>
    </xf>
    <xf numFmtId="0" fontId="1" fillId="13" borderId="0" xfId="0" applyFont="1" applyFill="1" applyAlignment="1">
      <alignment horizontal="center" vertical="center" wrapText="1"/>
    </xf>
    <xf numFmtId="0" fontId="1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5" fillId="13" borderId="6" xfId="0" applyFont="1" applyFill="1" applyBorder="1"/>
    <xf numFmtId="0" fontId="1" fillId="13" borderId="6" xfId="0" applyFont="1" applyFill="1" applyBorder="1" applyAlignment="1">
      <alignment horizontal="center" vertical="center" wrapText="1"/>
    </xf>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xf>
    <xf numFmtId="0" fontId="5" fillId="13" borderId="1" xfId="0" applyFont="1" applyFill="1" applyBorder="1" applyAlignment="1">
      <alignment horizontal="left" vertical="top" wrapText="1"/>
    </xf>
    <xf numFmtId="0" fontId="5" fillId="13" borderId="4" xfId="0" applyFont="1" applyFill="1" applyBorder="1" applyAlignment="1">
      <alignment horizontal="center" vertical="center"/>
    </xf>
    <xf numFmtId="0" fontId="8" fillId="13" borderId="1" xfId="0" applyFont="1" applyFill="1" applyBorder="1" applyAlignment="1">
      <alignment horizontal="center" vertical="center"/>
    </xf>
    <xf numFmtId="0" fontId="5" fillId="5" borderId="0" xfId="0" applyFont="1" applyFill="1" applyAlignment="1">
      <alignment horizontal="left" vertical="center" wrapText="1"/>
    </xf>
    <xf numFmtId="0" fontId="18" fillId="5" borderId="0" xfId="0" applyFont="1" applyFill="1" applyAlignment="1">
      <alignment horizontal="left" vertical="center"/>
    </xf>
    <xf numFmtId="0" fontId="18" fillId="5" borderId="0" xfId="0" applyFont="1" applyFill="1" applyAlignment="1">
      <alignment horizontal="center" vertical="center"/>
    </xf>
    <xf numFmtId="0" fontId="5" fillId="5" borderId="0" xfId="0" applyFont="1" applyFill="1" applyAlignment="1">
      <alignment horizontal="left"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6" fillId="13" borderId="0" xfId="0" applyFont="1" applyFill="1" applyAlignment="1">
      <alignment horizontal="center" vertical="center"/>
    </xf>
    <xf numFmtId="0" fontId="7" fillId="1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13" borderId="4" xfId="0" applyFont="1" applyFill="1" applyBorder="1" applyAlignment="1">
      <alignment horizontal="left" vertical="center"/>
    </xf>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5" fillId="13" borderId="1" xfId="0" applyFont="1" applyFill="1" applyBorder="1" applyAlignment="1">
      <alignment horizontal="center" vertical="center"/>
    </xf>
    <xf numFmtId="0" fontId="7" fillId="3" borderId="1" xfId="0" applyFont="1" applyFill="1" applyBorder="1" applyAlignment="1">
      <alignment horizontal="center" vertical="center"/>
    </xf>
    <xf numFmtId="0" fontId="5" fillId="13" borderId="0"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13" borderId="0" xfId="0" applyFont="1" applyFill="1" applyBorder="1" applyAlignment="1">
      <alignment horizontal="left" vertical="center" wrapText="1"/>
    </xf>
    <xf numFmtId="0" fontId="19" fillId="13" borderId="0" xfId="0" applyFont="1" applyFill="1" applyAlignment="1" applyProtection="1">
      <alignment horizontal="left"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7"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16" fillId="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7" fillId="13" borderId="2" xfId="0" applyFont="1" applyFill="1" applyBorder="1" applyAlignment="1">
      <alignment horizontal="left" vertical="center" wrapText="1"/>
    </xf>
    <xf numFmtId="0" fontId="17" fillId="13" borderId="3" xfId="0" applyFont="1" applyFill="1" applyBorder="1" applyAlignment="1">
      <alignment horizontal="left" vertical="center" wrapText="1"/>
    </xf>
    <xf numFmtId="0" fontId="20" fillId="12" borderId="1" xfId="0" applyFont="1" applyFill="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3" fillId="0" borderId="1" xfId="0" applyFont="1" applyBorder="1" applyAlignment="1">
      <alignment horizontal="right" vertical="center"/>
    </xf>
    <xf numFmtId="0" fontId="24" fillId="0" borderId="1" xfId="0" applyFont="1" applyBorder="1" applyAlignment="1">
      <alignment horizontal="right"/>
    </xf>
    <xf numFmtId="0" fontId="20" fillId="0" borderId="1" xfId="0" applyFont="1" applyBorder="1" applyAlignment="1">
      <alignment horizontal="left"/>
    </xf>
    <xf numFmtId="0" fontId="23"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0" fillId="0" borderId="1" xfId="0" applyFont="1" applyBorder="1" applyAlignment="1">
      <alignment horizontal="left" vertical="center"/>
    </xf>
    <xf numFmtId="0" fontId="25" fillId="0" borderId="1" xfId="0" applyFont="1" applyBorder="1" applyAlignment="1">
      <alignment horizontal="right"/>
    </xf>
    <xf numFmtId="0" fontId="24" fillId="0" borderId="1" xfId="0" applyFont="1" applyBorder="1" applyAlignment="1">
      <alignment horizontal="right" vertical="center" wrapText="1"/>
    </xf>
    <xf numFmtId="0" fontId="5" fillId="0" borderId="1" xfId="0" applyFont="1" applyBorder="1" applyAlignment="1">
      <alignment horizontal="center" vertical="center"/>
    </xf>
    <xf numFmtId="9" fontId="20" fillId="9" borderId="1" xfId="0" applyNumberFormat="1" applyFont="1" applyFill="1" applyBorder="1" applyAlignment="1">
      <alignment horizontal="center" vertical="center"/>
    </xf>
    <xf numFmtId="0" fontId="20" fillId="9" borderId="1" xfId="0" applyFont="1" applyFill="1" applyBorder="1" applyAlignment="1">
      <alignment horizontal="center" vertical="center"/>
    </xf>
    <xf numFmtId="9" fontId="20" fillId="8" borderId="1" xfId="0" applyNumberFormat="1" applyFont="1" applyFill="1" applyBorder="1" applyAlignment="1">
      <alignment horizontal="center" vertical="center"/>
    </xf>
    <xf numFmtId="0" fontId="20"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21" fillId="11" borderId="1" xfId="0" applyFont="1" applyFill="1" applyBorder="1" applyAlignment="1">
      <alignment horizontal="center" vertical="center" wrapText="1"/>
    </xf>
    <xf numFmtId="0" fontId="13"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7"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7" zoomScale="115" zoomScaleNormal="115" workbookViewId="0">
      <selection activeCell="N3" sqref="N3"/>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9"/>
      <c r="B1" s="81" t="s">
        <v>387</v>
      </c>
      <c r="C1" s="81"/>
      <c r="D1" s="81"/>
      <c r="E1" s="81"/>
      <c r="F1" s="81"/>
      <c r="G1" s="81"/>
      <c r="H1" s="81"/>
      <c r="I1" s="81"/>
      <c r="J1" s="81"/>
      <c r="K1" s="81"/>
      <c r="L1" s="81"/>
    </row>
    <row r="2" spans="1:12" x14ac:dyDescent="0.25">
      <c r="A2" s="9"/>
      <c r="B2" s="82" t="s">
        <v>385</v>
      </c>
      <c r="C2" s="82"/>
      <c r="D2" s="82"/>
      <c r="E2" s="82"/>
      <c r="F2" s="82"/>
      <c r="G2" s="82"/>
      <c r="H2" s="82"/>
      <c r="I2" s="82"/>
      <c r="J2" s="82"/>
      <c r="K2" s="82"/>
      <c r="L2" s="82"/>
    </row>
    <row r="3" spans="1:12" ht="104.45" customHeight="1" x14ac:dyDescent="0.25">
      <c r="A3" s="79" t="s">
        <v>386</v>
      </c>
      <c r="B3" s="79"/>
      <c r="C3" s="79"/>
      <c r="D3" s="79"/>
      <c r="E3" s="79"/>
      <c r="F3" s="79"/>
      <c r="G3" s="79"/>
      <c r="H3" s="79"/>
      <c r="I3" s="79"/>
      <c r="J3" s="79"/>
      <c r="K3" s="79"/>
      <c r="L3" s="79"/>
    </row>
    <row r="4" spans="1:12" ht="30" customHeight="1" x14ac:dyDescent="0.25">
      <c r="A4" s="9"/>
      <c r="B4" s="79" t="s">
        <v>388</v>
      </c>
      <c r="C4" s="79"/>
      <c r="D4" s="79"/>
      <c r="E4" s="79"/>
      <c r="F4" s="79"/>
      <c r="G4" s="79"/>
      <c r="H4" s="79"/>
      <c r="I4" s="79"/>
      <c r="J4" s="79"/>
      <c r="K4" s="79"/>
      <c r="L4" s="79"/>
    </row>
    <row r="5" spans="1:12" ht="14.45" customHeight="1" x14ac:dyDescent="0.25">
      <c r="A5" s="9"/>
      <c r="B5" s="79" t="s">
        <v>389</v>
      </c>
      <c r="C5" s="79"/>
      <c r="D5" s="79"/>
      <c r="E5" s="79"/>
      <c r="F5" s="79"/>
      <c r="G5" s="79"/>
      <c r="H5" s="79"/>
      <c r="I5" s="79"/>
      <c r="J5" s="79"/>
      <c r="K5" s="79"/>
      <c r="L5" s="79"/>
    </row>
    <row r="6" spans="1:12" ht="14.45" customHeight="1" x14ac:dyDescent="0.25">
      <c r="A6" s="9"/>
      <c r="B6" s="79"/>
      <c r="C6" s="79"/>
      <c r="D6" s="79"/>
      <c r="E6" s="79"/>
      <c r="F6" s="79"/>
      <c r="G6" s="79"/>
      <c r="H6" s="79"/>
      <c r="I6" s="79"/>
      <c r="J6" s="79"/>
      <c r="K6" s="79"/>
      <c r="L6" s="79"/>
    </row>
    <row r="7" spans="1:12" ht="14.45" customHeight="1" x14ac:dyDescent="0.25">
      <c r="A7" s="80" t="s">
        <v>419</v>
      </c>
      <c r="B7" s="80"/>
      <c r="C7" s="80"/>
      <c r="D7" s="80"/>
      <c r="E7" s="80"/>
      <c r="F7" s="80"/>
      <c r="G7" s="80"/>
      <c r="H7" s="80"/>
      <c r="I7" s="80"/>
      <c r="J7" s="80"/>
      <c r="K7" s="80"/>
      <c r="L7" s="80"/>
    </row>
    <row r="8" spans="1:12" ht="29.45" customHeight="1" x14ac:dyDescent="0.25">
      <c r="A8" s="79" t="s">
        <v>420</v>
      </c>
      <c r="B8" s="79"/>
      <c r="C8" s="79"/>
      <c r="D8" s="79"/>
      <c r="E8" s="79"/>
      <c r="F8" s="79"/>
      <c r="G8" s="79"/>
      <c r="H8" s="79"/>
      <c r="I8" s="79"/>
      <c r="J8" s="79"/>
      <c r="K8" s="79"/>
      <c r="L8" s="79"/>
    </row>
    <row r="9" spans="1:12" ht="30" customHeight="1" x14ac:dyDescent="0.25">
      <c r="A9" s="79" t="s">
        <v>421</v>
      </c>
      <c r="B9" s="79"/>
      <c r="C9" s="79"/>
      <c r="D9" s="79"/>
      <c r="E9" s="79"/>
      <c r="F9" s="79"/>
      <c r="G9" s="79"/>
      <c r="H9" s="79"/>
      <c r="I9" s="79"/>
      <c r="J9" s="79"/>
      <c r="K9" s="79"/>
      <c r="L9" s="79"/>
    </row>
    <row r="10" spans="1:12" ht="34.15" customHeight="1" x14ac:dyDescent="0.25">
      <c r="A10" s="79" t="s">
        <v>422</v>
      </c>
      <c r="B10" s="79"/>
      <c r="C10" s="79"/>
      <c r="D10" s="79"/>
      <c r="E10" s="79"/>
      <c r="F10" s="79"/>
      <c r="G10" s="79"/>
      <c r="H10" s="79"/>
      <c r="I10" s="79"/>
      <c r="J10" s="79"/>
      <c r="K10" s="79"/>
      <c r="L10" s="79"/>
    </row>
    <row r="11" spans="1:12" ht="40.9" customHeight="1" x14ac:dyDescent="0.25">
      <c r="A11" s="79" t="s">
        <v>423</v>
      </c>
      <c r="B11" s="79"/>
      <c r="C11" s="79"/>
      <c r="D11" s="79"/>
      <c r="E11" s="79"/>
      <c r="F11" s="79"/>
      <c r="G11" s="79"/>
      <c r="H11" s="79"/>
      <c r="I11" s="79"/>
      <c r="J11" s="79"/>
      <c r="K11" s="79"/>
      <c r="L11" s="79"/>
    </row>
    <row r="12" spans="1:12" ht="44.45" customHeight="1" x14ac:dyDescent="0.25">
      <c r="A12" s="79" t="s">
        <v>424</v>
      </c>
      <c r="B12" s="79"/>
      <c r="C12" s="79"/>
      <c r="D12" s="79"/>
      <c r="E12" s="79"/>
      <c r="F12" s="79"/>
      <c r="G12" s="79"/>
      <c r="H12" s="79"/>
      <c r="I12" s="79"/>
      <c r="J12" s="79"/>
      <c r="K12" s="79"/>
      <c r="L12" s="79"/>
    </row>
    <row r="13" spans="1:12" ht="30.6" customHeight="1" x14ac:dyDescent="0.25">
      <c r="A13" s="79" t="s">
        <v>425</v>
      </c>
      <c r="B13" s="79"/>
      <c r="C13" s="79"/>
      <c r="D13" s="79"/>
      <c r="E13" s="79"/>
      <c r="F13" s="79"/>
      <c r="G13" s="79"/>
      <c r="H13" s="79"/>
      <c r="I13" s="79"/>
      <c r="J13" s="79"/>
      <c r="K13" s="79"/>
      <c r="L13" s="79"/>
    </row>
    <row r="14" spans="1:12" ht="48.75" customHeight="1" x14ac:dyDescent="0.25">
      <c r="A14" s="79" t="s">
        <v>426</v>
      </c>
      <c r="B14" s="79"/>
      <c r="C14" s="79"/>
      <c r="D14" s="79"/>
      <c r="E14" s="79"/>
      <c r="F14" s="79"/>
      <c r="G14" s="79"/>
      <c r="H14" s="79"/>
      <c r="I14" s="79"/>
      <c r="J14" s="79"/>
      <c r="K14" s="79"/>
      <c r="L14" s="79"/>
    </row>
    <row r="15" spans="1:12" x14ac:dyDescent="0.25">
      <c r="A15" s="2"/>
      <c r="B15" s="2"/>
      <c r="C15" s="2"/>
      <c r="D15" s="2"/>
      <c r="E15" s="2"/>
      <c r="F15" s="2"/>
      <c r="G15" s="2"/>
      <c r="H15" s="2"/>
      <c r="I15" s="2"/>
      <c r="J15" s="2"/>
      <c r="K15" s="2"/>
      <c r="L15" s="2"/>
    </row>
    <row r="16" spans="1:12" x14ac:dyDescent="0.25">
      <c r="A16" s="2"/>
      <c r="B16" s="2"/>
      <c r="C16" s="2"/>
      <c r="D16" s="2"/>
      <c r="E16" s="2"/>
      <c r="F16" s="2"/>
      <c r="G16" s="2"/>
      <c r="H16" s="2"/>
      <c r="I16" s="2"/>
      <c r="J16" s="2"/>
      <c r="K16" s="2"/>
      <c r="L16" s="2"/>
    </row>
    <row r="17" spans="1:12" x14ac:dyDescent="0.25">
      <c r="A17" s="2"/>
      <c r="B17" s="2"/>
      <c r="C17" s="2"/>
      <c r="D17" s="2"/>
      <c r="E17" s="2"/>
      <c r="F17" s="2"/>
      <c r="G17" s="2"/>
      <c r="H17" s="2"/>
      <c r="I17" s="2"/>
      <c r="J17" s="2"/>
      <c r="K17" s="2"/>
      <c r="L17" s="2"/>
    </row>
    <row r="18" spans="1:12" x14ac:dyDescent="0.25">
      <c r="A18" s="2"/>
      <c r="B18" s="2"/>
      <c r="C18" s="2"/>
      <c r="D18" s="2"/>
      <c r="E18" s="2"/>
      <c r="F18" s="2"/>
      <c r="G18" s="2"/>
      <c r="H18" s="2"/>
      <c r="I18" s="2"/>
      <c r="J18" s="2"/>
      <c r="K18" s="2"/>
      <c r="L18" s="2"/>
    </row>
    <row r="19" spans="1:12" x14ac:dyDescent="0.25">
      <c r="A19" s="2"/>
      <c r="B19" s="2"/>
      <c r="C19" s="2"/>
      <c r="D19" s="2"/>
      <c r="E19" s="2"/>
      <c r="F19" s="2"/>
      <c r="G19" s="2"/>
      <c r="H19" s="2"/>
      <c r="I19" s="2"/>
      <c r="J19" s="2"/>
      <c r="K19" s="2"/>
      <c r="L19" s="2"/>
    </row>
    <row r="20" spans="1:12"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sheetProtection algorithmName="SHA-512" hashValue="I2vgzMpZBs29wf0hd2CzG+uzn9MFLMK/CVybqZM1VyIxOo7znggLq+msvpsQXn4QyB96pFaTle5SwnDMTcOdqQ==" saltValue="xWWojA8Txir1J1n2acBysg==" spinCount="100000" sheet="1" objects="1" scenarios="1"/>
  <mergeCells count="14">
    <mergeCell ref="B6:L6"/>
    <mergeCell ref="B1:L1"/>
    <mergeCell ref="B2:L2"/>
    <mergeCell ref="A3:L3"/>
    <mergeCell ref="B4:L4"/>
    <mergeCell ref="B5:L5"/>
    <mergeCell ref="A12:L12"/>
    <mergeCell ref="A13:L13"/>
    <mergeCell ref="A14:L14"/>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18"/>
  <sheetViews>
    <sheetView tabSelected="1" topLeftCell="A22" zoomScaleNormal="100" workbookViewId="0">
      <selection activeCell="A36" sqref="A36"/>
    </sheetView>
  </sheetViews>
  <sheetFormatPr defaultColWidth="8.85546875" defaultRowHeight="15" x14ac:dyDescent="0.25"/>
  <cols>
    <col min="1" max="1" width="4.42578125" style="36" customWidth="1"/>
    <col min="2" max="2" width="4" style="36" customWidth="1"/>
    <col min="3" max="3" width="30.85546875" style="36" customWidth="1"/>
    <col min="4" max="4" width="20.5703125" style="36" customWidth="1"/>
    <col min="5" max="5" width="28.28515625" style="37" customWidth="1"/>
    <col min="6" max="6" width="17.85546875" style="37" customWidth="1"/>
    <col min="7" max="7" width="13.140625" style="36" customWidth="1"/>
    <col min="8" max="8" width="18.28515625" style="39" hidden="1" customWidth="1"/>
    <col min="9" max="9" width="8.42578125" style="40" customWidth="1"/>
    <col min="10" max="10" width="6.85546875" style="36" hidden="1" customWidth="1"/>
    <col min="11" max="11" width="5.28515625" style="36" hidden="1" customWidth="1"/>
    <col min="12" max="12" width="7.140625" style="36" hidden="1" customWidth="1"/>
    <col min="13" max="13" width="5.85546875" style="41" hidden="1" customWidth="1"/>
    <col min="14" max="14" width="5.7109375" style="36" hidden="1" customWidth="1"/>
    <col min="15" max="15" width="6.7109375" style="36" hidden="1" customWidth="1"/>
    <col min="16" max="16" width="7.28515625" style="36" hidden="1" customWidth="1"/>
    <col min="17" max="17" width="7.140625" style="36" hidden="1" customWidth="1"/>
    <col min="18" max="18" width="7.28515625" style="36" hidden="1" customWidth="1"/>
    <col min="19" max="19" width="6.140625" style="36" hidden="1" customWidth="1"/>
    <col min="20" max="20" width="4.85546875" style="36" hidden="1" customWidth="1"/>
    <col min="21" max="22" width="5.28515625" style="36" hidden="1" customWidth="1"/>
    <col min="23" max="23" width="5.42578125" style="36" hidden="1" customWidth="1"/>
    <col min="24" max="24" width="4.85546875" style="36" hidden="1" customWidth="1"/>
    <col min="25" max="25" width="6" style="36" hidden="1" customWidth="1"/>
    <col min="26" max="26" width="5.85546875" style="36" hidden="1" customWidth="1"/>
    <col min="27" max="27" width="5.7109375" style="36" hidden="1" customWidth="1"/>
    <col min="28" max="28" width="3.85546875" style="36" hidden="1" customWidth="1"/>
    <col min="29" max="29" width="6.7109375" style="36" hidden="1" customWidth="1"/>
    <col min="30" max="30" width="4.85546875" style="36" hidden="1" customWidth="1"/>
    <col min="31" max="31" width="3.7109375" style="36" hidden="1" customWidth="1"/>
    <col min="32" max="32" width="4.5703125" style="36" hidden="1" customWidth="1"/>
    <col min="33" max="33" width="3.7109375" style="36" hidden="1" customWidth="1"/>
    <col min="34" max="35" width="7.28515625" style="36" hidden="1" customWidth="1"/>
    <col min="36" max="38" width="5.7109375" style="36" hidden="1" customWidth="1"/>
    <col min="39" max="39" width="5.140625" style="36" hidden="1" customWidth="1"/>
    <col min="40" max="40" width="8.7109375" style="36" hidden="1" customWidth="1"/>
    <col min="41" max="41" width="6.140625" style="42" hidden="1" customWidth="1"/>
    <col min="42" max="42" width="8.85546875" style="42" hidden="1" customWidth="1"/>
    <col min="43" max="43" width="3.42578125" style="42" hidden="1" customWidth="1"/>
    <col min="44" max="44" width="4.42578125" style="42" hidden="1" customWidth="1"/>
    <col min="45" max="45" width="2.85546875" style="36" hidden="1" customWidth="1"/>
    <col min="46" max="46" width="3.140625" style="36" hidden="1" customWidth="1"/>
    <col min="47" max="47" width="4.28515625" style="36" hidden="1" customWidth="1"/>
    <col min="48" max="48" width="3.7109375" style="36" hidden="1" customWidth="1"/>
    <col min="49" max="49" width="4.5703125" style="36" hidden="1" customWidth="1"/>
    <col min="50" max="50" width="9.5703125" style="36" hidden="1" customWidth="1"/>
    <col min="51" max="51" width="7.42578125" style="36" hidden="1" customWidth="1"/>
    <col min="52" max="52" width="7.28515625" style="36" hidden="1" customWidth="1"/>
    <col min="53" max="53" width="6.42578125" style="36" hidden="1" customWidth="1"/>
    <col min="54" max="54" width="7.85546875" style="36" hidden="1" customWidth="1"/>
    <col min="55" max="55" width="3.85546875" style="36" hidden="1" customWidth="1"/>
    <col min="56" max="56" width="5.7109375" style="36" hidden="1" customWidth="1"/>
    <col min="57" max="57" width="4.28515625" style="36" hidden="1" customWidth="1"/>
    <col min="58" max="58" width="4" style="36" hidden="1" customWidth="1"/>
    <col min="59" max="60" width="4.28515625" style="36" hidden="1" customWidth="1"/>
    <col min="61" max="61" width="4.42578125" style="36" hidden="1" customWidth="1"/>
    <col min="62" max="62" width="4.28515625" style="36" hidden="1" customWidth="1"/>
    <col min="63" max="63" width="2.42578125" style="36" hidden="1" customWidth="1"/>
    <col min="64" max="64" width="3.140625" style="36" hidden="1" customWidth="1"/>
    <col min="65" max="65" width="2.28515625" style="36" hidden="1" customWidth="1"/>
    <col min="66" max="66" width="4.85546875" style="36" hidden="1" customWidth="1"/>
    <col min="67" max="67" width="9.5703125" style="36" hidden="1" customWidth="1"/>
    <col min="68" max="68" width="12.28515625" style="43" hidden="1" customWidth="1"/>
    <col min="69" max="16384" width="8.85546875" style="36"/>
  </cols>
  <sheetData>
    <row r="1" spans="1:63" ht="5.45" customHeight="1" x14ac:dyDescent="0.25"/>
    <row r="2" spans="1:63" ht="8.4499999999999993" customHeight="1" x14ac:dyDescent="0.25">
      <c r="C2" s="38"/>
      <c r="D2" s="38"/>
      <c r="E2" s="38"/>
    </row>
    <row r="3" spans="1:63" ht="92.45" customHeight="1" x14ac:dyDescent="0.25">
      <c r="A3" s="85" t="s">
        <v>117</v>
      </c>
      <c r="B3" s="85"/>
      <c r="C3" s="85"/>
      <c r="D3" s="85"/>
      <c r="E3" s="85"/>
      <c r="F3" s="85"/>
      <c r="G3" s="44"/>
      <c r="H3" s="45"/>
      <c r="I3" s="46"/>
      <c r="J3" s="44"/>
      <c r="K3" s="44"/>
      <c r="L3" s="44"/>
    </row>
    <row r="4" spans="1:63" ht="20.45" customHeight="1" x14ac:dyDescent="0.25">
      <c r="B4" s="86" t="s">
        <v>427</v>
      </c>
      <c r="C4" s="87"/>
      <c r="D4" s="87"/>
      <c r="E4" s="87"/>
      <c r="F4" s="66" t="s">
        <v>452</v>
      </c>
      <c r="G4" s="44"/>
      <c r="H4" s="45"/>
      <c r="I4" s="46"/>
      <c r="J4" s="44"/>
      <c r="K4" s="44"/>
      <c r="L4" s="44"/>
    </row>
    <row r="5" spans="1:63" ht="20.45" customHeight="1" x14ac:dyDescent="0.25">
      <c r="B5" s="67" t="s">
        <v>373</v>
      </c>
      <c r="C5" s="88" t="s">
        <v>372</v>
      </c>
      <c r="D5" s="88"/>
      <c r="E5" s="68" t="s">
        <v>437</v>
      </c>
      <c r="F5" s="66"/>
      <c r="G5" s="47" t="s">
        <v>435</v>
      </c>
      <c r="H5" s="45"/>
      <c r="I5" s="46"/>
      <c r="J5" s="44"/>
      <c r="K5" s="44"/>
      <c r="L5" s="44"/>
    </row>
    <row r="6" spans="1:63" ht="20.45" customHeight="1" x14ac:dyDescent="0.25">
      <c r="B6" s="69">
        <v>1</v>
      </c>
      <c r="C6" s="89" t="s">
        <v>428</v>
      </c>
      <c r="D6" s="90"/>
      <c r="E6" s="70"/>
      <c r="F6" s="51" t="str">
        <f>+IF(E6&gt;0,"","Утга нөхөх")</f>
        <v>Утга нөхөх</v>
      </c>
      <c r="G6" s="47" t="s">
        <v>436</v>
      </c>
      <c r="H6" s="45"/>
      <c r="I6" s="46"/>
      <c r="J6" s="44"/>
      <c r="K6" s="44"/>
      <c r="L6" s="44"/>
    </row>
    <row r="7" spans="1:63" ht="19.149999999999999" customHeight="1" x14ac:dyDescent="0.25">
      <c r="B7" s="69">
        <v>2</v>
      </c>
      <c r="C7" s="89" t="s">
        <v>429</v>
      </c>
      <c r="D7" s="90"/>
      <c r="E7" s="70"/>
      <c r="F7" s="51" t="str">
        <f t="shared" ref="F7:F11" si="0">+IF(E7&gt;0,"","Утга нөхөх")</f>
        <v>Утга нөхөх</v>
      </c>
      <c r="G7" s="44"/>
      <c r="H7" s="45"/>
      <c r="I7" s="46"/>
      <c r="J7" s="44"/>
      <c r="K7" s="44"/>
      <c r="L7" s="44"/>
    </row>
    <row r="8" spans="1:63" ht="19.149999999999999" customHeight="1" x14ac:dyDescent="0.25">
      <c r="B8" s="69">
        <v>3</v>
      </c>
      <c r="C8" s="89" t="s">
        <v>430</v>
      </c>
      <c r="D8" s="91"/>
      <c r="E8" s="70"/>
      <c r="F8" s="51" t="str">
        <f t="shared" si="0"/>
        <v>Утга нөхөх</v>
      </c>
      <c r="G8" s="44"/>
      <c r="H8" s="45"/>
      <c r="I8" s="46"/>
      <c r="J8" s="44"/>
      <c r="K8" s="44"/>
      <c r="L8" s="44"/>
    </row>
    <row r="9" spans="1:63" ht="19.149999999999999" customHeight="1" x14ac:dyDescent="0.25">
      <c r="B9" s="69">
        <v>4</v>
      </c>
      <c r="C9" s="89" t="s">
        <v>431</v>
      </c>
      <c r="D9" s="91"/>
      <c r="E9" s="70"/>
      <c r="F9" s="51" t="str">
        <f t="shared" si="0"/>
        <v>Утга нөхөх</v>
      </c>
      <c r="G9" s="44"/>
      <c r="H9" s="45"/>
      <c r="I9" s="46"/>
      <c r="J9" s="44"/>
      <c r="K9" s="44"/>
      <c r="L9" s="44"/>
    </row>
    <row r="10" spans="1:63" ht="19.149999999999999" customHeight="1" x14ac:dyDescent="0.25">
      <c r="B10" s="69">
        <v>5</v>
      </c>
      <c r="C10" s="89" t="s">
        <v>432</v>
      </c>
      <c r="D10" s="91"/>
      <c r="E10" s="70"/>
      <c r="F10" s="51" t="str">
        <f t="shared" si="0"/>
        <v>Утга нөхөх</v>
      </c>
      <c r="G10" s="44"/>
      <c r="H10" s="45"/>
      <c r="I10" s="46"/>
      <c r="J10" s="44"/>
      <c r="K10" s="44"/>
      <c r="L10" s="44"/>
    </row>
    <row r="11" spans="1:63" ht="33.75" customHeight="1" x14ac:dyDescent="0.25">
      <c r="B11" s="69" t="s">
        <v>434</v>
      </c>
      <c r="C11" s="89" t="s">
        <v>433</v>
      </c>
      <c r="D11" s="91"/>
      <c r="E11" s="70"/>
      <c r="F11" s="51" t="str">
        <f t="shared" si="0"/>
        <v>Утга нөхөх</v>
      </c>
      <c r="G11" s="44"/>
      <c r="H11" s="45"/>
      <c r="I11" s="46"/>
      <c r="J11" s="44"/>
      <c r="K11" s="44"/>
      <c r="L11" s="44"/>
    </row>
    <row r="12" spans="1:63" ht="19.149999999999999" customHeight="1" x14ac:dyDescent="0.25">
      <c r="B12" s="71"/>
      <c r="C12" s="72"/>
      <c r="D12" s="72"/>
      <c r="E12" s="72"/>
      <c r="F12" s="66"/>
      <c r="G12" s="44"/>
      <c r="H12" s="45"/>
      <c r="I12" s="46"/>
      <c r="J12" s="44"/>
      <c r="K12" s="44"/>
      <c r="L12" s="44"/>
    </row>
    <row r="13" spans="1:63" x14ac:dyDescent="0.25">
      <c r="B13" s="121" t="s">
        <v>377</v>
      </c>
      <c r="C13" s="113"/>
      <c r="D13" s="113"/>
      <c r="E13" s="113"/>
    </row>
    <row r="14" spans="1:63" ht="18" customHeight="1" x14ac:dyDescent="0.25">
      <c r="B14" s="67" t="s">
        <v>373</v>
      </c>
      <c r="C14" s="88" t="s">
        <v>372</v>
      </c>
      <c r="D14" s="88"/>
      <c r="E14" s="68" t="s">
        <v>378</v>
      </c>
    </row>
    <row r="15" spans="1:63" ht="14.45" customHeight="1" x14ac:dyDescent="0.25">
      <c r="B15" s="113" t="s">
        <v>362</v>
      </c>
      <c r="C15" s="113"/>
      <c r="D15" s="113"/>
      <c r="E15" s="113"/>
    </row>
    <row r="16" spans="1:63" ht="32.450000000000003" customHeight="1" x14ac:dyDescent="0.25">
      <c r="B16" s="8">
        <v>1</v>
      </c>
      <c r="C16" s="92" t="s">
        <v>363</v>
      </c>
      <c r="D16" s="93"/>
      <c r="E16" s="35"/>
      <c r="F16" s="51" t="str">
        <f>+IF(E16&gt;0,"","Утга нөхөх")</f>
        <v>Утга нөхөх</v>
      </c>
      <c r="I16" s="40" t="b">
        <f>IF(AND(E16&gt;=1,E16&lt;=200000000),1, IF(AND(E16&gt;=200000001,E16&lt;=300000000),2, IF(AND(E16&gt;=300000001, E16&lt;=1200000000),3, IF(AND(E16&gt;=1200000001,E16&lt;=1300000000),4, IF(AND(E16&gt;1300000001),5)))))</f>
        <v>0</v>
      </c>
      <c r="BJ16" s="36">
        <v>1</v>
      </c>
      <c r="BK16" s="48" t="s">
        <v>380</v>
      </c>
    </row>
    <row r="17" spans="2:63" ht="84" customHeight="1" x14ac:dyDescent="0.25">
      <c r="B17" s="8">
        <v>2</v>
      </c>
      <c r="C17" s="92" t="s">
        <v>450</v>
      </c>
      <c r="D17" s="93"/>
      <c r="E17" s="5"/>
      <c r="F17" s="51" t="str">
        <f>+IF(E17&gt;0,"","Утга нөхөх")</f>
        <v>Утга нөхөх</v>
      </c>
      <c r="I17" s="40" t="b">
        <f>IF(E17=$BJ$16,1,IF(E17=$BJ$17,2,IF(E17=$BJ$18,3,IF(E17=$BJ$19,4,IF(E17=$BJ$20,5)))))</f>
        <v>0</v>
      </c>
      <c r="BJ17" s="36">
        <v>2</v>
      </c>
      <c r="BK17" s="48" t="s">
        <v>381</v>
      </c>
    </row>
    <row r="18" spans="2:63" x14ac:dyDescent="0.25">
      <c r="B18" s="8">
        <v>3</v>
      </c>
      <c r="C18" s="92" t="s">
        <v>364</v>
      </c>
      <c r="D18" s="93"/>
      <c r="E18" s="5"/>
      <c r="F18" s="51" t="str">
        <f>+IF(E18&gt;0,"","Утга нөхөх")</f>
        <v>Утга нөхөх</v>
      </c>
      <c r="I18" s="40" t="b">
        <f>IF(E18=$BK$16,1,IF(E18=$BK$17,2,IF(E18=$BK$18,3,IF(E18=$BK$19,4,IF(E18=$BK$20,5)))))</f>
        <v>0</v>
      </c>
      <c r="BJ18" s="36">
        <v>3</v>
      </c>
      <c r="BK18" s="48" t="s">
        <v>382</v>
      </c>
    </row>
    <row r="19" spans="2:63" ht="14.45" customHeight="1" x14ac:dyDescent="0.25">
      <c r="B19" s="113" t="s">
        <v>365</v>
      </c>
      <c r="C19" s="113"/>
      <c r="D19" s="113"/>
      <c r="E19" s="113"/>
      <c r="BJ19" s="36">
        <v>4</v>
      </c>
      <c r="BK19" s="48" t="s">
        <v>383</v>
      </c>
    </row>
    <row r="20" spans="2:63" x14ac:dyDescent="0.25">
      <c r="B20" s="122" t="s">
        <v>415</v>
      </c>
      <c r="C20" s="122"/>
      <c r="D20" s="122"/>
      <c r="E20" s="122"/>
      <c r="BJ20" s="36">
        <v>5</v>
      </c>
      <c r="BK20" s="48" t="s">
        <v>384</v>
      </c>
    </row>
    <row r="21" spans="2:63" x14ac:dyDescent="0.25">
      <c r="B21" s="74">
        <v>1</v>
      </c>
      <c r="C21" s="96" t="s">
        <v>453</v>
      </c>
      <c r="D21" s="97"/>
      <c r="E21" s="73"/>
      <c r="F21" s="51" t="str">
        <f>+IF(E21&gt;0,"","Утга нөхөх")</f>
        <v>Утга нөхөх</v>
      </c>
      <c r="I21" s="40" t="b">
        <f>IF(AND(E21&gt;=1, E21&lt;=500),1, IF(AND(E21&gt;=501,E21&lt;=1000),2, IF(AND(E21&gt;=1001, E21&lt;=2500),3, IF(AND(E21&gt;=2501,E21&lt;=5000),4, IF(AND(E21&gt;5001),5)))))</f>
        <v>0</v>
      </c>
    </row>
    <row r="22" spans="2:63" x14ac:dyDescent="0.25">
      <c r="B22" s="74">
        <v>2</v>
      </c>
      <c r="C22" s="96" t="s">
        <v>454</v>
      </c>
      <c r="D22" s="97"/>
      <c r="E22" s="73"/>
      <c r="F22" s="51" t="str">
        <f t="shared" ref="F22:F24" si="1">+IF(E22&gt;0,"","Утга нөхөх")</f>
        <v>Утга нөхөх</v>
      </c>
      <c r="I22" s="40" t="b">
        <f>IF(AND(E22&gt;1, E22&lt;=100),1, IF(AND(E22&gt;=101,E22&lt;=250),2, IF(AND(E22&gt;=251, E22&lt;=500),3, IF(AND(E22&gt;=501,E22&lt;=1000),4, IF(AND(E22&gt;1001),5)))))</f>
        <v>0</v>
      </c>
    </row>
    <row r="23" spans="2:63" x14ac:dyDescent="0.25">
      <c r="B23" s="74">
        <v>3</v>
      </c>
      <c r="C23" s="96" t="s">
        <v>455</v>
      </c>
      <c r="D23" s="97"/>
      <c r="E23" s="73"/>
      <c r="F23" s="51" t="str">
        <f t="shared" si="1"/>
        <v>Утга нөхөх</v>
      </c>
      <c r="I23" s="40">
        <f>IF(AND(E23&gt;=0, E23&lt;=100),1, IF(AND(E23&gt;=101,E23&lt;=250),2, IF(AND(E23&gt;=251, E23&lt;=500),3, IF(AND(E23&gt;=501,E23&lt;=1000),4, IF(AND(E23&gt;1001),5)))))</f>
        <v>1</v>
      </c>
    </row>
    <row r="24" spans="2:63" x14ac:dyDescent="0.25">
      <c r="B24" s="74">
        <v>4</v>
      </c>
      <c r="C24" s="96" t="s">
        <v>456</v>
      </c>
      <c r="D24" s="97"/>
      <c r="E24" s="73"/>
      <c r="F24" s="51" t="str">
        <f t="shared" si="1"/>
        <v>Утга нөхөх</v>
      </c>
      <c r="I24" s="40">
        <f>IF(AND(E24&gt;=0, E24&lt;=100),1, IF(AND(E24&gt;=101,E24&lt;=250),2, IF(AND(E24&gt;=251, E24&lt;=500),3, IF(AND(E24&gt;=501,E24&lt;=1000),4, IF(AND(E24&gt;1001),5)))))</f>
        <v>1</v>
      </c>
    </row>
    <row r="25" spans="2:63" ht="14.45" customHeight="1" x14ac:dyDescent="0.25">
      <c r="B25" s="122" t="s">
        <v>416</v>
      </c>
      <c r="C25" s="122"/>
      <c r="D25" s="122"/>
      <c r="E25" s="122"/>
    </row>
    <row r="26" spans="2:63" x14ac:dyDescent="0.25">
      <c r="B26" s="74">
        <v>1</v>
      </c>
      <c r="C26" s="96" t="s">
        <v>457</v>
      </c>
      <c r="D26" s="97"/>
      <c r="E26" s="73"/>
      <c r="F26" s="51" t="str">
        <f>+IF(E26&gt;0,"","Утга нөхөх")</f>
        <v>Утга нөхөх</v>
      </c>
      <c r="I26" s="40" t="b">
        <f>IF(AND(E26&gt;1, E26&lt;=500000000),1, IF(AND(E26&gt;=50000001,E26&lt;=1000000000),2, IF(AND(E26&gt;=100000001, E26&lt;=2500000000),3, IF(AND(E26&gt;=250000001,E26&lt;=5000000000),4, IF(AND(E26&gt;500000001),5)))))</f>
        <v>0</v>
      </c>
    </row>
    <row r="27" spans="2:63" ht="28.5" customHeight="1" x14ac:dyDescent="0.25">
      <c r="B27" s="74">
        <v>2</v>
      </c>
      <c r="C27" s="96" t="s">
        <v>458</v>
      </c>
      <c r="D27" s="97"/>
      <c r="E27" s="73"/>
      <c r="F27" s="51" t="str">
        <f t="shared" ref="F27:F37" si="2">+IF(E27&gt;0,"","Утга нөхөх")</f>
        <v>Утга нөхөх</v>
      </c>
      <c r="I27" s="40" t="b">
        <f>IF(AND(E27&gt;1, E27&lt;=100000000),1, IF(AND(E27&gt;=10000001,E27&lt;=250000000),2, IF(AND(E27&gt;=25000001, E27&lt;=500000000),3, IF(AND(E27&gt;=50000001,E27&lt;=1000000000),4, IF(AND(E27&gt;1000000001),5)))))</f>
        <v>0</v>
      </c>
    </row>
    <row r="28" spans="2:63" x14ac:dyDescent="0.25">
      <c r="B28" s="74">
        <v>3</v>
      </c>
      <c r="C28" s="96" t="s">
        <v>459</v>
      </c>
      <c r="D28" s="97"/>
      <c r="E28" s="73"/>
      <c r="F28" s="51" t="str">
        <f t="shared" si="2"/>
        <v>Утга нөхөх</v>
      </c>
      <c r="I28" s="40">
        <f>IF(AND(E28&gt;=0, E28&lt;=100000000),1, IF(AND(E28&gt;=10000001,E28&lt;=250000000),2, IF(AND(E28&gt;=25000001, E28&lt;=500000000),3, IF(AND(E28&gt;=50000001,E28&lt;=1000000000),4, IF(AND(E28&gt;1000000001),5)))))</f>
        <v>1</v>
      </c>
    </row>
    <row r="29" spans="2:63" ht="25.5" customHeight="1" x14ac:dyDescent="0.25">
      <c r="B29" s="74">
        <v>4</v>
      </c>
      <c r="C29" s="96" t="s">
        <v>460</v>
      </c>
      <c r="D29" s="97"/>
      <c r="E29" s="75"/>
      <c r="F29" s="51" t="str">
        <f t="shared" si="2"/>
        <v>Утга нөхөх</v>
      </c>
      <c r="I29" s="40">
        <f>IF(AND(E29&gt;=0,E29&lt;100000000),1,IF(AND(E29&gt;=10000001,E29&lt;250000000),2,IF(AND(E29&gt;=25000001,E29&lt;500000000),3,IF(AND(E29&gt;=50000001,E29&lt;1000000000),4,IF(AND(E29&gt;1000000001),5)))))</f>
        <v>1</v>
      </c>
    </row>
    <row r="30" spans="2:63" x14ac:dyDescent="0.25">
      <c r="B30" s="122" t="s">
        <v>417</v>
      </c>
      <c r="C30" s="122"/>
      <c r="D30" s="122"/>
      <c r="E30" s="122"/>
    </row>
    <row r="31" spans="2:63" ht="27" customHeight="1" x14ac:dyDescent="0.25">
      <c r="B31" s="74">
        <v>1</v>
      </c>
      <c r="C31" s="96" t="s">
        <v>461</v>
      </c>
      <c r="D31" s="97"/>
      <c r="E31" s="73"/>
      <c r="F31" s="51" t="str">
        <f t="shared" si="2"/>
        <v>Утга нөхөх</v>
      </c>
      <c r="I31" s="40" t="b">
        <f>IF(AND(E31&gt;1, E31&lt;=500000000),1, IF(AND(E31&gt;=50000001,E31&lt;1000000000),2, IF(AND(E31&gt;=100000001, E31&lt;1500000000),3, IF(AND(E31&gt;=150000001,E31&lt;2000000000),4, IF(AND(E31&gt;200000001),5)))))</f>
        <v>0</v>
      </c>
    </row>
    <row r="32" spans="2:63" ht="31.5" customHeight="1" x14ac:dyDescent="0.25">
      <c r="B32" s="74">
        <v>2</v>
      </c>
      <c r="C32" s="96" t="s">
        <v>463</v>
      </c>
      <c r="D32" s="97"/>
      <c r="E32" s="73"/>
      <c r="F32" s="51" t="str">
        <f t="shared" si="2"/>
        <v>Утга нөхөх</v>
      </c>
      <c r="I32" s="40" t="b">
        <f>IF(AND(E32&gt;1, E32&lt;=250000000),1, IF(AND(E32&gt;=25000001,E32&lt;500000000),2, IF(AND(E32&gt;=50000001, E32&lt;1000000000),3, IF(AND(E32&gt;=1000000001,E32&lt;1500000000),4, IF(AND(E32&gt;150000001),5)))))</f>
        <v>0</v>
      </c>
    </row>
    <row r="33" spans="2:67" ht="32.25" customHeight="1" x14ac:dyDescent="0.25">
      <c r="B33" s="74">
        <v>3</v>
      </c>
      <c r="C33" s="96" t="s">
        <v>462</v>
      </c>
      <c r="D33" s="97"/>
      <c r="E33" s="73"/>
      <c r="F33" s="51" t="str">
        <f t="shared" si="2"/>
        <v>Утга нөхөх</v>
      </c>
      <c r="I33" s="40" t="b">
        <f>IF(AND(E33&gt;=1,E33&lt;=250000000),1,IF(AND(E33&gt;=25000001,E33&lt;500000000),2,IF(AND(E33&gt;=50000001,E33&lt;1000000000),3,IF(AND(E33&gt;=1000000001,E33&lt;1500000000),4,IF(AND(E33&gt;150000001),5)))))</f>
        <v>0</v>
      </c>
    </row>
    <row r="34" spans="2:67" x14ac:dyDescent="0.25">
      <c r="B34" s="123" t="s">
        <v>418</v>
      </c>
      <c r="C34" s="123"/>
      <c r="D34" s="123"/>
      <c r="E34" s="123"/>
    </row>
    <row r="35" spans="2:67" x14ac:dyDescent="0.25">
      <c r="B35" s="74">
        <v>1</v>
      </c>
      <c r="C35" s="96" t="s">
        <v>464</v>
      </c>
      <c r="D35" s="97"/>
      <c r="E35" s="73"/>
      <c r="F35" s="51" t="str">
        <f t="shared" si="2"/>
        <v>Утга нөхөх</v>
      </c>
      <c r="I35" s="40" t="b">
        <f>IF(AND(E35&gt;1, E35&lt;=500000000),1, IF(AND(E35&gt;=50000001,E35&lt;1000000000),2, IF(AND(E35&gt;=100000001, E35&lt;1500000000),3, IF(AND(E35&gt;=150000001,E35&lt;2000000000),4, IF(AND(E35&gt;200000001),5)))))</f>
        <v>0</v>
      </c>
    </row>
    <row r="36" spans="2:67" ht="28.5" customHeight="1" x14ac:dyDescent="0.25">
      <c r="B36" s="74">
        <v>2</v>
      </c>
      <c r="C36" s="96" t="s">
        <v>465</v>
      </c>
      <c r="D36" s="97"/>
      <c r="E36" s="76"/>
      <c r="F36" s="51" t="str">
        <f t="shared" si="2"/>
        <v>Утга нөхөх</v>
      </c>
      <c r="I36" s="40">
        <f>IF(AND(E36&gt;=0, E36&lt;=250000000),1, IF(AND(E36&gt;=25000001,E36&lt;500000000),2, IF(AND(E36&gt;=50000001, E36&lt;1000000000),3, IF(AND(E36&gt;=1000000001,E36&lt;1500000000),4, IF(AND(E36&gt;150000001),5)))))</f>
        <v>1</v>
      </c>
    </row>
    <row r="37" spans="2:67" ht="27" customHeight="1" x14ac:dyDescent="0.25">
      <c r="B37" s="74">
        <v>3</v>
      </c>
      <c r="C37" s="124" t="s">
        <v>466</v>
      </c>
      <c r="D37" s="125"/>
      <c r="E37" s="76"/>
      <c r="F37" s="51" t="str">
        <f t="shared" si="2"/>
        <v>Утга нөхөх</v>
      </c>
      <c r="I37" s="40" t="b">
        <f>IF(AND(E37&gt;1, E37&lt;=250000000),1, IF(AND(E37&gt;=25000001,E37&lt;500000000),2, IF(AND(E37&gt;=50000001, E37&lt;1000000000),3, IF(AND(E37&gt;=1000000001,E37&lt;1500000000),4, IF(AND(E37&gt;150000001),5)))))</f>
        <v>0</v>
      </c>
    </row>
    <row r="38" spans="2:67" ht="16.149999999999999" customHeight="1" x14ac:dyDescent="0.25">
      <c r="C38" s="63"/>
      <c r="D38" s="63"/>
      <c r="E38" s="38"/>
      <c r="F38" s="38"/>
    </row>
    <row r="39" spans="2:67" ht="15.6" customHeight="1" x14ac:dyDescent="0.25">
      <c r="C39" s="38"/>
      <c r="D39" s="38"/>
      <c r="E39" s="38"/>
      <c r="F39" s="38"/>
    </row>
    <row r="40" spans="2:67" x14ac:dyDescent="0.25">
      <c r="B40" s="121" t="s">
        <v>376</v>
      </c>
      <c r="C40" s="113"/>
      <c r="D40" s="113"/>
      <c r="E40" s="113"/>
      <c r="F40" s="113"/>
    </row>
    <row r="41" spans="2:67" ht="14.45" customHeight="1" x14ac:dyDescent="0.25">
      <c r="B41" s="98" t="s">
        <v>6</v>
      </c>
      <c r="C41" s="98"/>
      <c r="D41" s="98"/>
      <c r="E41" s="119" t="s">
        <v>7</v>
      </c>
      <c r="F41" s="120"/>
      <c r="G41" s="49"/>
    </row>
    <row r="42" spans="2:67" ht="14.45" customHeight="1" x14ac:dyDescent="0.25">
      <c r="B42" s="99" t="s">
        <v>10</v>
      </c>
      <c r="C42" s="99"/>
      <c r="D42" s="99"/>
      <c r="E42" s="99"/>
      <c r="F42" s="99"/>
      <c r="G42" s="50"/>
      <c r="H42" s="39" t="s">
        <v>20</v>
      </c>
    </row>
    <row r="43" spans="2:67" ht="77.45" customHeight="1" x14ac:dyDescent="0.25">
      <c r="B43" s="69">
        <v>1</v>
      </c>
      <c r="C43" s="94" t="s">
        <v>9</v>
      </c>
      <c r="D43" s="94"/>
      <c r="E43" s="94"/>
      <c r="F43" s="94"/>
      <c r="G43" s="51" t="str">
        <f>+IF(E43&gt;0,"","Утга нөхөх")</f>
        <v>Утга нөхөх</v>
      </c>
      <c r="H43" s="39" t="s">
        <v>21</v>
      </c>
      <c r="I43" s="40" t="b">
        <f>IF(E43=$H$42,1,IF(E43=$H$43,2,IF(E43=$H$44,3,IF(E43=$H$45,4,IF(E43=$H$46,5)))))</f>
        <v>0</v>
      </c>
      <c r="W43" s="52" t="s">
        <v>136</v>
      </c>
      <c r="X43" s="52" t="s">
        <v>141</v>
      </c>
      <c r="Y43" s="52" t="s">
        <v>146</v>
      </c>
      <c r="Z43" s="52" t="s">
        <v>151</v>
      </c>
      <c r="AA43" s="52" t="s">
        <v>156</v>
      </c>
      <c r="AB43" s="52" t="s">
        <v>161</v>
      </c>
      <c r="AC43" s="52" t="s">
        <v>166</v>
      </c>
      <c r="BL43" s="36">
        <v>1</v>
      </c>
      <c r="BM43" s="36" t="s">
        <v>444</v>
      </c>
      <c r="BN43" s="36" t="s">
        <v>447</v>
      </c>
      <c r="BO43" s="36" t="s">
        <v>448</v>
      </c>
    </row>
    <row r="44" spans="2:67" ht="59.45" customHeight="1" x14ac:dyDescent="0.25">
      <c r="B44" s="77">
        <v>2</v>
      </c>
      <c r="C44" s="95" t="s">
        <v>8</v>
      </c>
      <c r="D44" s="95"/>
      <c r="E44" s="94"/>
      <c r="F44" s="94"/>
      <c r="G44" s="51" t="str">
        <f t="shared" ref="G44:G58" si="3">+IF(E44&gt;0,"","Утга нөхөх")</f>
        <v>Утга нөхөх</v>
      </c>
      <c r="H44" s="39" t="s">
        <v>23</v>
      </c>
      <c r="I44" s="40" t="b">
        <f>IF(E44=$H$47,1,IF(E44=$H$48,2,IF(E44=$H$49,3,IF(E44=$H$50,4,IF(E44=$H$51,5)))))</f>
        <v>0</v>
      </c>
      <c r="J44" s="53"/>
      <c r="W44" s="52" t="s">
        <v>137</v>
      </c>
      <c r="X44" s="52" t="s">
        <v>142</v>
      </c>
      <c r="Y44" s="52" t="s">
        <v>147</v>
      </c>
      <c r="Z44" s="52" t="s">
        <v>152</v>
      </c>
      <c r="AA44" s="52" t="s">
        <v>157</v>
      </c>
      <c r="AB44" s="52" t="s">
        <v>162</v>
      </c>
      <c r="AC44" s="52" t="s">
        <v>167</v>
      </c>
      <c r="BL44" s="36">
        <v>2</v>
      </c>
      <c r="BM44" s="36" t="s">
        <v>445</v>
      </c>
      <c r="BN44" s="36" t="s">
        <v>446</v>
      </c>
      <c r="BO44" s="36" t="s">
        <v>449</v>
      </c>
    </row>
    <row r="45" spans="2:67" ht="54" customHeight="1" x14ac:dyDescent="0.25">
      <c r="B45" s="69">
        <v>3</v>
      </c>
      <c r="C45" s="94" t="s">
        <v>12</v>
      </c>
      <c r="D45" s="94"/>
      <c r="E45" s="94"/>
      <c r="F45" s="94"/>
      <c r="G45" s="51" t="str">
        <f t="shared" si="3"/>
        <v>Утга нөхөх</v>
      </c>
      <c r="H45" s="39" t="s">
        <v>24</v>
      </c>
      <c r="I45" s="40" t="b">
        <f>IF(E45=$H$52,1,IF(E45=$H$53,2,IF(E45=$H$54,3,IF(E45=$H$55,4,IF(E45=$H$56,5)))))</f>
        <v>0</v>
      </c>
      <c r="J45" s="53"/>
      <c r="W45" s="52" t="s">
        <v>138</v>
      </c>
      <c r="X45" s="52" t="s">
        <v>143</v>
      </c>
      <c r="Y45" s="52" t="s">
        <v>148</v>
      </c>
      <c r="Z45" s="52" t="s">
        <v>153</v>
      </c>
      <c r="AA45" s="52" t="s">
        <v>158</v>
      </c>
      <c r="AB45" s="52" t="s">
        <v>163</v>
      </c>
      <c r="AC45" s="52" t="s">
        <v>168</v>
      </c>
      <c r="BL45" s="36">
        <v>3</v>
      </c>
      <c r="BM45" s="36" t="s">
        <v>443</v>
      </c>
    </row>
    <row r="46" spans="2:67" ht="72" customHeight="1" x14ac:dyDescent="0.25">
      <c r="B46" s="69">
        <v>4</v>
      </c>
      <c r="C46" s="94" t="s">
        <v>11</v>
      </c>
      <c r="D46" s="94"/>
      <c r="E46" s="94"/>
      <c r="F46" s="94"/>
      <c r="G46" s="51" t="str">
        <f t="shared" si="3"/>
        <v>Утга нөхөх</v>
      </c>
      <c r="H46" s="39" t="s">
        <v>22</v>
      </c>
      <c r="I46" s="40" t="b">
        <f>IF(E46=$H$61,1,IF(E46=$H$62,2,IF(E46=$H$63,3,IF(E46=$H$64,4,IF(E46=$H$65,5)))))</f>
        <v>0</v>
      </c>
      <c r="J46" s="53"/>
      <c r="W46" s="52" t="s">
        <v>139</v>
      </c>
      <c r="X46" s="52" t="s">
        <v>144</v>
      </c>
      <c r="Y46" s="52" t="s">
        <v>149</v>
      </c>
      <c r="Z46" s="52" t="s">
        <v>154</v>
      </c>
      <c r="AA46" s="52" t="s">
        <v>159</v>
      </c>
      <c r="AB46" s="52" t="s">
        <v>164</v>
      </c>
      <c r="AC46" s="52" t="s">
        <v>170</v>
      </c>
      <c r="BL46" s="36">
        <v>4</v>
      </c>
      <c r="BM46" s="36" t="s">
        <v>442</v>
      </c>
    </row>
    <row r="47" spans="2:67" ht="69" customHeight="1" x14ac:dyDescent="0.25">
      <c r="B47" s="69">
        <v>5</v>
      </c>
      <c r="C47" s="94" t="s">
        <v>13</v>
      </c>
      <c r="D47" s="94"/>
      <c r="E47" s="94"/>
      <c r="F47" s="94"/>
      <c r="G47" s="51" t="str">
        <f t="shared" si="3"/>
        <v>Утга нөхөх</v>
      </c>
      <c r="H47" s="39" t="s">
        <v>28</v>
      </c>
      <c r="I47" s="40" t="b">
        <f>IF(E47=$H$66,1,IF(E47=$H$67,2,IF(E47=$H$68,3,IF(E47=$H$69,4,IF(E47=$H$70,5)))))</f>
        <v>0</v>
      </c>
      <c r="J47" s="53"/>
      <c r="W47" s="52" t="s">
        <v>140</v>
      </c>
      <c r="X47" s="52" t="s">
        <v>145</v>
      </c>
      <c r="Y47" s="52" t="s">
        <v>150</v>
      </c>
      <c r="Z47" s="52" t="s">
        <v>155</v>
      </c>
      <c r="AA47" s="52" t="s">
        <v>160</v>
      </c>
      <c r="AB47" s="52" t="s">
        <v>165</v>
      </c>
      <c r="AC47" s="52" t="s">
        <v>169</v>
      </c>
      <c r="BL47" s="36">
        <v>5</v>
      </c>
    </row>
    <row r="48" spans="2:67" ht="32.450000000000003" customHeight="1" x14ac:dyDescent="0.25">
      <c r="B48" s="69">
        <v>6</v>
      </c>
      <c r="C48" s="94" t="s">
        <v>14</v>
      </c>
      <c r="D48" s="94"/>
      <c r="E48" s="94"/>
      <c r="F48" s="94"/>
      <c r="G48" s="51" t="str">
        <f t="shared" si="3"/>
        <v>Утга нөхөх</v>
      </c>
      <c r="H48" s="39" t="s">
        <v>29</v>
      </c>
      <c r="I48" s="40" t="b">
        <f>IF(E48=$W$43,1,IF(E48=$W$44,2,IF(E48=$W$45,3,IF(E48=$W$46,4,IF(E48=$W$47,5)))))</f>
        <v>0</v>
      </c>
      <c r="J48" s="53"/>
      <c r="T48" s="54"/>
    </row>
    <row r="49" spans="2:20" ht="45.6" customHeight="1" x14ac:dyDescent="0.25">
      <c r="B49" s="69">
        <v>7</v>
      </c>
      <c r="C49" s="94" t="s">
        <v>15</v>
      </c>
      <c r="D49" s="94"/>
      <c r="E49" s="94"/>
      <c r="F49" s="94"/>
      <c r="G49" s="51" t="str">
        <f t="shared" si="3"/>
        <v>Утга нөхөх</v>
      </c>
      <c r="H49" s="39" t="s">
        <v>25</v>
      </c>
      <c r="I49" s="40" t="b">
        <f>IF(E49=$X$43,1,IF(E49=$X$44,2,IF(E49=$X$45,3,IF(E49=$X$46,4,IF(E49=$X$47,5)))))</f>
        <v>0</v>
      </c>
      <c r="J49" s="53"/>
    </row>
    <row r="50" spans="2:20" ht="34.9" customHeight="1" x14ac:dyDescent="0.25">
      <c r="B50" s="69">
        <v>8</v>
      </c>
      <c r="C50" s="94" t="s">
        <v>16</v>
      </c>
      <c r="D50" s="94"/>
      <c r="E50" s="94"/>
      <c r="F50" s="94"/>
      <c r="G50" s="51" t="str">
        <f t="shared" si="3"/>
        <v>Утга нөхөх</v>
      </c>
      <c r="H50" s="39" t="s">
        <v>26</v>
      </c>
      <c r="I50" s="40" t="b">
        <f>IF(E50=$Y$43,1,IF(E50=$Y$44,2,IF(E50=$Y$45,3,IF(E50=$Y$46,4,IF(E50=$Y47,5)))))</f>
        <v>0</v>
      </c>
      <c r="J50" s="53"/>
    </row>
    <row r="51" spans="2:20" ht="30.6" customHeight="1" x14ac:dyDescent="0.25">
      <c r="B51" s="69">
        <v>9</v>
      </c>
      <c r="C51" s="94" t="s">
        <v>17</v>
      </c>
      <c r="D51" s="94"/>
      <c r="E51" s="94"/>
      <c r="F51" s="94"/>
      <c r="G51" s="51" t="str">
        <f t="shared" si="3"/>
        <v>Утга нөхөх</v>
      </c>
      <c r="H51" s="39" t="s">
        <v>27</v>
      </c>
      <c r="I51" s="40" t="b">
        <f>IF(E51=$Z$43,1,IF(E51=$Z$44,2,IF(E51=$Z$45,3,IF(E51=$Z$46,4,IF(E51=$Z$47,5)))))</f>
        <v>0</v>
      </c>
      <c r="J51" s="53"/>
    </row>
    <row r="52" spans="2:20" ht="74.45" customHeight="1" x14ac:dyDescent="0.25">
      <c r="B52" s="69">
        <v>10</v>
      </c>
      <c r="C52" s="94" t="s">
        <v>18</v>
      </c>
      <c r="D52" s="94"/>
      <c r="E52" s="94"/>
      <c r="F52" s="94"/>
      <c r="G52" s="51" t="str">
        <f t="shared" si="3"/>
        <v>Утга нөхөх</v>
      </c>
      <c r="H52" s="39" t="s">
        <v>30</v>
      </c>
      <c r="I52" s="40" t="b">
        <f>IF(E52=$AA$43,1,IF(E52=$AA$44,2,IF(E52=$AA$45,3,IF(E52=$AA$46,4,IF(E52=$AA$47,5)))))</f>
        <v>0</v>
      </c>
      <c r="J52" s="53"/>
    </row>
    <row r="53" spans="2:20" ht="33.6" customHeight="1" x14ac:dyDescent="0.25">
      <c r="B53" s="69">
        <v>11</v>
      </c>
      <c r="C53" s="94" t="s">
        <v>49</v>
      </c>
      <c r="D53" s="94"/>
      <c r="E53" s="94"/>
      <c r="F53" s="94"/>
      <c r="G53" s="51" t="str">
        <f t="shared" si="3"/>
        <v>Утга нөхөх</v>
      </c>
      <c r="H53" s="39" t="s">
        <v>31</v>
      </c>
      <c r="I53" s="40" t="b">
        <f>IF(E53=$AB$43,1,IF(E53=$AB$44,2,IF(E53=$AB$45,3,IF(E53=$AB$46,4,IF(E53=$AB$47,5)))))</f>
        <v>0</v>
      </c>
      <c r="J53" s="53"/>
    </row>
    <row r="54" spans="2:20" ht="34.9" customHeight="1" x14ac:dyDescent="0.25">
      <c r="B54" s="69">
        <v>12</v>
      </c>
      <c r="C54" s="94" t="s">
        <v>19</v>
      </c>
      <c r="D54" s="94"/>
      <c r="E54" s="94"/>
      <c r="F54" s="94"/>
      <c r="G54" s="51" t="str">
        <f t="shared" si="3"/>
        <v>Утга нөхөх</v>
      </c>
      <c r="H54" s="39" t="s">
        <v>32</v>
      </c>
      <c r="I54" s="40" t="b">
        <f>IF(E54=$AC$43,1,IF(E54=$AC$44,2,IF(E54=$AC$45,3,IF(E54=$AC$46,4,IF(E54=$AC$47,5)))))</f>
        <v>0</v>
      </c>
      <c r="J54" s="53"/>
    </row>
    <row r="55" spans="2:20" ht="45" customHeight="1" x14ac:dyDescent="0.25">
      <c r="B55" s="69">
        <v>13</v>
      </c>
      <c r="C55" s="83" t="s">
        <v>438</v>
      </c>
      <c r="D55" s="84"/>
      <c r="E55" s="117"/>
      <c r="F55" s="118"/>
      <c r="G55" s="51" t="str">
        <f t="shared" si="3"/>
        <v>Утга нөхөх</v>
      </c>
      <c r="H55" s="39" t="s">
        <v>33</v>
      </c>
      <c r="I55" s="40" t="b">
        <f>IF(E55=$BL$43,1,IF(E55=$BL$44,2,IF(E55=$BL$45,3,IF(E55=$BL$46,4,IF(E55=$BL$47,5)))))</f>
        <v>0</v>
      </c>
      <c r="J55" s="53"/>
    </row>
    <row r="56" spans="2:20" ht="51" customHeight="1" x14ac:dyDescent="0.25">
      <c r="B56" s="69">
        <v>14</v>
      </c>
      <c r="C56" s="83" t="s">
        <v>439</v>
      </c>
      <c r="D56" s="84"/>
      <c r="E56" s="117"/>
      <c r="F56" s="118"/>
      <c r="G56" s="51" t="str">
        <f t="shared" si="3"/>
        <v>Утга нөхөх</v>
      </c>
      <c r="H56" s="39" t="s">
        <v>34</v>
      </c>
      <c r="I56" s="40" t="b">
        <f>IF(E56=$BM$43,1,IF(E56=$BM$44,2,IF(E56=$BM$45,3,IF(E56=$BM$46,5))))</f>
        <v>0</v>
      </c>
      <c r="J56" s="53"/>
    </row>
    <row r="57" spans="2:20" ht="34.9" customHeight="1" x14ac:dyDescent="0.25">
      <c r="B57" s="69">
        <v>15</v>
      </c>
      <c r="C57" s="83" t="s">
        <v>440</v>
      </c>
      <c r="D57" s="84"/>
      <c r="E57" s="117"/>
      <c r="F57" s="118"/>
      <c r="G57" s="51" t="str">
        <f t="shared" si="3"/>
        <v>Утга нөхөх</v>
      </c>
      <c r="I57" s="40" t="b">
        <f>IF(E57=$BN$43,1,IF(E57=$BN$44,5))</f>
        <v>0</v>
      </c>
      <c r="J57" s="53"/>
    </row>
    <row r="58" spans="2:20" ht="34.9" customHeight="1" x14ac:dyDescent="0.25">
      <c r="B58" s="69">
        <v>16</v>
      </c>
      <c r="C58" s="83" t="s">
        <v>441</v>
      </c>
      <c r="D58" s="84"/>
      <c r="E58" s="117"/>
      <c r="F58" s="118"/>
      <c r="G58" s="51" t="str">
        <f t="shared" si="3"/>
        <v>Утга нөхөх</v>
      </c>
      <c r="I58" s="40" t="b">
        <f>IF(E58=$BO$43,1,IF(E58=$BO$44,5))</f>
        <v>0</v>
      </c>
      <c r="J58" s="53"/>
    </row>
    <row r="59" spans="2:20" ht="17.45" customHeight="1" x14ac:dyDescent="0.25">
      <c r="B59" s="99" t="s">
        <v>55</v>
      </c>
      <c r="C59" s="116"/>
      <c r="D59" s="116"/>
      <c r="E59" s="116"/>
      <c r="F59" s="116"/>
      <c r="G59" s="51"/>
    </row>
    <row r="60" spans="2:20" ht="61.5" customHeight="1" x14ac:dyDescent="0.25">
      <c r="B60" s="69">
        <v>1</v>
      </c>
      <c r="C60" s="94" t="s">
        <v>57</v>
      </c>
      <c r="D60" s="94"/>
      <c r="E60" s="94"/>
      <c r="F60" s="94"/>
      <c r="G60" s="51" t="str">
        <f>+IF(E60&gt;0,"","Утга нөхөх")</f>
        <v>Утга нөхөх</v>
      </c>
      <c r="I60" s="40" t="b">
        <f>IF(E60=$J$60,1,IF(E60=$J$61,2,IF(E60=$J$62,3,IF(E60=$J$63,4,IF(E60=$J$64,5)))))</f>
        <v>0</v>
      </c>
      <c r="J60" s="53" t="s">
        <v>63</v>
      </c>
      <c r="L60" s="53" t="s">
        <v>68</v>
      </c>
      <c r="M60" s="55" t="s">
        <v>78</v>
      </c>
      <c r="O60" s="56" t="s">
        <v>87</v>
      </c>
      <c r="P60" s="56" t="s">
        <v>93</v>
      </c>
      <c r="Q60" s="56" t="s">
        <v>95</v>
      </c>
      <c r="R60" s="56" t="s">
        <v>101</v>
      </c>
      <c r="S60" s="56" t="s">
        <v>108</v>
      </c>
      <c r="T60" s="56" t="s">
        <v>114</v>
      </c>
    </row>
    <row r="61" spans="2:20" ht="39" customHeight="1" x14ac:dyDescent="0.25">
      <c r="B61" s="78">
        <v>2</v>
      </c>
      <c r="C61" s="94" t="s">
        <v>50</v>
      </c>
      <c r="D61" s="94"/>
      <c r="E61" s="94"/>
      <c r="F61" s="94"/>
      <c r="G61" s="51"/>
      <c r="H61" s="39" t="s">
        <v>37</v>
      </c>
      <c r="I61" s="40" t="b">
        <f>IF(E61=$K$61,1,IF(E61=$K$62,2,IF(E61=$K$63,3,IF(E61=$K$64,4,IF(E61=$K$65,5)))))</f>
        <v>0</v>
      </c>
      <c r="J61" s="53" t="s">
        <v>56</v>
      </c>
      <c r="K61" s="52" t="s">
        <v>58</v>
      </c>
      <c r="L61" s="53" t="s">
        <v>67</v>
      </c>
      <c r="M61" s="55" t="s">
        <v>79</v>
      </c>
      <c r="O61" s="56" t="s">
        <v>86</v>
      </c>
      <c r="P61" s="56" t="s">
        <v>92</v>
      </c>
      <c r="Q61" s="56" t="s">
        <v>97</v>
      </c>
      <c r="R61" s="56" t="s">
        <v>102</v>
      </c>
      <c r="S61" s="56" t="s">
        <v>106</v>
      </c>
      <c r="T61" s="56" t="s">
        <v>113</v>
      </c>
    </row>
    <row r="62" spans="2:20" ht="41.45" customHeight="1" x14ac:dyDescent="0.25">
      <c r="B62" s="78">
        <v>3</v>
      </c>
      <c r="C62" s="94" t="s">
        <v>51</v>
      </c>
      <c r="D62" s="94"/>
      <c r="E62" s="94"/>
      <c r="F62" s="94"/>
      <c r="G62" s="51"/>
      <c r="H62" s="39" t="s">
        <v>35</v>
      </c>
      <c r="I62" s="40" t="b">
        <f>IF(E62=$L$60,1,IF(E62=$L$61,2,IF(E62=$L$62,3,IF(E62=$L$63,4,IF(E62=$L$64,5,IF(E62=$L$65,5))))))</f>
        <v>0</v>
      </c>
      <c r="J62" s="53" t="s">
        <v>64</v>
      </c>
      <c r="K62" s="52" t="s">
        <v>59</v>
      </c>
      <c r="L62" s="53" t="s">
        <v>69</v>
      </c>
      <c r="M62" s="55" t="s">
        <v>80</v>
      </c>
      <c r="O62" s="56" t="s">
        <v>85</v>
      </c>
      <c r="P62" s="56" t="s">
        <v>91</v>
      </c>
      <c r="Q62" s="57" t="s">
        <v>96</v>
      </c>
      <c r="R62" s="56" t="s">
        <v>103</v>
      </c>
      <c r="S62" s="56" t="s">
        <v>109</v>
      </c>
      <c r="T62" s="56" t="s">
        <v>112</v>
      </c>
    </row>
    <row r="63" spans="2:20" ht="180" customHeight="1" x14ac:dyDescent="0.25">
      <c r="B63" s="78">
        <v>4</v>
      </c>
      <c r="C63" s="94" t="s">
        <v>118</v>
      </c>
      <c r="D63" s="94"/>
      <c r="E63" s="94"/>
      <c r="F63" s="94"/>
      <c r="G63" s="51"/>
      <c r="H63" s="39" t="s">
        <v>36</v>
      </c>
      <c r="I63" s="40" t="b">
        <f>IF(E63=$M$60,1,IF(E63=$M$61,2,IF(E63=$M$62,3,IF(E63=$M$63,4,IF(E63=$M$64,5)))))</f>
        <v>0</v>
      </c>
      <c r="J63" s="53" t="s">
        <v>65</v>
      </c>
      <c r="K63" s="52" t="s">
        <v>60</v>
      </c>
      <c r="L63" s="53" t="s">
        <v>70</v>
      </c>
      <c r="M63" s="58" t="s">
        <v>81</v>
      </c>
      <c r="N63" s="56" t="s">
        <v>73</v>
      </c>
      <c r="O63" s="56" t="s">
        <v>84</v>
      </c>
      <c r="P63" s="57" t="s">
        <v>90</v>
      </c>
      <c r="Q63" s="56" t="s">
        <v>98</v>
      </c>
      <c r="R63" s="56" t="s">
        <v>104</v>
      </c>
      <c r="S63" s="56" t="s">
        <v>107</v>
      </c>
      <c r="T63" s="56" t="s">
        <v>116</v>
      </c>
    </row>
    <row r="64" spans="2:20" ht="44.45" customHeight="1" x14ac:dyDescent="0.25">
      <c r="B64" s="78">
        <v>5</v>
      </c>
      <c r="C64" s="94" t="s">
        <v>52</v>
      </c>
      <c r="D64" s="94"/>
      <c r="E64" s="94"/>
      <c r="F64" s="94"/>
      <c r="G64" s="51"/>
      <c r="H64" s="39" t="s">
        <v>38</v>
      </c>
      <c r="I64" s="40" t="b">
        <f>IF(E64=$N$63,1,IF(E64=$N$64,2,IF(E64=$N$65,3,IF(E64=$N$66,4,IF(E64=$N$67,5)))))</f>
        <v>0</v>
      </c>
      <c r="J64" s="36" t="s">
        <v>66</v>
      </c>
      <c r="K64" s="52" t="s">
        <v>61</v>
      </c>
      <c r="L64" s="53" t="s">
        <v>71</v>
      </c>
      <c r="M64" s="58" t="s">
        <v>82</v>
      </c>
      <c r="N64" s="56" t="s">
        <v>74</v>
      </c>
      <c r="O64" s="56" t="s">
        <v>83</v>
      </c>
      <c r="P64" s="56" t="s">
        <v>89</v>
      </c>
      <c r="Q64" s="56" t="s">
        <v>99</v>
      </c>
      <c r="R64" s="56" t="s">
        <v>105</v>
      </c>
      <c r="S64" s="54" t="s">
        <v>110</v>
      </c>
      <c r="T64" s="52" t="s">
        <v>115</v>
      </c>
    </row>
    <row r="65" spans="2:39" ht="39.6" customHeight="1" x14ac:dyDescent="0.25">
      <c r="B65" s="78">
        <v>6</v>
      </c>
      <c r="C65" s="94" t="s">
        <v>53</v>
      </c>
      <c r="D65" s="94"/>
      <c r="E65" s="94"/>
      <c r="F65" s="94"/>
      <c r="G65" s="51"/>
      <c r="H65" s="39" t="s">
        <v>39</v>
      </c>
      <c r="I65" s="40" t="b">
        <f>IF(E65=$O$60,1,IF(E65=$O$61,2,IF(E65=$O$62,3,IF(E65=$O$63,4,IF(E65=$O$64,5)))))</f>
        <v>0</v>
      </c>
      <c r="K65" s="52" t="s">
        <v>62</v>
      </c>
      <c r="L65" s="36" t="s">
        <v>72</v>
      </c>
      <c r="M65" s="59"/>
      <c r="N65" s="56" t="s">
        <v>75</v>
      </c>
      <c r="O65" s="54"/>
      <c r="P65" s="54"/>
      <c r="Q65" s="54"/>
      <c r="S65" s="54"/>
    </row>
    <row r="66" spans="2:39" ht="189.6" customHeight="1" x14ac:dyDescent="0.25">
      <c r="B66" s="78">
        <v>7</v>
      </c>
      <c r="C66" s="94" t="s">
        <v>88</v>
      </c>
      <c r="D66" s="94"/>
      <c r="E66" s="94"/>
      <c r="F66" s="94"/>
      <c r="G66" s="51"/>
      <c r="H66" s="60" t="s">
        <v>40</v>
      </c>
      <c r="I66" s="40" t="b">
        <f>IF(E66=$P$60,1,IF(E66=$P$61,2,IF(E66=$P$62,3,IF(E66=$P$63,4,IF(E66=$P$64,5)))))</f>
        <v>0</v>
      </c>
      <c r="M66" s="59"/>
      <c r="N66" s="56" t="s">
        <v>76</v>
      </c>
    </row>
    <row r="67" spans="2:39" ht="145.9" customHeight="1" x14ac:dyDescent="0.25">
      <c r="B67" s="69">
        <v>8</v>
      </c>
      <c r="C67" s="94" t="s">
        <v>94</v>
      </c>
      <c r="D67" s="94"/>
      <c r="E67" s="94"/>
      <c r="F67" s="94"/>
      <c r="G67" s="51" t="str">
        <f t="shared" ref="G67:G109" si="4">+IF(E67&gt;0,"","Утга нөхөх")</f>
        <v>Утга нөхөх</v>
      </c>
      <c r="H67" s="60" t="s">
        <v>41</v>
      </c>
      <c r="I67" s="40" t="b">
        <f>IF(E67=$Q$60,1,IF(E67=$Q$61,2,IF(E67=$Q$62,3,IF(E67=$Q$63,4,IF(E67=$Q$64,5)))))</f>
        <v>0</v>
      </c>
      <c r="M67" s="59"/>
      <c r="N67" s="56" t="s">
        <v>77</v>
      </c>
      <c r="O67" s="54"/>
      <c r="P67" s="54"/>
      <c r="Q67" s="54"/>
    </row>
    <row r="68" spans="2:39" ht="135.6" customHeight="1" x14ac:dyDescent="0.25">
      <c r="B68" s="78">
        <v>9</v>
      </c>
      <c r="C68" s="94" t="s">
        <v>100</v>
      </c>
      <c r="D68" s="94"/>
      <c r="E68" s="94"/>
      <c r="F68" s="94"/>
      <c r="G68" s="51"/>
      <c r="H68" s="60" t="s">
        <v>42</v>
      </c>
      <c r="I68" s="40" t="b">
        <f>IF(E68=$R$60,1,IF(E68=$R$61,2,IF(E68=$R$62,3,IF(E68=$R$63,4,IF(E68=$R$64,5)))))</f>
        <v>0</v>
      </c>
      <c r="M68" s="59"/>
      <c r="N68" s="54"/>
    </row>
    <row r="69" spans="2:39" ht="31.15" customHeight="1" x14ac:dyDescent="0.25">
      <c r="B69" s="69">
        <v>10</v>
      </c>
      <c r="C69" s="94" t="s">
        <v>54</v>
      </c>
      <c r="D69" s="94"/>
      <c r="E69" s="94"/>
      <c r="F69" s="94"/>
      <c r="G69" s="51" t="str">
        <f t="shared" si="4"/>
        <v>Утга нөхөх</v>
      </c>
      <c r="H69" s="60" t="s">
        <v>43</v>
      </c>
      <c r="I69" s="40" t="b">
        <f>IF(E69=$S$60,1,IF(E69=$S$61,2,IF(E69=$S$62,3,IF(E69=$S$63,4,IF(E69=$S$64,5)))))</f>
        <v>0</v>
      </c>
      <c r="M69" s="59"/>
    </row>
    <row r="70" spans="2:39" ht="165" customHeight="1" x14ac:dyDescent="0.25">
      <c r="B70" s="69">
        <v>11</v>
      </c>
      <c r="C70" s="94" t="s">
        <v>111</v>
      </c>
      <c r="D70" s="94"/>
      <c r="E70" s="94"/>
      <c r="F70" s="94"/>
      <c r="G70" s="51" t="str">
        <f t="shared" si="4"/>
        <v>Утга нөхөх</v>
      </c>
      <c r="H70" s="60" t="s">
        <v>44</v>
      </c>
      <c r="I70" s="40" t="b">
        <f>IF(E70=$T$60,1,IF(E70=$T$61,2,IF(E70=$T$62,3,IF(E70=$T$63,4,IF(E70=$T$64,5)))))</f>
        <v>0</v>
      </c>
      <c r="M70" s="59"/>
      <c r="N70" s="54"/>
    </row>
    <row r="71" spans="2:39" x14ac:dyDescent="0.25">
      <c r="B71" s="113" t="s">
        <v>119</v>
      </c>
      <c r="C71" s="113"/>
      <c r="D71" s="113"/>
      <c r="E71" s="113"/>
      <c r="F71" s="113"/>
      <c r="G71" s="51"/>
      <c r="M71" s="59"/>
    </row>
    <row r="72" spans="2:39" ht="73.5" customHeight="1" x14ac:dyDescent="0.25">
      <c r="B72" s="69">
        <v>1</v>
      </c>
      <c r="C72" s="94" t="s">
        <v>120</v>
      </c>
      <c r="D72" s="94"/>
      <c r="E72" s="94"/>
      <c r="F72" s="94"/>
      <c r="G72" s="51" t="str">
        <f t="shared" si="4"/>
        <v>Утга нөхөх</v>
      </c>
      <c r="H72" s="60" t="s">
        <v>46</v>
      </c>
      <c r="I72" s="40" t="b">
        <f>IF(E72=$U$72,1,IF(E72=$U$73,2,IF(E72=$U$74,3,IF(E72=$U$75,4,IF(E72=$U$76,5)))))</f>
        <v>0</v>
      </c>
      <c r="U72" s="56" t="s">
        <v>127</v>
      </c>
      <c r="V72" s="53" t="s">
        <v>131</v>
      </c>
    </row>
    <row r="73" spans="2:39" ht="45.6" customHeight="1" x14ac:dyDescent="0.25">
      <c r="B73" s="69">
        <v>2</v>
      </c>
      <c r="C73" s="94" t="s">
        <v>121</v>
      </c>
      <c r="D73" s="94"/>
      <c r="E73" s="94"/>
      <c r="F73" s="94"/>
      <c r="G73" s="51" t="str">
        <f t="shared" si="4"/>
        <v>Утга нөхөх</v>
      </c>
      <c r="H73" s="60" t="s">
        <v>45</v>
      </c>
      <c r="I73" s="40" t="b">
        <f>IF(E73=$V$72,1,IF(E73=$V$73,2,IF(E73=$V$74,3,IF(E73=$V$75,4,IF(E73=$V$76,5)))))</f>
        <v>0</v>
      </c>
      <c r="U73" s="56" t="s">
        <v>126</v>
      </c>
      <c r="V73" s="53" t="s">
        <v>132</v>
      </c>
    </row>
    <row r="74" spans="2:39" ht="48.6" customHeight="1" x14ac:dyDescent="0.25">
      <c r="B74" s="69">
        <v>3</v>
      </c>
      <c r="C74" s="94" t="s">
        <v>122</v>
      </c>
      <c r="D74" s="94"/>
      <c r="E74" s="94"/>
      <c r="F74" s="94"/>
      <c r="G74" s="51" t="str">
        <f t="shared" si="4"/>
        <v>Утга нөхөх</v>
      </c>
      <c r="I74" s="40" t="b">
        <f>IF(E74=$AD$74,1,IF(E74=$AD$75,2,IF(E74=$AD$76,3,IF(E74=$AD$77,4,IF(E74=$AD$78,5)))))</f>
        <v>0</v>
      </c>
      <c r="U74" s="56" t="s">
        <v>128</v>
      </c>
      <c r="V74" s="53" t="s">
        <v>133</v>
      </c>
      <c r="AD74" s="56" t="s">
        <v>171</v>
      </c>
    </row>
    <row r="75" spans="2:39" ht="45.75" customHeight="1" x14ac:dyDescent="0.25">
      <c r="B75" s="69">
        <v>4</v>
      </c>
      <c r="C75" s="94" t="s">
        <v>176</v>
      </c>
      <c r="D75" s="94"/>
      <c r="E75" s="94"/>
      <c r="F75" s="94"/>
      <c r="G75" s="51" t="str">
        <f t="shared" si="4"/>
        <v>Утга нөхөх</v>
      </c>
      <c r="H75" s="60" t="s">
        <v>47</v>
      </c>
      <c r="I75" s="40" t="b">
        <f>IF(E75=$AE$75,1,IF(E75=$AE$76,2,IF(E75=$AE$77,3,IF(E75=$AE$78,4,IF(E75=$AE$79,5)))))</f>
        <v>0</v>
      </c>
      <c r="U75" s="56" t="s">
        <v>129</v>
      </c>
      <c r="V75" s="53" t="s">
        <v>134</v>
      </c>
      <c r="AD75" s="56" t="s">
        <v>172</v>
      </c>
      <c r="AE75" s="56" t="s">
        <v>177</v>
      </c>
      <c r="AF75" s="56" t="s">
        <v>182</v>
      </c>
      <c r="AG75" s="52" t="s">
        <v>191</v>
      </c>
      <c r="AH75" s="52" t="s">
        <v>192</v>
      </c>
    </row>
    <row r="76" spans="2:39" ht="63.75" customHeight="1" x14ac:dyDescent="0.25">
      <c r="B76" s="69">
        <v>5</v>
      </c>
      <c r="C76" s="94" t="s">
        <v>123</v>
      </c>
      <c r="D76" s="94"/>
      <c r="E76" s="94"/>
      <c r="F76" s="94"/>
      <c r="G76" s="51" t="str">
        <f t="shared" si="4"/>
        <v>Утга нөхөх</v>
      </c>
      <c r="H76" s="60" t="s">
        <v>48</v>
      </c>
      <c r="I76" s="40" t="b">
        <f>IF(E76=$AF$75,1,IF(E76=$AF$76,2,IF(E76=$AF$77,3,IF(E76=$AF$78,4,IF(E76=$AF$79,5)))))</f>
        <v>0</v>
      </c>
      <c r="U76" s="56" t="s">
        <v>130</v>
      </c>
      <c r="V76" s="53" t="s">
        <v>135</v>
      </c>
      <c r="AD76" s="56" t="s">
        <v>173</v>
      </c>
      <c r="AE76" s="56" t="s">
        <v>178</v>
      </c>
      <c r="AF76" s="56" t="s">
        <v>183</v>
      </c>
      <c r="AG76" s="52" t="s">
        <v>187</v>
      </c>
      <c r="AH76" s="52" t="s">
        <v>193</v>
      </c>
    </row>
    <row r="77" spans="2:39" ht="61.5" customHeight="1" x14ac:dyDescent="0.25">
      <c r="B77" s="69">
        <v>6</v>
      </c>
      <c r="C77" s="94" t="s">
        <v>124</v>
      </c>
      <c r="D77" s="94"/>
      <c r="E77" s="94"/>
      <c r="F77" s="94"/>
      <c r="G77" s="51" t="str">
        <f t="shared" si="4"/>
        <v>Утга нөхөх</v>
      </c>
      <c r="I77" s="40" t="b">
        <f>IF(E77=$AG$75,1,IF(E77=$AG$76,2,IF(E77=$AG$77,3,IF(E77=$AG$78,4,IF(E77=$AG$79,5)))))</f>
        <v>0</v>
      </c>
      <c r="U77" s="54"/>
      <c r="V77" s="54"/>
      <c r="AD77" s="56" t="s">
        <v>174</v>
      </c>
      <c r="AE77" s="56" t="s">
        <v>180</v>
      </c>
      <c r="AF77" s="56" t="s">
        <v>184</v>
      </c>
      <c r="AG77" s="52" t="s">
        <v>188</v>
      </c>
      <c r="AH77" s="52" t="s">
        <v>194</v>
      </c>
    </row>
    <row r="78" spans="2:39" ht="57.6" customHeight="1" x14ac:dyDescent="0.25">
      <c r="B78" s="69">
        <v>7</v>
      </c>
      <c r="C78" s="94" t="s">
        <v>125</v>
      </c>
      <c r="D78" s="94"/>
      <c r="E78" s="94"/>
      <c r="F78" s="94"/>
      <c r="G78" s="51" t="str">
        <f t="shared" si="4"/>
        <v>Утга нөхөх</v>
      </c>
      <c r="I78" s="40" t="b">
        <f>IF(E78=$AH$75,1,IF(E78=$AH$76,2,IF(E78=$AH$77,3,IF(E78=$AH$78,4,IF(E78=$AH$79,5)))))</f>
        <v>0</v>
      </c>
      <c r="AD78" s="56" t="s">
        <v>175</v>
      </c>
      <c r="AE78" s="56" t="s">
        <v>179</v>
      </c>
      <c r="AF78" s="52" t="s">
        <v>185</v>
      </c>
      <c r="AG78" s="52" t="s">
        <v>189</v>
      </c>
      <c r="AH78" s="52" t="s">
        <v>195</v>
      </c>
    </row>
    <row r="79" spans="2:39" ht="21" customHeight="1" x14ac:dyDescent="0.25">
      <c r="B79" s="110" t="s">
        <v>227</v>
      </c>
      <c r="C79" s="111"/>
      <c r="D79" s="111"/>
      <c r="E79" s="111"/>
      <c r="F79" s="112"/>
      <c r="G79" s="51"/>
      <c r="U79" s="54"/>
      <c r="V79" s="54"/>
      <c r="AD79" s="54"/>
      <c r="AE79" s="56" t="s">
        <v>181</v>
      </c>
      <c r="AF79" s="52" t="s">
        <v>186</v>
      </c>
      <c r="AG79" s="52" t="s">
        <v>190</v>
      </c>
      <c r="AH79" s="61" t="s">
        <v>196</v>
      </c>
    </row>
    <row r="80" spans="2:39" ht="58.15" customHeight="1" x14ac:dyDescent="0.25">
      <c r="B80" s="69">
        <v>1</v>
      </c>
      <c r="C80" s="94" t="s">
        <v>197</v>
      </c>
      <c r="D80" s="94"/>
      <c r="E80" s="94"/>
      <c r="F80" s="94"/>
      <c r="G80" s="51" t="str">
        <f t="shared" si="4"/>
        <v>Утга нөхөх</v>
      </c>
      <c r="I80" s="40" t="b">
        <f>IF(E80=$AI$80,1,IF(E80=$AI$81,2,IF(E80=$AI$82,3,IF(E80=$AI$83,4,IF(E80=$AI$84,5)))))</f>
        <v>0</v>
      </c>
      <c r="AE80" s="54"/>
      <c r="AI80" s="52" t="s">
        <v>201</v>
      </c>
      <c r="AJ80" s="52" t="s">
        <v>206</v>
      </c>
      <c r="AK80" s="52" t="s">
        <v>211</v>
      </c>
      <c r="AL80" s="52" t="s">
        <v>216</v>
      </c>
      <c r="AM80" s="52" t="s">
        <v>221</v>
      </c>
    </row>
    <row r="81" spans="2:49" ht="96" customHeight="1" x14ac:dyDescent="0.25">
      <c r="B81" s="69">
        <v>2</v>
      </c>
      <c r="C81" s="94" t="s">
        <v>198</v>
      </c>
      <c r="D81" s="94"/>
      <c r="E81" s="94"/>
      <c r="F81" s="94"/>
      <c r="G81" s="51" t="str">
        <f t="shared" si="4"/>
        <v>Утга нөхөх</v>
      </c>
      <c r="I81" s="40" t="b">
        <f>IF(E81=$AJ$80,1,IF(E81=$AJ$81,2,IF(E81=$AJ$82,3,IF(E81=$AJ$83,4,IF(E81=$AJ$84,5)))))</f>
        <v>0</v>
      </c>
      <c r="AD81" s="54"/>
      <c r="AI81" s="52" t="s">
        <v>202</v>
      </c>
      <c r="AJ81" s="52" t="s">
        <v>207</v>
      </c>
      <c r="AK81" s="52" t="s">
        <v>212</v>
      </c>
      <c r="AL81" s="52" t="s">
        <v>217</v>
      </c>
      <c r="AM81" s="52" t="s">
        <v>222</v>
      </c>
    </row>
    <row r="82" spans="2:49" ht="53.25" customHeight="1" x14ac:dyDescent="0.25">
      <c r="B82" s="69">
        <v>3</v>
      </c>
      <c r="C82" s="94" t="s">
        <v>199</v>
      </c>
      <c r="D82" s="94"/>
      <c r="E82" s="94"/>
      <c r="F82" s="94"/>
      <c r="G82" s="51" t="str">
        <f t="shared" si="4"/>
        <v>Утга нөхөх</v>
      </c>
      <c r="I82" s="40" t="b">
        <f>IF(E82=$AK$80,1,IF(E82=$AK$81,2,IF(E82=$AK$82,3,IF(E82=$AK$83,4,IF(E82=$AK$84,5)))))</f>
        <v>0</v>
      </c>
      <c r="AE82" s="54"/>
      <c r="AI82" s="52" t="s">
        <v>203</v>
      </c>
      <c r="AJ82" s="52" t="s">
        <v>208</v>
      </c>
      <c r="AK82" s="52" t="s">
        <v>213</v>
      </c>
      <c r="AL82" s="52" t="s">
        <v>218</v>
      </c>
      <c r="AM82" s="52" t="s">
        <v>223</v>
      </c>
    </row>
    <row r="83" spans="2:49" ht="60.6" customHeight="1" x14ac:dyDescent="0.25">
      <c r="B83" s="69">
        <v>4</v>
      </c>
      <c r="C83" s="94" t="s">
        <v>200</v>
      </c>
      <c r="D83" s="94"/>
      <c r="E83" s="94"/>
      <c r="F83" s="94"/>
      <c r="G83" s="51" t="str">
        <f t="shared" si="4"/>
        <v>Утга нөхөх</v>
      </c>
      <c r="I83" s="40" t="b">
        <f>IF(E83=$AL$80,1,IF(E83=$AL$81,2,IF(E83=$AL$82,3,IF(E83=$AL$83,4,IF(E83=$AL$84,5)))))</f>
        <v>0</v>
      </c>
      <c r="AI83" s="52" t="s">
        <v>204</v>
      </c>
      <c r="AJ83" s="52" t="s">
        <v>209</v>
      </c>
      <c r="AK83" s="52" t="s">
        <v>214</v>
      </c>
      <c r="AL83" s="52" t="s">
        <v>219</v>
      </c>
      <c r="AM83" s="52" t="s">
        <v>224</v>
      </c>
    </row>
    <row r="84" spans="2:49" ht="76.150000000000006" customHeight="1" x14ac:dyDescent="0.25">
      <c r="B84" s="69">
        <v>5</v>
      </c>
      <c r="C84" s="94" t="s">
        <v>226</v>
      </c>
      <c r="D84" s="94"/>
      <c r="E84" s="94"/>
      <c r="F84" s="94"/>
      <c r="G84" s="51" t="str">
        <f t="shared" si="4"/>
        <v>Утга нөхөх</v>
      </c>
      <c r="I84" s="40" t="b">
        <f>IF(E84=$AM$80,1,IF(E84=$AM$81,2,IF(E84=$AM$82,3,IF(E84=$AM$83,4,IF(E84=$AM$84,5)))))</f>
        <v>0</v>
      </c>
      <c r="AI84" s="52" t="s">
        <v>205</v>
      </c>
      <c r="AJ84" s="52" t="s">
        <v>210</v>
      </c>
      <c r="AK84" s="52" t="s">
        <v>215</v>
      </c>
      <c r="AL84" s="52" t="s">
        <v>220</v>
      </c>
      <c r="AM84" s="52" t="s">
        <v>225</v>
      </c>
    </row>
    <row r="85" spans="2:49" x14ac:dyDescent="0.25">
      <c r="B85" s="110" t="s">
        <v>228</v>
      </c>
      <c r="C85" s="114"/>
      <c r="D85" s="114"/>
      <c r="E85" s="114"/>
      <c r="F85" s="115"/>
      <c r="G85" s="51"/>
    </row>
    <row r="86" spans="2:49" ht="77.45" customHeight="1" x14ac:dyDescent="0.25">
      <c r="B86" s="69">
        <v>1</v>
      </c>
      <c r="C86" s="94" t="s">
        <v>234</v>
      </c>
      <c r="D86" s="94"/>
      <c r="E86" s="94"/>
      <c r="F86" s="94"/>
      <c r="G86" s="51"/>
      <c r="I86" s="40" t="b">
        <f>IF(E86=$AN$86,1,IF(E86=$AN$87,2,IF(E86=$AN$88,3,IF(E86=$AN$89,4,IF(E86=$AN$90,5)))))</f>
        <v>0</v>
      </c>
      <c r="AN86" s="52" t="s">
        <v>229</v>
      </c>
      <c r="AO86" s="62" t="s">
        <v>236</v>
      </c>
      <c r="AP86" s="62" t="s">
        <v>245</v>
      </c>
      <c r="AQ86" s="62" t="s">
        <v>246</v>
      </c>
      <c r="AR86" s="62" t="s">
        <v>255</v>
      </c>
    </row>
    <row r="87" spans="2:49" ht="99" customHeight="1" x14ac:dyDescent="0.25">
      <c r="B87" s="69">
        <v>2</v>
      </c>
      <c r="C87" s="94" t="s">
        <v>235</v>
      </c>
      <c r="D87" s="94"/>
      <c r="E87" s="94"/>
      <c r="F87" s="94"/>
      <c r="G87" s="51"/>
      <c r="I87" s="40" t="b">
        <f>IF(E87=$AO$86,1,IF(E87=$AO$87,2,IF(E87=$AO$88,3,IF(E87=$AO$89,4,IF(E87=$AO$90,5)))))</f>
        <v>0</v>
      </c>
      <c r="AN87" s="52" t="s">
        <v>230</v>
      </c>
      <c r="AO87" s="62" t="s">
        <v>237</v>
      </c>
      <c r="AP87" s="62" t="s">
        <v>244</v>
      </c>
      <c r="AQ87" s="62" t="s">
        <v>247</v>
      </c>
      <c r="AR87" s="62" t="s">
        <v>254</v>
      </c>
    </row>
    <row r="88" spans="2:49" ht="62.45" customHeight="1" x14ac:dyDescent="0.25">
      <c r="B88" s="69">
        <v>3</v>
      </c>
      <c r="C88" s="94" t="s">
        <v>251</v>
      </c>
      <c r="D88" s="94"/>
      <c r="E88" s="94"/>
      <c r="F88" s="94"/>
      <c r="G88" s="51"/>
      <c r="I88" s="40" t="b">
        <f>IF(E88=$AP$86,1,IF(E88=$AP$87,2,IF(E88=$AP$88,3,IF(E88=$AP$89,4,IF(E88=$AP$90,5)))))</f>
        <v>0</v>
      </c>
      <c r="AN88" s="52" t="s">
        <v>231</v>
      </c>
      <c r="AO88" s="62" t="s">
        <v>238</v>
      </c>
      <c r="AP88" s="62" t="s">
        <v>243</v>
      </c>
      <c r="AQ88" s="62" t="s">
        <v>248</v>
      </c>
      <c r="AR88" s="62" t="s">
        <v>256</v>
      </c>
    </row>
    <row r="89" spans="2:49" ht="75" customHeight="1" x14ac:dyDescent="0.25">
      <c r="B89" s="69">
        <v>4</v>
      </c>
      <c r="C89" s="94" t="s">
        <v>252</v>
      </c>
      <c r="D89" s="94"/>
      <c r="E89" s="94"/>
      <c r="F89" s="94"/>
      <c r="G89" s="51"/>
      <c r="I89" s="40" t="b">
        <f>IF(E89=$AQ$86,1,IF(E89=$AQ$87,2,IF(E89=$AQ$88,3,IF(E89=$AQ$89,4,IF(E89=$AQ$90,5)))))</f>
        <v>0</v>
      </c>
      <c r="AN89" s="52" t="s">
        <v>232</v>
      </c>
      <c r="AO89" s="62" t="s">
        <v>239</v>
      </c>
      <c r="AP89" s="62" t="s">
        <v>242</v>
      </c>
      <c r="AQ89" s="62" t="s">
        <v>249</v>
      </c>
      <c r="AR89" s="62" t="s">
        <v>257</v>
      </c>
    </row>
    <row r="90" spans="2:49" ht="90.75" customHeight="1" x14ac:dyDescent="0.25">
      <c r="B90" s="69">
        <v>5</v>
      </c>
      <c r="C90" s="94" t="s">
        <v>253</v>
      </c>
      <c r="D90" s="94"/>
      <c r="E90" s="106"/>
      <c r="F90" s="106"/>
      <c r="G90" s="51"/>
      <c r="I90" s="40" t="b">
        <f>IF(E90=$AR$86,1,IF(E90=$AR$87,2,IF(E90=$AR$88,3,IF(E90=$AR$89,4,IF(E90=$AR$90,5)))))</f>
        <v>0</v>
      </c>
      <c r="AN90" s="52" t="s">
        <v>233</v>
      </c>
      <c r="AO90" s="62" t="s">
        <v>240</v>
      </c>
      <c r="AP90" s="62" t="s">
        <v>241</v>
      </c>
      <c r="AQ90" s="62" t="s">
        <v>250</v>
      </c>
      <c r="AR90" s="62" t="s">
        <v>258</v>
      </c>
    </row>
    <row r="91" spans="2:49" x14ac:dyDescent="0.25">
      <c r="B91" s="107" t="s">
        <v>259</v>
      </c>
      <c r="C91" s="108"/>
      <c r="D91" s="108"/>
      <c r="E91" s="108"/>
      <c r="F91" s="109"/>
      <c r="G91" s="51"/>
    </row>
    <row r="92" spans="2:49" ht="78" customHeight="1" x14ac:dyDescent="0.25">
      <c r="B92" s="69">
        <v>1</v>
      </c>
      <c r="C92" s="94" t="s">
        <v>265</v>
      </c>
      <c r="D92" s="94"/>
      <c r="E92" s="94"/>
      <c r="F92" s="94"/>
      <c r="G92" s="51" t="str">
        <f t="shared" si="4"/>
        <v>Утга нөхөх</v>
      </c>
      <c r="I92" s="40" t="b">
        <f>IF(E92=$AS$92,1,IF(E92=$AS$93,2,IF(E92=$AS$94,3,IF(E92=$AS$95,4,IF(E92=$AS$96,5)))))</f>
        <v>0</v>
      </c>
      <c r="AS92" s="52" t="s">
        <v>260</v>
      </c>
      <c r="AT92" s="52" t="s">
        <v>266</v>
      </c>
      <c r="AU92" s="52" t="s">
        <v>271</v>
      </c>
      <c r="AV92" s="52" t="s">
        <v>276</v>
      </c>
      <c r="AW92" s="52" t="s">
        <v>285</v>
      </c>
    </row>
    <row r="93" spans="2:49" ht="78" customHeight="1" x14ac:dyDescent="0.25">
      <c r="B93" s="69">
        <v>2</v>
      </c>
      <c r="C93" s="94" t="s">
        <v>281</v>
      </c>
      <c r="D93" s="94"/>
      <c r="E93" s="94"/>
      <c r="F93" s="94"/>
      <c r="G93" s="51" t="str">
        <f t="shared" si="4"/>
        <v>Утга нөхөх</v>
      </c>
      <c r="I93" s="40" t="b">
        <f>IF(E93=$AT$92,1,IF(E93=$AT$93,2,IF(E93=$AT$94,3,IF(E93=$AT$95,4,IF(E93=$AT$96,5)))))</f>
        <v>0</v>
      </c>
      <c r="AS93" s="52" t="s">
        <v>261</v>
      </c>
      <c r="AT93" s="52" t="s">
        <v>267</v>
      </c>
      <c r="AU93" s="52" t="s">
        <v>272</v>
      </c>
      <c r="AV93" s="52" t="s">
        <v>277</v>
      </c>
      <c r="AW93" s="52" t="s">
        <v>286</v>
      </c>
    </row>
    <row r="94" spans="2:49" ht="97.15" customHeight="1" x14ac:dyDescent="0.25">
      <c r="B94" s="69">
        <v>3</v>
      </c>
      <c r="C94" s="94" t="s">
        <v>282</v>
      </c>
      <c r="D94" s="94"/>
      <c r="E94" s="94"/>
      <c r="F94" s="94"/>
      <c r="G94" s="51" t="str">
        <f t="shared" si="4"/>
        <v>Утга нөхөх</v>
      </c>
      <c r="I94" s="40" t="b">
        <f>IF(E94=$AU$92,1,IF(E94=$AU$93,2,IF(E94=$AU$94,3,IF(E94=$AU$95,4,IF(E94=$AU$96,5)))))</f>
        <v>0</v>
      </c>
      <c r="AS94" s="52" t="s">
        <v>262</v>
      </c>
      <c r="AT94" s="52" t="s">
        <v>268</v>
      </c>
      <c r="AU94" s="52" t="s">
        <v>273</v>
      </c>
      <c r="AV94" s="52" t="s">
        <v>278</v>
      </c>
      <c r="AW94" s="52" t="s">
        <v>287</v>
      </c>
    </row>
    <row r="95" spans="2:49" ht="62.45" customHeight="1" x14ac:dyDescent="0.25">
      <c r="B95" s="69">
        <v>4</v>
      </c>
      <c r="C95" s="94" t="s">
        <v>283</v>
      </c>
      <c r="D95" s="94"/>
      <c r="E95" s="94"/>
      <c r="F95" s="94"/>
      <c r="G95" s="51" t="str">
        <f t="shared" si="4"/>
        <v>Утга нөхөх</v>
      </c>
      <c r="I95" s="40" t="b">
        <f>IF(E95=$AV$92,1,IF(E95=$AV$93,2,IF(E95=$AV$94,3,IF(E95=$AV$95,4,IF(E95=$AV$96,5)))))</f>
        <v>0</v>
      </c>
      <c r="AS95" s="52" t="s">
        <v>263</v>
      </c>
      <c r="AT95" s="52" t="s">
        <v>269</v>
      </c>
      <c r="AU95" s="52" t="s">
        <v>274</v>
      </c>
      <c r="AV95" s="52" t="s">
        <v>279</v>
      </c>
      <c r="AW95" s="52" t="s">
        <v>288</v>
      </c>
    </row>
    <row r="96" spans="2:49" ht="78" customHeight="1" x14ac:dyDescent="0.25">
      <c r="B96" s="69">
        <v>5</v>
      </c>
      <c r="C96" s="94" t="s">
        <v>284</v>
      </c>
      <c r="D96" s="94"/>
      <c r="E96" s="94"/>
      <c r="F96" s="94"/>
      <c r="G96" s="51" t="str">
        <f t="shared" si="4"/>
        <v>Утга нөхөх</v>
      </c>
      <c r="I96" s="40" t="b">
        <f>IF(E96=$AW$92,1,IF(E96=$AW$93,2,IF(E96=$AW$94,3,IF(E96=$AW$95,4,IF(E96=$AW$96,5)))))</f>
        <v>0</v>
      </c>
      <c r="AS96" s="52" t="s">
        <v>264</v>
      </c>
      <c r="AT96" s="52" t="s">
        <v>270</v>
      </c>
      <c r="AU96" s="52" t="s">
        <v>275</v>
      </c>
      <c r="AV96" s="52" t="s">
        <v>280</v>
      </c>
      <c r="AW96" s="52" t="s">
        <v>289</v>
      </c>
    </row>
    <row r="97" spans="2:61" x14ac:dyDescent="0.25">
      <c r="B97" s="101" t="s">
        <v>398</v>
      </c>
      <c r="C97" s="102"/>
      <c r="D97" s="102"/>
      <c r="E97" s="102"/>
      <c r="F97" s="103"/>
    </row>
    <row r="98" spans="2:61" ht="75.75" customHeight="1" x14ac:dyDescent="0.25">
      <c r="B98" s="69">
        <v>1</v>
      </c>
      <c r="C98" s="94" t="s">
        <v>320</v>
      </c>
      <c r="D98" s="94"/>
      <c r="E98" s="94"/>
      <c r="F98" s="94"/>
      <c r="G98" s="51" t="str">
        <f t="shared" si="4"/>
        <v>Утга нөхөх</v>
      </c>
      <c r="I98" s="40" t="b">
        <f>IF(E98=$AX$98,1,IF(E98=$AX$99,2,IF(E98=$AX$100,3,IF(E98=$AX$101,4,IF(E98=$AX$102,5)))))</f>
        <v>0</v>
      </c>
      <c r="AX98" s="53" t="s">
        <v>290</v>
      </c>
      <c r="AY98" s="53" t="s">
        <v>295</v>
      </c>
      <c r="AZ98" s="53" t="s">
        <v>300</v>
      </c>
      <c r="BA98" s="52" t="s">
        <v>305</v>
      </c>
      <c r="BB98" s="52" t="s">
        <v>310</v>
      </c>
      <c r="BC98" s="52" t="s">
        <v>315</v>
      </c>
      <c r="BD98" s="52" t="s">
        <v>331</v>
      </c>
      <c r="BE98" s="52" t="s">
        <v>337</v>
      </c>
      <c r="BF98" s="52" t="s">
        <v>342</v>
      </c>
      <c r="BG98" s="52" t="s">
        <v>347</v>
      </c>
      <c r="BH98" s="52" t="s">
        <v>352</v>
      </c>
      <c r="BI98" s="52" t="s">
        <v>357</v>
      </c>
    </row>
    <row r="99" spans="2:61" ht="45" customHeight="1" x14ac:dyDescent="0.25">
      <c r="B99" s="69">
        <v>2</v>
      </c>
      <c r="C99" s="94" t="s">
        <v>321</v>
      </c>
      <c r="D99" s="94"/>
      <c r="E99" s="94"/>
      <c r="F99" s="94"/>
      <c r="G99" s="51"/>
      <c r="I99" s="40" t="b">
        <f>IF(E99=$AY$98,1,IF(E99=$AY$99,2,IF(E99=$AY$100,3,IF(E99=$AY$101,4,IF(E99=$AY$102,5)))))</f>
        <v>0</v>
      </c>
      <c r="AX99" s="53" t="s">
        <v>291</v>
      </c>
      <c r="AY99" s="53" t="s">
        <v>296</v>
      </c>
      <c r="AZ99" s="53" t="s">
        <v>301</v>
      </c>
      <c r="BA99" s="52" t="s">
        <v>306</v>
      </c>
      <c r="BB99" s="52" t="s">
        <v>311</v>
      </c>
      <c r="BC99" s="52" t="s">
        <v>316</v>
      </c>
      <c r="BD99" s="52" t="s">
        <v>332</v>
      </c>
      <c r="BE99" s="52" t="s">
        <v>338</v>
      </c>
      <c r="BF99" s="52" t="s">
        <v>343</v>
      </c>
      <c r="BG99" s="52" t="s">
        <v>348</v>
      </c>
      <c r="BH99" s="52" t="s">
        <v>353</v>
      </c>
      <c r="BI99" s="52" t="s">
        <v>358</v>
      </c>
    </row>
    <row r="100" spans="2:61" ht="60.6" customHeight="1" x14ac:dyDescent="0.25">
      <c r="B100" s="69">
        <v>3</v>
      </c>
      <c r="C100" s="94" t="s">
        <v>322</v>
      </c>
      <c r="D100" s="94"/>
      <c r="E100" s="94"/>
      <c r="F100" s="94"/>
      <c r="G100" s="51" t="str">
        <f t="shared" si="4"/>
        <v>Утга нөхөх</v>
      </c>
      <c r="I100" s="40" t="b">
        <f>IF(E100=$AZ$98,1,IF(E100=$AZ$99,2,IF(E100=$AZ$100,3,IF(E100=$AZ$101,4,IF(E100=$AZ$102,5)))))</f>
        <v>0</v>
      </c>
      <c r="AX100" s="53" t="s">
        <v>292</v>
      </c>
      <c r="AY100" s="53" t="s">
        <v>297</v>
      </c>
      <c r="AZ100" s="53" t="s">
        <v>302</v>
      </c>
      <c r="BA100" s="52" t="s">
        <v>307</v>
      </c>
      <c r="BB100" s="52" t="s">
        <v>314</v>
      </c>
      <c r="BC100" s="52" t="s">
        <v>317</v>
      </c>
      <c r="BD100" s="52" t="s">
        <v>333</v>
      </c>
      <c r="BE100" s="52" t="s">
        <v>339</v>
      </c>
      <c r="BF100" s="52" t="s">
        <v>344</v>
      </c>
      <c r="BG100" s="52" t="s">
        <v>349</v>
      </c>
      <c r="BH100" s="52" t="s">
        <v>354</v>
      </c>
      <c r="BI100" s="52" t="s">
        <v>359</v>
      </c>
    </row>
    <row r="101" spans="2:61" ht="53.25" customHeight="1" x14ac:dyDescent="0.25">
      <c r="B101" s="69">
        <v>4</v>
      </c>
      <c r="C101" s="94" t="s">
        <v>323</v>
      </c>
      <c r="D101" s="94"/>
      <c r="E101" s="94"/>
      <c r="F101" s="94"/>
      <c r="G101" s="51" t="str">
        <f t="shared" si="4"/>
        <v>Утга нөхөх</v>
      </c>
      <c r="I101" s="40" t="b">
        <f>IF(E101=$BA$98,1,IF(E101=$BA$99,2,IF(E101=$BA$100,3,IF(E101=$BA$101,4,IF(E101=$BA$102,5)))))</f>
        <v>0</v>
      </c>
      <c r="AX101" s="53" t="s">
        <v>293</v>
      </c>
      <c r="AY101" s="53" t="s">
        <v>298</v>
      </c>
      <c r="AZ101" s="53" t="s">
        <v>303</v>
      </c>
      <c r="BA101" s="52" t="s">
        <v>308</v>
      </c>
      <c r="BB101" s="52" t="s">
        <v>312</v>
      </c>
      <c r="BC101" s="52" t="s">
        <v>318</v>
      </c>
      <c r="BD101" s="52" t="s">
        <v>334</v>
      </c>
      <c r="BE101" s="52" t="s">
        <v>340</v>
      </c>
      <c r="BF101" s="52" t="s">
        <v>345</v>
      </c>
      <c r="BG101" s="52" t="s">
        <v>350</v>
      </c>
      <c r="BH101" s="52" t="s">
        <v>355</v>
      </c>
      <c r="BI101" s="52" t="s">
        <v>360</v>
      </c>
    </row>
    <row r="102" spans="2:61" ht="62.45" customHeight="1" x14ac:dyDescent="0.25">
      <c r="B102" s="69">
        <v>5</v>
      </c>
      <c r="C102" s="94" t="s">
        <v>324</v>
      </c>
      <c r="D102" s="94"/>
      <c r="E102" s="94"/>
      <c r="F102" s="94"/>
      <c r="G102" s="51" t="str">
        <f t="shared" si="4"/>
        <v>Утга нөхөх</v>
      </c>
      <c r="I102" s="40" t="b">
        <f>IF(E102=$BB$98,1,IF(E102=$BB$99,2,IF(E102=$BB$100,3,IF(E102=$BB$101,4,IF(E102=$BB$102,5)))))</f>
        <v>0</v>
      </c>
      <c r="AX102" s="53" t="s">
        <v>294</v>
      </c>
      <c r="AY102" s="53" t="s">
        <v>299</v>
      </c>
      <c r="AZ102" s="53" t="s">
        <v>304</v>
      </c>
      <c r="BA102" s="52" t="s">
        <v>309</v>
      </c>
      <c r="BB102" s="52" t="s">
        <v>313</v>
      </c>
      <c r="BC102" s="52" t="s">
        <v>319</v>
      </c>
      <c r="BD102" s="52" t="s">
        <v>335</v>
      </c>
      <c r="BE102" s="52" t="s">
        <v>341</v>
      </c>
      <c r="BF102" s="52" t="s">
        <v>346</v>
      </c>
      <c r="BG102" s="52" t="s">
        <v>351</v>
      </c>
      <c r="BH102" s="52" t="s">
        <v>356</v>
      </c>
      <c r="BI102" s="52" t="s">
        <v>361</v>
      </c>
    </row>
    <row r="103" spans="2:61" ht="78.599999999999994" customHeight="1" x14ac:dyDescent="0.25">
      <c r="B103" s="69">
        <v>6</v>
      </c>
      <c r="C103" s="94" t="s">
        <v>325</v>
      </c>
      <c r="D103" s="94"/>
      <c r="E103" s="94"/>
      <c r="F103" s="94"/>
      <c r="G103" s="51" t="str">
        <f t="shared" si="4"/>
        <v>Утга нөхөх</v>
      </c>
      <c r="I103" s="40" t="b">
        <f>IF(E103=$BC$98,1,IF(E103=$BC$99,2,IF(E103=$BC$100,3,IF(E103=$BC$101,4,IF(E103=$BC$102,5)))))</f>
        <v>0</v>
      </c>
    </row>
    <row r="104" spans="2:61" ht="33" customHeight="1" x14ac:dyDescent="0.25">
      <c r="B104" s="69">
        <v>7</v>
      </c>
      <c r="C104" s="94" t="s">
        <v>326</v>
      </c>
      <c r="D104" s="94"/>
      <c r="E104" s="94"/>
      <c r="F104" s="94"/>
      <c r="G104" s="51" t="str">
        <f t="shared" si="4"/>
        <v>Утга нөхөх</v>
      </c>
      <c r="I104" s="40" t="b">
        <f>IF(E104=$BD$98,1,IF(E104=$BD$99,2,IF(E104=$BD$100,3,IF(E104=$BD$101,4,IF(E104=$BD$102,5)))))</f>
        <v>0</v>
      </c>
    </row>
    <row r="105" spans="2:61" ht="58.15" customHeight="1" x14ac:dyDescent="0.25">
      <c r="B105" s="69">
        <v>8</v>
      </c>
      <c r="C105" s="94" t="s">
        <v>336</v>
      </c>
      <c r="D105" s="94"/>
      <c r="E105" s="94"/>
      <c r="F105" s="94"/>
      <c r="G105" s="51" t="str">
        <f t="shared" si="4"/>
        <v>Утга нөхөх</v>
      </c>
      <c r="I105" s="40" t="b">
        <f>IF(E105=$BE$98,1,IF(E105=$BE$99,2,IF(E105=$BE$100,3,IF(E105=$BE$101,4,IF(E105=$BE$102,5)))))</f>
        <v>0</v>
      </c>
    </row>
    <row r="106" spans="2:61" ht="45" customHeight="1" x14ac:dyDescent="0.25">
      <c r="B106" s="69">
        <v>9</v>
      </c>
      <c r="C106" s="94" t="s">
        <v>327</v>
      </c>
      <c r="D106" s="94"/>
      <c r="E106" s="94"/>
      <c r="F106" s="94"/>
      <c r="G106" s="51" t="str">
        <f t="shared" si="4"/>
        <v>Утга нөхөх</v>
      </c>
      <c r="I106" s="40" t="b">
        <f>IF(E106=$BF$98,1,IF(E106=$BF$99,2,IF(E106=$BF$100,3,IF(E106=$BF$101,4,IF(E106=$BF$102,5)))))</f>
        <v>0</v>
      </c>
    </row>
    <row r="107" spans="2:61" ht="63" customHeight="1" x14ac:dyDescent="0.25">
      <c r="B107" s="69">
        <v>10</v>
      </c>
      <c r="C107" s="94" t="s">
        <v>328</v>
      </c>
      <c r="D107" s="94"/>
      <c r="E107" s="94"/>
      <c r="F107" s="94"/>
      <c r="G107" s="51" t="str">
        <f t="shared" si="4"/>
        <v>Утга нөхөх</v>
      </c>
      <c r="I107" s="40" t="b">
        <f>IF(E107=$BG$98,1,IF(E107=$BG$99,2,IF(E107=$BG$100,3,IF(E107=$BG$101,4,IF(E107=$BG$102,5)))))</f>
        <v>0</v>
      </c>
    </row>
    <row r="108" spans="2:61" ht="78.75" customHeight="1" x14ac:dyDescent="0.25">
      <c r="B108" s="69">
        <v>11</v>
      </c>
      <c r="C108" s="94" t="s">
        <v>329</v>
      </c>
      <c r="D108" s="94"/>
      <c r="E108" s="94"/>
      <c r="F108" s="94"/>
      <c r="G108" s="51" t="str">
        <f t="shared" si="4"/>
        <v>Утга нөхөх</v>
      </c>
      <c r="I108" s="40" t="b">
        <f>IF(E108=$BH$98,1,IF(E108=$BH$99,2,IF(E108=$BH$100,3,IF(E108=$BH$101,4,IF(E108=$BH$102,5)))))</f>
        <v>0</v>
      </c>
    </row>
    <row r="109" spans="2:61" ht="75" customHeight="1" x14ac:dyDescent="0.25">
      <c r="B109" s="69">
        <v>12</v>
      </c>
      <c r="C109" s="94" t="s">
        <v>330</v>
      </c>
      <c r="D109" s="94"/>
      <c r="E109" s="94"/>
      <c r="F109" s="94"/>
      <c r="G109" s="51" t="str">
        <f t="shared" si="4"/>
        <v>Утга нөхөх</v>
      </c>
      <c r="I109" s="40" t="b">
        <f>IF(E109=$BI$98,1,IF(E109=$BI$99,2,IF(E109=$BI$100,3,IF(E109=$BI$101,4,IF(E109=$BI$102,5)))))</f>
        <v>0</v>
      </c>
    </row>
    <row r="110" spans="2:61" x14ac:dyDescent="0.25">
      <c r="B110" s="64"/>
      <c r="C110" s="104"/>
      <c r="D110" s="104"/>
      <c r="E110" s="100"/>
      <c r="F110" s="100"/>
      <c r="G110" s="51"/>
    </row>
    <row r="111" spans="2:61" x14ac:dyDescent="0.25">
      <c r="B111" s="64"/>
      <c r="C111" s="105" t="s">
        <v>451</v>
      </c>
      <c r="D111" s="105"/>
      <c r="E111" s="100"/>
      <c r="F111" s="100"/>
      <c r="G111" s="51"/>
    </row>
    <row r="112" spans="2:61" x14ac:dyDescent="0.25">
      <c r="B112" s="64"/>
      <c r="C112" s="105"/>
      <c r="D112" s="105"/>
      <c r="E112" s="100"/>
      <c r="F112" s="100"/>
      <c r="G112" s="51"/>
    </row>
    <row r="113" spans="2:7" x14ac:dyDescent="0.25">
      <c r="B113" s="64"/>
      <c r="C113" s="104"/>
      <c r="D113" s="104"/>
      <c r="E113" s="100"/>
      <c r="F113" s="100"/>
      <c r="G113" s="51"/>
    </row>
    <row r="114" spans="2:7" ht="68.45" customHeight="1" x14ac:dyDescent="0.25">
      <c r="B114" s="64"/>
      <c r="C114" s="104"/>
      <c r="D114" s="104"/>
      <c r="E114" s="100"/>
      <c r="F114" s="100"/>
      <c r="G114" s="51"/>
    </row>
    <row r="115" spans="2:7" x14ac:dyDescent="0.25">
      <c r="B115" s="64"/>
      <c r="C115" s="104"/>
      <c r="D115" s="104"/>
      <c r="E115" s="100"/>
      <c r="F115" s="100"/>
      <c r="G115" s="51"/>
    </row>
    <row r="116" spans="2:7" x14ac:dyDescent="0.25">
      <c r="B116" s="64"/>
      <c r="C116" s="104"/>
      <c r="D116" s="104"/>
      <c r="E116" s="100"/>
      <c r="F116" s="100"/>
      <c r="G116" s="51"/>
    </row>
    <row r="117" spans="2:7" x14ac:dyDescent="0.25">
      <c r="B117" s="64"/>
      <c r="C117" s="104"/>
      <c r="D117" s="104"/>
      <c r="E117" s="100"/>
      <c r="F117" s="100"/>
      <c r="G117" s="51"/>
    </row>
    <row r="118" spans="2:7" x14ac:dyDescent="0.25">
      <c r="B118" s="64"/>
      <c r="C118" s="64"/>
      <c r="D118" s="64"/>
      <c r="E118" s="65"/>
      <c r="F118" s="65"/>
    </row>
  </sheetData>
  <mergeCells count="182">
    <mergeCell ref="E67:F67"/>
    <mergeCell ref="E68:F68"/>
    <mergeCell ref="E69:F69"/>
    <mergeCell ref="B13:E13"/>
    <mergeCell ref="B15:E15"/>
    <mergeCell ref="B19:E19"/>
    <mergeCell ref="B20:E20"/>
    <mergeCell ref="B25:E25"/>
    <mergeCell ref="B30:E30"/>
    <mergeCell ref="B34:E34"/>
    <mergeCell ref="B40:F40"/>
    <mergeCell ref="C31:D31"/>
    <mergeCell ref="C32:D32"/>
    <mergeCell ref="C33:D33"/>
    <mergeCell ref="C35:D35"/>
    <mergeCell ref="C36:D36"/>
    <mergeCell ref="C37:D37"/>
    <mergeCell ref="C21:D21"/>
    <mergeCell ref="C22:D22"/>
    <mergeCell ref="C23:D23"/>
    <mergeCell ref="C24:D24"/>
    <mergeCell ref="C26:D26"/>
    <mergeCell ref="E51:F51"/>
    <mergeCell ref="E43:F43"/>
    <mergeCell ref="E41:F41"/>
    <mergeCell ref="C47:D47"/>
    <mergeCell ref="C48:D48"/>
    <mergeCell ref="C49:D49"/>
    <mergeCell ref="C50:D50"/>
    <mergeCell ref="E52:F52"/>
    <mergeCell ref="C46:D46"/>
    <mergeCell ref="E44:F44"/>
    <mergeCell ref="E45:F45"/>
    <mergeCell ref="E47:F47"/>
    <mergeCell ref="E48:F48"/>
    <mergeCell ref="E49:F49"/>
    <mergeCell ref="E50:F50"/>
    <mergeCell ref="E46:F46"/>
    <mergeCell ref="C52:D52"/>
    <mergeCell ref="C51:D51"/>
    <mergeCell ref="E60:F60"/>
    <mergeCell ref="B59:F59"/>
    <mergeCell ref="C60:D60"/>
    <mergeCell ref="C53:D53"/>
    <mergeCell ref="E66:F66"/>
    <mergeCell ref="E61:F61"/>
    <mergeCell ref="E62:F62"/>
    <mergeCell ref="E63:F63"/>
    <mergeCell ref="E64:F64"/>
    <mergeCell ref="E65:F65"/>
    <mergeCell ref="C54:D54"/>
    <mergeCell ref="C61:D61"/>
    <mergeCell ref="C62:D62"/>
    <mergeCell ref="C63:D63"/>
    <mergeCell ref="C64:D64"/>
    <mergeCell ref="C65:D65"/>
    <mergeCell ref="C66:D66"/>
    <mergeCell ref="C55:D55"/>
    <mergeCell ref="E55:F55"/>
    <mergeCell ref="C56:D56"/>
    <mergeCell ref="E56:F56"/>
    <mergeCell ref="E57:F57"/>
    <mergeCell ref="E58:F58"/>
    <mergeCell ref="C57:D57"/>
    <mergeCell ref="E70:F70"/>
    <mergeCell ref="B71:F71"/>
    <mergeCell ref="C72:D72"/>
    <mergeCell ref="C67:D67"/>
    <mergeCell ref="C68:D68"/>
    <mergeCell ref="C69:D69"/>
    <mergeCell ref="C70:D70"/>
    <mergeCell ref="C89:D89"/>
    <mergeCell ref="C90:D90"/>
    <mergeCell ref="E81:F81"/>
    <mergeCell ref="E82:F82"/>
    <mergeCell ref="E83:F83"/>
    <mergeCell ref="E84:F84"/>
    <mergeCell ref="B85:F85"/>
    <mergeCell ref="C86:D86"/>
    <mergeCell ref="E72:F72"/>
    <mergeCell ref="E73:F73"/>
    <mergeCell ref="E74:F74"/>
    <mergeCell ref="E75:F75"/>
    <mergeCell ref="E76:F76"/>
    <mergeCell ref="E77:F77"/>
    <mergeCell ref="E78:F78"/>
    <mergeCell ref="C80:D80"/>
    <mergeCell ref="C81:D81"/>
    <mergeCell ref="C82:D82"/>
    <mergeCell ref="C83:D83"/>
    <mergeCell ref="C84:D84"/>
    <mergeCell ref="E86:F86"/>
    <mergeCell ref="E80:F80"/>
    <mergeCell ref="C78:D78"/>
    <mergeCell ref="C73:D73"/>
    <mergeCell ref="C99:D99"/>
    <mergeCell ref="C100:D100"/>
    <mergeCell ref="B79:F79"/>
    <mergeCell ref="C74:D74"/>
    <mergeCell ref="C75:D75"/>
    <mergeCell ref="C76:D76"/>
    <mergeCell ref="C77:D77"/>
    <mergeCell ref="C101:D101"/>
    <mergeCell ref="C102:D102"/>
    <mergeCell ref="C103:D103"/>
    <mergeCell ref="C98:D98"/>
    <mergeCell ref="E87:F87"/>
    <mergeCell ref="E88:F88"/>
    <mergeCell ref="E89:F89"/>
    <mergeCell ref="E90:F90"/>
    <mergeCell ref="E92:F92"/>
    <mergeCell ref="E93:F93"/>
    <mergeCell ref="E94:F94"/>
    <mergeCell ref="E95:F95"/>
    <mergeCell ref="E96:F96"/>
    <mergeCell ref="E98:F98"/>
    <mergeCell ref="B91:F91"/>
    <mergeCell ref="C92:D92"/>
    <mergeCell ref="C93:D93"/>
    <mergeCell ref="C94:D94"/>
    <mergeCell ref="C95:D95"/>
    <mergeCell ref="C96:D96"/>
    <mergeCell ref="C87:D87"/>
    <mergeCell ref="C88:D88"/>
    <mergeCell ref="C109:D109"/>
    <mergeCell ref="C110:D110"/>
    <mergeCell ref="C111:D111"/>
    <mergeCell ref="C112:D112"/>
    <mergeCell ref="C113:D113"/>
    <mergeCell ref="C104:D104"/>
    <mergeCell ref="C105:D105"/>
    <mergeCell ref="C106:D106"/>
    <mergeCell ref="C107:D107"/>
    <mergeCell ref="C108:D108"/>
    <mergeCell ref="E116:F116"/>
    <mergeCell ref="E117:F117"/>
    <mergeCell ref="B97:F97"/>
    <mergeCell ref="E111:F111"/>
    <mergeCell ref="E112:F112"/>
    <mergeCell ref="E113:F113"/>
    <mergeCell ref="E114:F114"/>
    <mergeCell ref="E115:F115"/>
    <mergeCell ref="C114:D114"/>
    <mergeCell ref="C115:D115"/>
    <mergeCell ref="C116:D116"/>
    <mergeCell ref="C117:D117"/>
    <mergeCell ref="E99:F99"/>
    <mergeCell ref="E100:F100"/>
    <mergeCell ref="E101:F101"/>
    <mergeCell ref="E102:F102"/>
    <mergeCell ref="E103:F103"/>
    <mergeCell ref="E104:F104"/>
    <mergeCell ref="E105:F105"/>
    <mergeCell ref="E106:F106"/>
    <mergeCell ref="E107:F107"/>
    <mergeCell ref="E108:F108"/>
    <mergeCell ref="E109:F109"/>
    <mergeCell ref="E110:F110"/>
    <mergeCell ref="C58:D58"/>
    <mergeCell ref="A3:F3"/>
    <mergeCell ref="B4:E4"/>
    <mergeCell ref="C5:D5"/>
    <mergeCell ref="C6:D6"/>
    <mergeCell ref="C7:D7"/>
    <mergeCell ref="C8:D8"/>
    <mergeCell ref="C9:D9"/>
    <mergeCell ref="C10:D10"/>
    <mergeCell ref="C11:D11"/>
    <mergeCell ref="C14:D14"/>
    <mergeCell ref="C16:D16"/>
    <mergeCell ref="C17:D17"/>
    <mergeCell ref="C18:D18"/>
    <mergeCell ref="C43:D43"/>
    <mergeCell ref="C44:D44"/>
    <mergeCell ref="C45:D45"/>
    <mergeCell ref="C28:D28"/>
    <mergeCell ref="C29:D29"/>
    <mergeCell ref="C27:D27"/>
    <mergeCell ref="B41:D41"/>
    <mergeCell ref="E53:F53"/>
    <mergeCell ref="E54:F54"/>
    <mergeCell ref="B42:F42"/>
  </mergeCells>
  <dataValidations count="64">
    <dataValidation type="list" allowBlank="1" showInputMessage="1" showErrorMessage="1" sqref="E43">
      <formula1>$H$42:$H$46</formula1>
    </dataValidation>
    <dataValidation type="list" allowBlank="1" showInputMessage="1" showErrorMessage="1" sqref="E44:F44">
      <formula1>$H$47:$H$51</formula1>
    </dataValidation>
    <dataValidation type="list" allowBlank="1" showInputMessage="1" showErrorMessage="1" sqref="E46:F46">
      <formula1>$H$61:$H$65</formula1>
    </dataValidation>
    <dataValidation type="list" allowBlank="1" showInputMessage="1" showErrorMessage="1" sqref="E47:F47">
      <formula1>$H$66:$H$70</formula1>
    </dataValidation>
    <dataValidation type="list" allowBlank="1" showInputMessage="1" showErrorMessage="1" sqref="E60:F60">
      <formula1>$J$60:$J$64</formula1>
    </dataValidation>
    <dataValidation type="list" allowBlank="1" showInputMessage="1" showErrorMessage="1" sqref="E61:F61">
      <formula1>$K$61:$K$65</formula1>
    </dataValidation>
    <dataValidation type="list" allowBlank="1" showInputMessage="1" showErrorMessage="1" sqref="E62:F62">
      <formula1>$L$60:$L$65</formula1>
    </dataValidation>
    <dataValidation type="list" allowBlank="1" showInputMessage="1" showErrorMessage="1" sqref="E48:F48">
      <formula1>$W$43:$W$47</formula1>
    </dataValidation>
    <dataValidation type="list" allowBlank="1" showInputMessage="1" showErrorMessage="1" sqref="E64:F64">
      <formula1>$N$63:$N$67</formula1>
    </dataValidation>
    <dataValidation type="list" allowBlank="1" showInputMessage="1" showErrorMessage="1" sqref="E63:F63">
      <formula1>$M$60:$M$64</formula1>
    </dataValidation>
    <dataValidation type="list" allowBlank="1" showInputMessage="1" showErrorMessage="1" sqref="E65:F65">
      <formula1>$O$60:$O$64</formula1>
    </dataValidation>
    <dataValidation type="list" allowBlank="1" showInputMessage="1" showErrorMessage="1" sqref="E66:F66">
      <formula1>$P$60:$P$64</formula1>
    </dataValidation>
    <dataValidation type="list" allowBlank="1" showInputMessage="1" showErrorMessage="1" sqref="E67:F67">
      <formula1>$Q$60:$Q$64</formula1>
    </dataValidation>
    <dataValidation type="list" allowBlank="1" showInputMessage="1" showErrorMessage="1" sqref="E68:F68">
      <formula1>$R$60:$R$64</formula1>
    </dataValidation>
    <dataValidation type="list" allowBlank="1" showInputMessage="1" showErrorMessage="1" sqref="E69:F69">
      <formula1>$S$60:$S$64</formula1>
    </dataValidation>
    <dataValidation type="list" allowBlank="1" showInputMessage="1" showErrorMessage="1" sqref="E70:F70">
      <formula1>$T$60:$T$64</formula1>
    </dataValidation>
    <dataValidation type="list" allowBlank="1" showInputMessage="1" showErrorMessage="1" sqref="E72:F72">
      <formula1>$U$72:$U$76</formula1>
    </dataValidation>
    <dataValidation type="list" allowBlank="1" showInputMessage="1" showErrorMessage="1" sqref="E73:F73">
      <formula1>$V$72:$V$76</formula1>
    </dataValidation>
    <dataValidation type="list" allowBlank="1" showInputMessage="1" showErrorMessage="1" sqref="E49:F49">
      <formula1>$X$43:$X$47</formula1>
    </dataValidation>
    <dataValidation type="list" allowBlank="1" showInputMessage="1" showErrorMessage="1" sqref="E50:F50">
      <formula1>$Y$43:$Y$47</formula1>
    </dataValidation>
    <dataValidation type="list" allowBlank="1" showInputMessage="1" showErrorMessage="1" sqref="E51:F51">
      <formula1>$Z$43:$Z$47</formula1>
    </dataValidation>
    <dataValidation type="list" allowBlank="1" showInputMessage="1" showErrorMessage="1" sqref="E52:F52">
      <formula1>$AA$43:$AA$47</formula1>
    </dataValidation>
    <dataValidation type="list" allowBlank="1" showInputMessage="1" showErrorMessage="1" sqref="E53:F53">
      <formula1>$AB$43:$AB$47</formula1>
    </dataValidation>
    <dataValidation type="list" allowBlank="1" showInputMessage="1" showErrorMessage="1" sqref="E54:F54">
      <formula1>$AC$43:$AC$47</formula1>
    </dataValidation>
    <dataValidation type="list" allowBlank="1" showInputMessage="1" showErrorMessage="1" sqref="E74:F74">
      <formula1>$AD$74:$AD$78</formula1>
    </dataValidation>
    <dataValidation type="list" allowBlank="1" showInputMessage="1" showErrorMessage="1" sqref="E75:F75">
      <formula1>$AE$75:$AE$79</formula1>
    </dataValidation>
    <dataValidation type="list" allowBlank="1" showInputMessage="1" showErrorMessage="1" sqref="E76:F76">
      <formula1>$AF$75:$AF$79</formula1>
    </dataValidation>
    <dataValidation type="list" allowBlank="1" showInputMessage="1" showErrorMessage="1" sqref="E77:F77">
      <formula1>$AG$75:$AG$79</formula1>
    </dataValidation>
    <dataValidation type="list" allowBlank="1" showInputMessage="1" showErrorMessage="1" sqref="E78:F78">
      <formula1>$AH$75:$AH$79</formula1>
    </dataValidation>
    <dataValidation type="list" allowBlank="1" showInputMessage="1" showErrorMessage="1" sqref="E80:F80">
      <formula1>$AI$80:$AI$84</formula1>
    </dataValidation>
    <dataValidation type="list" allowBlank="1" showInputMessage="1" showErrorMessage="1" sqref="E81:F81">
      <formula1>$AJ$80:$AJ$84</formula1>
    </dataValidation>
    <dataValidation type="list" allowBlank="1" showInputMessage="1" showErrorMessage="1" sqref="E82:F82">
      <formula1>$AK$80:$AK$84</formula1>
    </dataValidation>
    <dataValidation type="list" allowBlank="1" showInputMessage="1" showErrorMessage="1" sqref="E83:F83">
      <formula1>$AL$80:$AL$84</formula1>
    </dataValidation>
    <dataValidation type="list" allowBlank="1" showInputMessage="1" showErrorMessage="1" sqref="E84:F84">
      <formula1>$AM$80:$AM$84</formula1>
    </dataValidation>
    <dataValidation type="list" allowBlank="1" showInputMessage="1" showErrorMessage="1" sqref="E86:F86">
      <formula1>$AN$86:$AN$90</formula1>
    </dataValidation>
    <dataValidation type="list" allowBlank="1" showInputMessage="1" showErrorMessage="1" sqref="E87:F87">
      <formula1>$AO$86:$AO$90</formula1>
    </dataValidation>
    <dataValidation type="list" allowBlank="1" showInputMessage="1" showErrorMessage="1" sqref="E88:F88">
      <formula1>$AP$86:$AP$90</formula1>
    </dataValidation>
    <dataValidation type="list" allowBlank="1" showInputMessage="1" showErrorMessage="1" sqref="E89:F89">
      <formula1>$AQ$86:$AQ$90</formula1>
    </dataValidation>
    <dataValidation type="list" allowBlank="1" showInputMessage="1" showErrorMessage="1" sqref="E90:F90">
      <formula1>$AR$86:$AR$90</formula1>
    </dataValidation>
    <dataValidation type="list" allowBlank="1" showInputMessage="1" showErrorMessage="1" sqref="E92:F92">
      <formula1>$AS$92:$AS$96</formula1>
    </dataValidation>
    <dataValidation type="list" allowBlank="1" showInputMessage="1" showErrorMessage="1" sqref="E93:F93">
      <formula1>$AT$92:$AT$96</formula1>
    </dataValidation>
    <dataValidation type="list" allowBlank="1" showInputMessage="1" showErrorMessage="1" sqref="E94:F94">
      <formula1>$AU$92:$AU$96</formula1>
    </dataValidation>
    <dataValidation type="list" allowBlank="1" showInputMessage="1" showErrorMessage="1" sqref="E95:F95">
      <formula1>$AV$92:$AV$96</formula1>
    </dataValidation>
    <dataValidation type="list" allowBlank="1" showInputMessage="1" showErrorMessage="1" sqref="E96:F96">
      <formula1>$AW$92:$AW$96</formula1>
    </dataValidation>
    <dataValidation type="list" allowBlank="1" showInputMessage="1" showErrorMessage="1" sqref="E98:F98">
      <formula1>$AX$98:$AX$102</formula1>
    </dataValidation>
    <dataValidation type="list" allowBlank="1" showInputMessage="1" showErrorMessage="1" sqref="E99:F99">
      <formula1>$AY$98:$AY$102</formula1>
    </dataValidation>
    <dataValidation type="list" allowBlank="1" showInputMessage="1" showErrorMessage="1" sqref="E100:F100">
      <formula1>$AZ$98:$AZ$102</formula1>
    </dataValidation>
    <dataValidation type="list" allowBlank="1" showInputMessage="1" showErrorMessage="1" sqref="E101:F101">
      <formula1>$BA$98:$BA$102</formula1>
    </dataValidation>
    <dataValidation type="list" allowBlank="1" showInputMessage="1" showErrorMessage="1" sqref="E102:F102">
      <formula1>$BB$98:$BB$102</formula1>
    </dataValidation>
    <dataValidation type="list" allowBlank="1" showInputMessage="1" showErrorMessage="1" sqref="E103:F103">
      <formula1>$BC$98:$BC$102</formula1>
    </dataValidation>
    <dataValidation type="list" allowBlank="1" showInputMessage="1" showErrorMessage="1" sqref="E104:F104">
      <formula1>$BD$98:$BD$102</formula1>
    </dataValidation>
    <dataValidation type="list" allowBlank="1" showInputMessage="1" showErrorMessage="1" sqref="E105:F105">
      <formula1>$BE$98:$BE$102</formula1>
    </dataValidation>
    <dataValidation type="list" allowBlank="1" showInputMessage="1" showErrorMessage="1" sqref="E106:F106">
      <formula1>$BF$98:$BF$102</formula1>
    </dataValidation>
    <dataValidation type="list" allowBlank="1" showInputMessage="1" showErrorMessage="1" sqref="E107:F107">
      <formula1>$BG$98:$BG$102</formula1>
    </dataValidation>
    <dataValidation type="list" allowBlank="1" showInputMessage="1" showErrorMessage="1" sqref="E108:F108">
      <formula1>$BH$98:$BH$102</formula1>
    </dataValidation>
    <dataValidation type="list" allowBlank="1" showInputMessage="1" showErrorMessage="1" sqref="E109:F109">
      <formula1>$BI$98:$BI$102</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7">
      <formula1>$BJ$16:$BJ$20</formula1>
    </dataValidation>
    <dataValidation type="list" allowBlank="1" showInputMessage="1" showErrorMessage="1" sqref="E18">
      <formula1>$BK$16:$BK$20</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formula1>$G$5:$G$6</formula1>
    </dataValidation>
    <dataValidation type="list" allowBlank="1" showInputMessage="1" showErrorMessage="1" sqref="E55:F55">
      <formula1>$BL$43:$BL$47</formula1>
    </dataValidation>
    <dataValidation type="list" allowBlank="1" showInputMessage="1" showErrorMessage="1" sqref="E56:F56">
      <formula1>$BM$43:$BM$46</formula1>
    </dataValidation>
    <dataValidation type="list" allowBlank="1" showInputMessage="1" showErrorMessage="1" sqref="E57:F57">
      <formula1>$BN$43:$BN$44</formula1>
    </dataValidation>
    <dataValidation type="list" allowBlank="1" showInputMessage="1" showErrorMessage="1" sqref="E58:F58">
      <formula1>$BO$43:$BO$44</formula1>
    </dataValidation>
    <dataValidation type="list" allowBlank="1" showInputMessage="1" showErrorMessage="1" sqref="E45:F45">
      <formula1>$H$52:$H$56</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41"/>
  <sheetViews>
    <sheetView zoomScale="80" zoomScaleNormal="80" workbookViewId="0">
      <selection activeCell="B19" sqref="B19:C19"/>
    </sheetView>
  </sheetViews>
  <sheetFormatPr defaultColWidth="8.85546875" defaultRowHeight="15" x14ac:dyDescent="0.25"/>
  <cols>
    <col min="1" max="1" width="3.28515625" style="1" customWidth="1"/>
    <col min="2" max="2" width="31.28515625" style="1" customWidth="1"/>
    <col min="3" max="3" width="22.710937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4"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13" t="str">
        <f>Асуулга!C6</f>
        <v>Байгууллагын нэр</v>
      </c>
      <c r="C3" s="13">
        <f>Асуулга!E6</f>
        <v>0</v>
      </c>
      <c r="D3" s="13"/>
      <c r="E3" s="13"/>
      <c r="F3" s="10"/>
      <c r="G3" s="10"/>
      <c r="H3" s="10"/>
    </row>
    <row r="5" spans="1:22" x14ac:dyDescent="0.25">
      <c r="A5" s="7" t="s">
        <v>373</v>
      </c>
      <c r="B5" s="164" t="s">
        <v>372</v>
      </c>
      <c r="C5" s="164"/>
      <c r="D5" s="3" t="s">
        <v>390</v>
      </c>
      <c r="E5" s="3" t="s">
        <v>391</v>
      </c>
      <c r="F5" s="148" t="s">
        <v>400</v>
      </c>
      <c r="G5" s="148"/>
      <c r="H5" s="148" t="s">
        <v>391</v>
      </c>
      <c r="I5" s="148"/>
      <c r="J5" s="26"/>
    </row>
    <row r="6" spans="1:22" x14ac:dyDescent="0.25">
      <c r="A6" s="165" t="s">
        <v>362</v>
      </c>
      <c r="B6" s="166"/>
      <c r="C6" s="167"/>
      <c r="D6" s="24">
        <f>F7</f>
        <v>0</v>
      </c>
      <c r="E6" s="25">
        <v>0.15</v>
      </c>
      <c r="F6" s="18"/>
      <c r="G6" s="18"/>
      <c r="H6" s="149">
        <v>0.4</v>
      </c>
      <c r="I6" s="149"/>
      <c r="J6" s="27"/>
      <c r="K6" s="156" t="s">
        <v>401</v>
      </c>
      <c r="L6" s="156"/>
      <c r="M6" s="156"/>
    </row>
    <row r="7" spans="1:22" ht="13.9" customHeight="1" x14ac:dyDescent="0.25">
      <c r="A7" s="8">
        <v>1</v>
      </c>
      <c r="B7" s="159" t="s">
        <v>363</v>
      </c>
      <c r="C7" s="160"/>
      <c r="D7" s="3" t="b">
        <f>Асуулга!I16</f>
        <v>0</v>
      </c>
      <c r="E7" s="22">
        <v>0.6</v>
      </c>
      <c r="F7" s="136">
        <f>SUMPRODUCT(D7:D9,E7:E9)/SUM(E7:E9)</f>
        <v>0</v>
      </c>
      <c r="G7" s="153" t="b">
        <f>IF(F7=$L$12,"Very High", IF(F7&gt;=$L$11,"High",IF(F7&gt;=$L$10, "Medium",IF(F7&gt;=$L$9, "Low",IF(F7&gt;=$L$8, "Very low",FALSE)))))</f>
        <v>0</v>
      </c>
      <c r="H7" s="149"/>
      <c r="I7" s="149"/>
      <c r="J7" s="27"/>
      <c r="K7" s="29" t="s">
        <v>402</v>
      </c>
      <c r="L7" s="29" t="s">
        <v>403</v>
      </c>
      <c r="M7" s="29" t="s">
        <v>404</v>
      </c>
    </row>
    <row r="8" spans="1:22" ht="11.45" customHeight="1" x14ac:dyDescent="0.25">
      <c r="A8" s="8">
        <v>2</v>
      </c>
      <c r="B8" s="159" t="s">
        <v>379</v>
      </c>
      <c r="C8" s="160"/>
      <c r="D8" s="3" t="b">
        <f>Асуулга!I17</f>
        <v>0</v>
      </c>
      <c r="E8" s="22">
        <v>0.3</v>
      </c>
      <c r="F8" s="136"/>
      <c r="G8" s="154"/>
      <c r="H8" s="149"/>
      <c r="I8" s="149"/>
      <c r="J8" s="27"/>
      <c r="K8" s="30" t="s">
        <v>405</v>
      </c>
      <c r="L8" s="14">
        <v>1</v>
      </c>
      <c r="M8" s="14">
        <v>1.9</v>
      </c>
    </row>
    <row r="9" spans="1:22" ht="15.6" customHeight="1" x14ac:dyDescent="0.25">
      <c r="A9" s="8">
        <v>3</v>
      </c>
      <c r="B9" s="159" t="s">
        <v>364</v>
      </c>
      <c r="C9" s="160"/>
      <c r="D9" s="3" t="b">
        <f>Асуулга!I18</f>
        <v>0</v>
      </c>
      <c r="E9" s="22">
        <v>0.1</v>
      </c>
      <c r="F9" s="136"/>
      <c r="G9" s="155"/>
      <c r="H9" s="149"/>
      <c r="I9" s="149"/>
      <c r="J9" s="27"/>
      <c r="K9" s="30" t="s">
        <v>406</v>
      </c>
      <c r="L9" s="14">
        <v>2</v>
      </c>
      <c r="M9" s="14">
        <v>2.9</v>
      </c>
    </row>
    <row r="10" spans="1:22" x14ac:dyDescent="0.25">
      <c r="A10" s="101" t="s">
        <v>365</v>
      </c>
      <c r="B10" s="102"/>
      <c r="C10" s="103"/>
      <c r="D10" s="16">
        <f>SUMPRODUCT(N17:N20,O17:O20)/SUM(O17:O20)</f>
        <v>0.38500000000000006</v>
      </c>
      <c r="E10" s="17"/>
      <c r="F10" s="18"/>
      <c r="G10" s="18"/>
      <c r="H10" s="149">
        <v>0.6</v>
      </c>
      <c r="I10" s="151">
        <v>0.6</v>
      </c>
      <c r="J10" s="28"/>
      <c r="K10" s="30" t="s">
        <v>407</v>
      </c>
      <c r="L10" s="14">
        <v>3</v>
      </c>
      <c r="M10" s="14">
        <v>3.9</v>
      </c>
    </row>
    <row r="11" spans="1:22" x14ac:dyDescent="0.25">
      <c r="A11" s="163" t="s">
        <v>366</v>
      </c>
      <c r="B11" s="163"/>
      <c r="C11" s="163"/>
      <c r="D11" s="19">
        <f>F12</f>
        <v>0.6</v>
      </c>
      <c r="E11" s="20">
        <v>0.3</v>
      </c>
      <c r="H11" s="150"/>
      <c r="I11" s="152"/>
      <c r="J11" s="28"/>
      <c r="K11" s="30" t="s">
        <v>408</v>
      </c>
      <c r="L11" s="14">
        <v>4</v>
      </c>
      <c r="M11" s="14">
        <v>4.9000000000000004</v>
      </c>
    </row>
    <row r="12" spans="1:22" ht="13.9" customHeight="1" x14ac:dyDescent="0.25">
      <c r="A12" s="6">
        <v>1</v>
      </c>
      <c r="B12" s="159" t="s">
        <v>367</v>
      </c>
      <c r="C12" s="160"/>
      <c r="D12" s="10" t="b">
        <f>Асуулга!I21</f>
        <v>0</v>
      </c>
      <c r="E12" s="22">
        <v>0.15</v>
      </c>
      <c r="F12" s="153">
        <f>SUMPRODUCT(D12:D15,E12:E15)/SUM(E12:E15)</f>
        <v>0.6</v>
      </c>
      <c r="G12" s="136" t="b">
        <f>IF(F12&gt;=$L$12, "Very high", IF(F12&gt;=$L$11, "High", IF(F12&gt;=$L$10, "Medium", IF(F12&gt;=$L$9, "Low", IF(F12&gt;=$L$8, "Very low", FALSE)))))</f>
        <v>0</v>
      </c>
      <c r="H12" s="150"/>
      <c r="I12" s="152"/>
      <c r="J12" s="28"/>
      <c r="K12" s="30" t="s">
        <v>409</v>
      </c>
      <c r="L12" s="14">
        <v>5</v>
      </c>
      <c r="M12" s="14">
        <v>5</v>
      </c>
    </row>
    <row r="13" spans="1:22" ht="13.9" customHeight="1" x14ac:dyDescent="0.25">
      <c r="A13" s="6">
        <v>2</v>
      </c>
      <c r="B13" s="159" t="s">
        <v>2</v>
      </c>
      <c r="C13" s="160"/>
      <c r="D13" s="10" t="b">
        <f>Асуулга!I22</f>
        <v>0</v>
      </c>
      <c r="E13" s="22">
        <v>0.25</v>
      </c>
      <c r="F13" s="154"/>
      <c r="G13" s="136"/>
      <c r="H13" s="150"/>
      <c r="I13" s="152"/>
      <c r="J13" s="28"/>
    </row>
    <row r="14" spans="1:22" ht="13.9" customHeight="1" x14ac:dyDescent="0.25">
      <c r="A14" s="6">
        <v>3</v>
      </c>
      <c r="B14" s="159" t="s">
        <v>368</v>
      </c>
      <c r="C14" s="160"/>
      <c r="D14" s="10">
        <f>Асуулга!I23</f>
        <v>1</v>
      </c>
      <c r="E14" s="22">
        <v>0.25</v>
      </c>
      <c r="F14" s="154"/>
      <c r="G14" s="136"/>
      <c r="H14" s="150"/>
      <c r="I14" s="152"/>
      <c r="J14" s="28"/>
      <c r="K14" s="142"/>
      <c r="L14" s="143"/>
      <c r="M14" s="144"/>
      <c r="N14" s="3" t="s">
        <v>390</v>
      </c>
      <c r="O14" s="136" t="s">
        <v>391</v>
      </c>
      <c r="P14" s="137"/>
      <c r="Q14" s="3" t="s">
        <v>410</v>
      </c>
      <c r="R14" s="3" t="s">
        <v>411</v>
      </c>
      <c r="S14" s="3" t="s">
        <v>412</v>
      </c>
      <c r="U14" s="15" t="s">
        <v>390</v>
      </c>
      <c r="V14" s="15" t="s">
        <v>391</v>
      </c>
    </row>
    <row r="15" spans="1:22" ht="13.9" customHeight="1" x14ac:dyDescent="0.25">
      <c r="A15" s="6">
        <v>4</v>
      </c>
      <c r="B15" s="159" t="s">
        <v>3</v>
      </c>
      <c r="C15" s="160"/>
      <c r="D15" s="10">
        <f>Асуулга!I24</f>
        <v>1</v>
      </c>
      <c r="E15" s="22">
        <v>0.35</v>
      </c>
      <c r="F15" s="155"/>
      <c r="G15" s="136"/>
      <c r="H15" s="150"/>
      <c r="I15" s="152"/>
      <c r="J15" s="28"/>
      <c r="K15" s="145" t="s">
        <v>362</v>
      </c>
      <c r="L15" s="145"/>
      <c r="M15" s="145"/>
      <c r="N15" s="11">
        <f>F7</f>
        <v>0</v>
      </c>
      <c r="O15" s="10"/>
      <c r="P15" s="33"/>
      <c r="Q15" s="10"/>
      <c r="R15" s="10"/>
      <c r="S15" s="34">
        <v>0.4</v>
      </c>
      <c r="U15" s="3">
        <f>N15</f>
        <v>0</v>
      </c>
      <c r="V15" s="12">
        <f>S15</f>
        <v>0.4</v>
      </c>
    </row>
    <row r="16" spans="1:22" x14ac:dyDescent="0.25">
      <c r="A16" s="163" t="s">
        <v>369</v>
      </c>
      <c r="B16" s="163"/>
      <c r="C16" s="163"/>
      <c r="D16" s="19">
        <f>F17</f>
        <v>0.6</v>
      </c>
      <c r="E16" s="20">
        <v>0.3</v>
      </c>
      <c r="H16" s="150"/>
      <c r="I16" s="152"/>
      <c r="J16" s="28"/>
      <c r="K16" s="145" t="s">
        <v>365</v>
      </c>
      <c r="L16" s="145"/>
      <c r="M16" s="145"/>
      <c r="N16" s="11">
        <f>D10</f>
        <v>0.38500000000000006</v>
      </c>
      <c r="O16" s="10"/>
      <c r="P16" s="32">
        <f>I10</f>
        <v>0.6</v>
      </c>
      <c r="Q16" s="127" t="e">
        <f>SUMPRODUCT(N16,N21,P16,P21)/SUM(P16,P21)</f>
        <v>#DIV/0!</v>
      </c>
      <c r="R16" s="130">
        <v>1</v>
      </c>
      <c r="S16" s="132">
        <v>0.6</v>
      </c>
      <c r="U16" s="3" t="e">
        <f>Q16</f>
        <v>#DIV/0!</v>
      </c>
      <c r="V16" s="12">
        <f>S16</f>
        <v>0.6</v>
      </c>
    </row>
    <row r="17" spans="1:19" ht="13.9" customHeight="1" x14ac:dyDescent="0.25">
      <c r="A17" s="6">
        <v>1</v>
      </c>
      <c r="B17" s="159" t="s">
        <v>367</v>
      </c>
      <c r="C17" s="160"/>
      <c r="D17" s="10" t="b">
        <f>Асуулга!I26</f>
        <v>0</v>
      </c>
      <c r="E17" s="22">
        <v>0.15</v>
      </c>
      <c r="F17" s="153">
        <f>SUMPRODUCT(D17:D20,E17:E20)/SUM(E17:E20)</f>
        <v>0.6</v>
      </c>
      <c r="G17" s="136" t="b">
        <f>IF(F17&gt;=$L$12, "Very high", IF(F17&gt;=$L$11, "High", IF(F17&gt;=$L$10, "Medium", IF(F17&gt;=$L$9, "Low", IF(F17&gt;=$L$8, "Very low", FALSE)))))</f>
        <v>0</v>
      </c>
      <c r="H17" s="150"/>
      <c r="I17" s="152"/>
      <c r="J17" s="28"/>
      <c r="K17" s="139" t="s">
        <v>366</v>
      </c>
      <c r="L17" s="146"/>
      <c r="M17" s="146"/>
      <c r="N17" s="10">
        <f>D11</f>
        <v>0.6</v>
      </c>
      <c r="O17" s="31">
        <f>E11</f>
        <v>0.3</v>
      </c>
      <c r="P17" s="10"/>
      <c r="Q17" s="128"/>
      <c r="R17" s="131"/>
      <c r="S17" s="133"/>
    </row>
    <row r="18" spans="1:19" ht="13.9" customHeight="1" x14ac:dyDescent="0.25">
      <c r="A18" s="6">
        <v>2</v>
      </c>
      <c r="B18" s="159" t="s">
        <v>2</v>
      </c>
      <c r="C18" s="160"/>
      <c r="D18" s="10" t="b">
        <f>Асуулга!I27</f>
        <v>0</v>
      </c>
      <c r="E18" s="22">
        <v>0.25</v>
      </c>
      <c r="F18" s="154"/>
      <c r="G18" s="136"/>
      <c r="H18" s="150"/>
      <c r="I18" s="152"/>
      <c r="J18" s="28"/>
      <c r="K18" s="139" t="s">
        <v>369</v>
      </c>
      <c r="L18" s="139"/>
      <c r="M18" s="139"/>
      <c r="N18" s="10">
        <f>D16</f>
        <v>0.6</v>
      </c>
      <c r="O18" s="31">
        <f>E16</f>
        <v>0.3</v>
      </c>
      <c r="P18" s="10"/>
      <c r="Q18" s="128"/>
      <c r="R18" s="131"/>
      <c r="S18" s="133"/>
    </row>
    <row r="19" spans="1:19" ht="17.45" customHeight="1" x14ac:dyDescent="0.25">
      <c r="A19" s="6">
        <v>3</v>
      </c>
      <c r="B19" s="159" t="s">
        <v>368</v>
      </c>
      <c r="C19" s="160"/>
      <c r="D19" s="10">
        <f>Асуулга!I28</f>
        <v>1</v>
      </c>
      <c r="E19" s="22">
        <v>0.25</v>
      </c>
      <c r="F19" s="154"/>
      <c r="G19" s="136"/>
      <c r="H19" s="150"/>
      <c r="I19" s="152"/>
      <c r="J19" s="28"/>
      <c r="K19" s="147" t="s">
        <v>374</v>
      </c>
      <c r="L19" s="147"/>
      <c r="M19" s="147"/>
      <c r="N19" s="10">
        <f>D21</f>
        <v>0</v>
      </c>
      <c r="O19" s="31">
        <f>E21</f>
        <v>0.3</v>
      </c>
      <c r="P19" s="10"/>
      <c r="Q19" s="128"/>
      <c r="R19" s="131"/>
      <c r="S19" s="133"/>
    </row>
    <row r="20" spans="1:19" ht="13.9" customHeight="1" x14ac:dyDescent="0.25">
      <c r="A20" s="6">
        <v>4</v>
      </c>
      <c r="B20" s="159" t="s">
        <v>3</v>
      </c>
      <c r="C20" s="160"/>
      <c r="D20" s="10">
        <f>Асуулга!I29</f>
        <v>1</v>
      </c>
      <c r="E20" s="22">
        <v>0.35</v>
      </c>
      <c r="F20" s="155"/>
      <c r="G20" s="136"/>
      <c r="H20" s="150"/>
      <c r="I20" s="152"/>
      <c r="J20" s="28"/>
      <c r="K20" s="139" t="s">
        <v>375</v>
      </c>
      <c r="L20" s="139"/>
      <c r="M20" s="139"/>
      <c r="N20" s="10">
        <f>D25</f>
        <v>0.25</v>
      </c>
      <c r="O20" s="31">
        <f>E25</f>
        <v>0.1</v>
      </c>
      <c r="P20" s="10"/>
      <c r="Q20" s="128"/>
      <c r="R20" s="131"/>
      <c r="S20" s="133"/>
    </row>
    <row r="21" spans="1:19" x14ac:dyDescent="0.25">
      <c r="A21" s="163" t="s">
        <v>374</v>
      </c>
      <c r="B21" s="163"/>
      <c r="C21" s="163"/>
      <c r="D21" s="19">
        <f>F22</f>
        <v>0</v>
      </c>
      <c r="E21" s="20">
        <v>0.3</v>
      </c>
      <c r="H21" s="150"/>
      <c r="I21" s="152"/>
      <c r="J21" s="28"/>
      <c r="K21" s="140" t="s">
        <v>399</v>
      </c>
      <c r="L21" s="140"/>
      <c r="M21" s="140"/>
      <c r="N21" s="11" t="e">
        <f>F30</f>
        <v>#DIV/0!</v>
      </c>
      <c r="O21" s="10"/>
      <c r="P21" s="32">
        <v>0.4</v>
      </c>
      <c r="Q21" s="128"/>
      <c r="R21" s="131"/>
      <c r="S21" s="133"/>
    </row>
    <row r="22" spans="1:19" x14ac:dyDescent="0.25">
      <c r="A22" s="6">
        <v>1</v>
      </c>
      <c r="B22" s="159" t="s">
        <v>0</v>
      </c>
      <c r="C22" s="160"/>
      <c r="D22" s="10" t="b">
        <f>Асуулга!I31</f>
        <v>0</v>
      </c>
      <c r="E22" s="22">
        <v>0.5</v>
      </c>
      <c r="F22" s="136">
        <f>SUMPRODUCT(D22:D24,E22:E24)/SUM(E22:E24)</f>
        <v>0</v>
      </c>
      <c r="G22" s="153" t="b">
        <f>IF(F22&gt;=$L$12, "Very high", IF(F22&gt;=$L$11, "High", IF(F22&gt;=$L$10, "Medium", IF(F22&gt;=$L$9, "Low", IF(F22&gt;=$L$8, "Very low", FALSE)))))</f>
        <v>0</v>
      </c>
      <c r="H22" s="150"/>
      <c r="I22" s="152"/>
      <c r="J22" s="28"/>
      <c r="K22" s="138" t="s">
        <v>392</v>
      </c>
      <c r="L22" s="138"/>
      <c r="M22" s="138"/>
      <c r="N22" s="10" t="e">
        <f>D30</f>
        <v>#DIV/0!</v>
      </c>
      <c r="O22" s="31">
        <f>E30</f>
        <v>0.25</v>
      </c>
      <c r="P22" s="10"/>
      <c r="Q22" s="128"/>
      <c r="R22" s="131"/>
      <c r="S22" s="133"/>
    </row>
    <row r="23" spans="1:19" ht="27.6" customHeight="1" x14ac:dyDescent="0.25">
      <c r="A23" s="6">
        <v>2</v>
      </c>
      <c r="B23" s="159" t="s">
        <v>1</v>
      </c>
      <c r="C23" s="160"/>
      <c r="D23" s="10" t="b">
        <f>Асуулга!I32</f>
        <v>0</v>
      </c>
      <c r="E23" s="22">
        <v>0.25</v>
      </c>
      <c r="F23" s="136"/>
      <c r="G23" s="154"/>
      <c r="H23" s="150"/>
      <c r="I23" s="152"/>
      <c r="J23" s="28"/>
      <c r="K23" s="141" t="s">
        <v>393</v>
      </c>
      <c r="L23" s="141"/>
      <c r="M23" s="141"/>
      <c r="N23" s="10" t="e">
        <f>D31</f>
        <v>#DIV/0!</v>
      </c>
      <c r="O23" s="31">
        <f t="shared" ref="O23:O28" si="0">E31</f>
        <v>0.25</v>
      </c>
      <c r="P23" s="10"/>
      <c r="Q23" s="128"/>
      <c r="R23" s="131"/>
      <c r="S23" s="133"/>
    </row>
    <row r="24" spans="1:19" ht="14.45" customHeight="1" x14ac:dyDescent="0.25">
      <c r="A24" s="6">
        <v>3</v>
      </c>
      <c r="B24" s="159" t="s">
        <v>370</v>
      </c>
      <c r="C24" s="160"/>
      <c r="D24" s="10" t="b">
        <f>Асуулга!I33</f>
        <v>0</v>
      </c>
      <c r="E24" s="22">
        <v>0.25</v>
      </c>
      <c r="F24" s="136"/>
      <c r="G24" s="155"/>
      <c r="H24" s="150"/>
      <c r="I24" s="152"/>
      <c r="J24" s="28"/>
      <c r="K24" s="138" t="s">
        <v>394</v>
      </c>
      <c r="L24" s="138"/>
      <c r="M24" s="138"/>
      <c r="N24" s="10" t="e">
        <f t="shared" ref="N24:N28" si="1">D32</f>
        <v>#DIV/0!</v>
      </c>
      <c r="O24" s="31">
        <f t="shared" si="0"/>
        <v>0.15</v>
      </c>
      <c r="P24" s="10"/>
      <c r="Q24" s="128"/>
      <c r="R24" s="131"/>
      <c r="S24" s="133"/>
    </row>
    <row r="25" spans="1:19" x14ac:dyDescent="0.25">
      <c r="A25" s="168" t="s">
        <v>375</v>
      </c>
      <c r="B25" s="168"/>
      <c r="C25" s="168"/>
      <c r="D25" s="21">
        <f>F26</f>
        <v>0.25</v>
      </c>
      <c r="E25" s="20">
        <v>0.1</v>
      </c>
      <c r="H25" s="150"/>
      <c r="I25" s="152"/>
      <c r="J25" s="28"/>
      <c r="K25" s="138" t="s">
        <v>395</v>
      </c>
      <c r="L25" s="138"/>
      <c r="M25" s="138"/>
      <c r="N25" s="10" t="e">
        <f t="shared" si="1"/>
        <v>#DIV/0!</v>
      </c>
      <c r="O25" s="31">
        <f t="shared" si="0"/>
        <v>0.1</v>
      </c>
      <c r="P25" s="10"/>
      <c r="Q25" s="128"/>
      <c r="R25" s="131"/>
      <c r="S25" s="133"/>
    </row>
    <row r="26" spans="1:19" x14ac:dyDescent="0.25">
      <c r="A26" s="6">
        <v>1</v>
      </c>
      <c r="B26" s="159" t="s">
        <v>4</v>
      </c>
      <c r="C26" s="160"/>
      <c r="D26" s="10" t="b">
        <f>Асуулга!I35</f>
        <v>0</v>
      </c>
      <c r="E26" s="22">
        <v>0.5</v>
      </c>
      <c r="F26" s="136">
        <f>SUMPRODUCT(D26:D28,E26:E28)/SUM(E26:E28)</f>
        <v>0.25</v>
      </c>
      <c r="G26" s="153" t="b">
        <f>IF(F26&gt;=$L$12, "Very high", IF(F26&gt;=$L$11, "High", IF(F26&gt;=$L$10, "Medium", IF(F26&gt;=$L$9, "Low", IF(F26&gt;=$L$8, "Very low", FALSE)))))</f>
        <v>0</v>
      </c>
      <c r="H26" s="150"/>
      <c r="I26" s="152"/>
      <c r="J26" s="28"/>
      <c r="K26" s="138" t="s">
        <v>396</v>
      </c>
      <c r="L26" s="138"/>
      <c r="M26" s="138"/>
      <c r="N26" s="10" t="e">
        <f t="shared" si="1"/>
        <v>#DIV/0!</v>
      </c>
      <c r="O26" s="31">
        <f t="shared" si="0"/>
        <v>0.125</v>
      </c>
      <c r="P26" s="10"/>
      <c r="Q26" s="128"/>
      <c r="R26" s="131"/>
      <c r="S26" s="133"/>
    </row>
    <row r="27" spans="1:19" ht="13.9" customHeight="1" x14ac:dyDescent="0.25">
      <c r="A27" s="6">
        <v>2</v>
      </c>
      <c r="B27" s="159" t="s">
        <v>371</v>
      </c>
      <c r="C27" s="160"/>
      <c r="D27" s="10">
        <f>Асуулга!I36</f>
        <v>1</v>
      </c>
      <c r="E27" s="22">
        <v>0.25</v>
      </c>
      <c r="F27" s="136"/>
      <c r="G27" s="154"/>
      <c r="H27" s="150"/>
      <c r="I27" s="152"/>
      <c r="J27" s="28"/>
      <c r="K27" s="138" t="s">
        <v>397</v>
      </c>
      <c r="L27" s="138"/>
      <c r="M27" s="138"/>
      <c r="N27" s="10" t="e">
        <f t="shared" si="1"/>
        <v>#DIV/0!</v>
      </c>
      <c r="O27" s="31">
        <f t="shared" si="0"/>
        <v>0.05</v>
      </c>
      <c r="P27" s="10"/>
      <c r="Q27" s="128"/>
      <c r="R27" s="131"/>
      <c r="S27" s="133"/>
    </row>
    <row r="28" spans="1:19" x14ac:dyDescent="0.25">
      <c r="A28" s="6">
        <v>3</v>
      </c>
      <c r="B28" s="161" t="s">
        <v>5</v>
      </c>
      <c r="C28" s="162"/>
      <c r="D28" s="10" t="b">
        <f>Асуулга!I37</f>
        <v>0</v>
      </c>
      <c r="E28" s="22">
        <v>0.25</v>
      </c>
      <c r="F28" s="136"/>
      <c r="G28" s="155"/>
      <c r="H28" s="150"/>
      <c r="I28" s="152"/>
      <c r="J28" s="28"/>
      <c r="K28" s="138" t="s">
        <v>398</v>
      </c>
      <c r="L28" s="138"/>
      <c r="M28" s="138"/>
      <c r="N28" s="10" t="e">
        <f t="shared" si="1"/>
        <v>#DIV/0!</v>
      </c>
      <c r="O28" s="31">
        <f t="shared" si="0"/>
        <v>0.125</v>
      </c>
      <c r="P28" s="10"/>
      <c r="Q28" s="128"/>
      <c r="R28" s="131"/>
      <c r="S28" s="133"/>
    </row>
    <row r="29" spans="1:19" x14ac:dyDescent="0.25">
      <c r="A29" s="101" t="s">
        <v>399</v>
      </c>
      <c r="B29" s="102"/>
      <c r="C29" s="102"/>
      <c r="D29" s="102"/>
      <c r="E29" s="103"/>
      <c r="F29" s="18"/>
      <c r="G29" s="18"/>
      <c r="H29" s="150"/>
      <c r="I29" s="151">
        <v>0.4</v>
      </c>
      <c r="J29" s="28"/>
      <c r="K29" s="135"/>
      <c r="L29" s="135"/>
      <c r="M29" s="135"/>
      <c r="N29" s="10"/>
      <c r="O29" s="10"/>
      <c r="P29" s="10"/>
      <c r="Q29" s="129"/>
      <c r="R29" s="131"/>
      <c r="S29" s="134"/>
    </row>
    <row r="30" spans="1:19" x14ac:dyDescent="0.25">
      <c r="A30" s="10"/>
      <c r="B30" s="157" t="s">
        <v>392</v>
      </c>
      <c r="C30" s="157"/>
      <c r="D30" s="3" t="e">
        <f>AVERAGE(Асуулга!I43:I58)</f>
        <v>#DIV/0!</v>
      </c>
      <c r="E30" s="22">
        <v>0.25</v>
      </c>
      <c r="F30" s="136" t="e">
        <f>SUMPRODUCT(D30:D36,E30:E36)/SUM(E30:E36)</f>
        <v>#DIV/0!</v>
      </c>
      <c r="G30" s="136" t="e">
        <f>IF(F30&gt;=$L$12, "Very high", IF(F30&gt;=$L$11, "High", IF(F30&gt;=$L$10, "Medium", IF(F30&gt;=$L$9, "Low", IF(F30&gt;=$L$8, "Very low", FALSE)))))</f>
        <v>#DIV/0!</v>
      </c>
      <c r="H30" s="150"/>
      <c r="I30" s="152"/>
      <c r="J30" s="28"/>
      <c r="K30" s="126" t="s">
        <v>413</v>
      </c>
      <c r="L30" s="126"/>
      <c r="M30" s="126"/>
      <c r="N30" s="126"/>
      <c r="O30" s="126"/>
      <c r="P30" s="126"/>
      <c r="Q30" s="126" t="e">
        <f>SUMPRODUCT(U15:U16,V15:V16)/SUM(V15:V16)</f>
        <v>#DIV/0!</v>
      </c>
      <c r="R30" s="126"/>
      <c r="S30" s="126"/>
    </row>
    <row r="31" spans="1:19" ht="26.45" customHeight="1" x14ac:dyDescent="0.25">
      <c r="A31" s="10"/>
      <c r="B31" s="158" t="s">
        <v>393</v>
      </c>
      <c r="C31" s="158"/>
      <c r="D31" s="3" t="e">
        <f>AVERAGE(Асуулга!I60:I70)</f>
        <v>#DIV/0!</v>
      </c>
      <c r="E31" s="22">
        <v>0.25</v>
      </c>
      <c r="F31" s="136"/>
      <c r="G31" s="136"/>
      <c r="H31" s="150"/>
      <c r="I31" s="152"/>
      <c r="J31" s="28"/>
      <c r="K31" s="126"/>
      <c r="L31" s="126"/>
      <c r="M31" s="126"/>
      <c r="N31" s="126"/>
      <c r="O31" s="126"/>
      <c r="P31" s="126"/>
      <c r="Q31" s="126"/>
      <c r="R31" s="126"/>
      <c r="S31" s="126"/>
    </row>
    <row r="32" spans="1:19" x14ac:dyDescent="0.25">
      <c r="A32" s="10"/>
      <c r="B32" s="157" t="s">
        <v>394</v>
      </c>
      <c r="C32" s="157"/>
      <c r="D32" s="3" t="e">
        <f>AVERAGE(Асуулга!I72:I78)</f>
        <v>#DIV/0!</v>
      </c>
      <c r="E32" s="22">
        <v>0.15</v>
      </c>
      <c r="F32" s="136"/>
      <c r="G32" s="136"/>
      <c r="H32" s="150"/>
      <c r="I32" s="152"/>
      <c r="J32" s="28"/>
      <c r="K32" s="126"/>
      <c r="L32" s="126"/>
      <c r="M32" s="126"/>
      <c r="N32" s="126"/>
      <c r="O32" s="126"/>
      <c r="P32" s="126"/>
      <c r="Q32" s="126"/>
      <c r="R32" s="126"/>
      <c r="S32" s="126"/>
    </row>
    <row r="33" spans="1:19" ht="26.45" customHeight="1" x14ac:dyDescent="0.25">
      <c r="A33" s="10"/>
      <c r="B33" s="158" t="s">
        <v>395</v>
      </c>
      <c r="C33" s="158"/>
      <c r="D33" s="3" t="e">
        <f>AVERAGE(Асуулга!I80:I84)</f>
        <v>#DIV/0!</v>
      </c>
      <c r="E33" s="22">
        <v>0.1</v>
      </c>
      <c r="F33" s="136"/>
      <c r="G33" s="136"/>
      <c r="H33" s="150"/>
      <c r="I33" s="152"/>
      <c r="J33" s="28"/>
      <c r="K33" s="126"/>
      <c r="L33" s="126"/>
      <c r="M33" s="126"/>
      <c r="N33" s="126"/>
      <c r="O33" s="126"/>
      <c r="P33" s="126"/>
      <c r="Q33" s="126"/>
      <c r="R33" s="126"/>
      <c r="S33" s="126"/>
    </row>
    <row r="34" spans="1:19" x14ac:dyDescent="0.25">
      <c r="A34" s="10"/>
      <c r="B34" s="157" t="s">
        <v>396</v>
      </c>
      <c r="C34" s="157"/>
      <c r="D34" s="3" t="e">
        <f>AVERAGE(Асуулга!I86:I90)</f>
        <v>#DIV/0!</v>
      </c>
      <c r="E34" s="23">
        <v>0.125</v>
      </c>
      <c r="F34" s="136"/>
      <c r="G34" s="136"/>
      <c r="H34" s="150"/>
      <c r="I34" s="152"/>
      <c r="J34" s="28"/>
      <c r="K34" s="126"/>
      <c r="L34" s="126"/>
      <c r="M34" s="126"/>
      <c r="N34" s="126"/>
      <c r="O34" s="126"/>
      <c r="P34" s="126"/>
      <c r="Q34" s="126"/>
      <c r="R34" s="126"/>
      <c r="S34" s="126"/>
    </row>
    <row r="35" spans="1:19" x14ac:dyDescent="0.25">
      <c r="A35" s="10"/>
      <c r="B35" s="157" t="s">
        <v>397</v>
      </c>
      <c r="C35" s="157"/>
      <c r="D35" s="3" t="e">
        <f>AVERAGE(Асуулга!I92:I96)</f>
        <v>#DIV/0!</v>
      </c>
      <c r="E35" s="22">
        <v>0.05</v>
      </c>
      <c r="F35" s="136"/>
      <c r="G35" s="136"/>
      <c r="H35" s="150"/>
      <c r="I35" s="152"/>
      <c r="J35" s="28"/>
      <c r="K35" s="126"/>
      <c r="L35" s="126"/>
      <c r="M35" s="126"/>
      <c r="N35" s="126"/>
      <c r="O35" s="126"/>
      <c r="P35" s="126"/>
      <c r="Q35" s="126"/>
      <c r="R35" s="126"/>
      <c r="S35" s="126"/>
    </row>
    <row r="36" spans="1:19" x14ac:dyDescent="0.25">
      <c r="A36" s="10"/>
      <c r="B36" s="157" t="s">
        <v>398</v>
      </c>
      <c r="C36" s="157"/>
      <c r="D36" s="3" t="e">
        <f>AVERAGE(Асуулга!I98:I109)</f>
        <v>#DIV/0!</v>
      </c>
      <c r="E36" s="23">
        <v>0.125</v>
      </c>
      <c r="F36" s="136"/>
      <c r="G36" s="136"/>
      <c r="H36" s="150"/>
      <c r="I36" s="152"/>
      <c r="J36" s="28"/>
      <c r="K36" s="126"/>
      <c r="L36" s="126"/>
      <c r="M36" s="126"/>
      <c r="N36" s="126"/>
      <c r="O36" s="126"/>
      <c r="P36" s="126"/>
      <c r="Q36" s="126"/>
      <c r="R36" s="126"/>
      <c r="S36" s="126"/>
    </row>
    <row r="37" spans="1:19" x14ac:dyDescent="0.25">
      <c r="K37" s="126" t="s">
        <v>414</v>
      </c>
      <c r="L37" s="126"/>
      <c r="M37" s="126"/>
      <c r="N37" s="126"/>
      <c r="O37" s="126"/>
      <c r="P37" s="126"/>
      <c r="Q37" s="126" t="e">
        <f>IF(Q30&gt;=$L$12, "Very high", IF(Q30&gt;=$L$11, "High", IF(Q30&gt;=$L$10, "Medium", IF(Q30&gt;=$L$9, "Low", IF(Q30&gt;=$L$8, "Very low", FALSE)))))</f>
        <v>#DIV/0!</v>
      </c>
      <c r="R37" s="126"/>
      <c r="S37" s="126"/>
    </row>
    <row r="38" spans="1:19" x14ac:dyDescent="0.25">
      <c r="K38" s="126"/>
      <c r="L38" s="126"/>
      <c r="M38" s="126"/>
      <c r="N38" s="126"/>
      <c r="O38" s="126"/>
      <c r="P38" s="126"/>
      <c r="Q38" s="126"/>
      <c r="R38" s="126"/>
      <c r="S38" s="126"/>
    </row>
    <row r="39" spans="1:19" x14ac:dyDescent="0.25">
      <c r="K39" s="126"/>
      <c r="L39" s="126"/>
      <c r="M39" s="126"/>
      <c r="N39" s="126"/>
      <c r="O39" s="126"/>
      <c r="P39" s="126"/>
      <c r="Q39" s="126"/>
      <c r="R39" s="126"/>
      <c r="S39" s="126"/>
    </row>
    <row r="40" spans="1:19" x14ac:dyDescent="0.25">
      <c r="K40" s="126"/>
      <c r="L40" s="126"/>
      <c r="M40" s="126"/>
      <c r="N40" s="126"/>
      <c r="O40" s="126"/>
      <c r="P40" s="126"/>
      <c r="Q40" s="126"/>
      <c r="R40" s="126"/>
      <c r="S40" s="126"/>
    </row>
    <row r="41" spans="1:19" x14ac:dyDescent="0.25">
      <c r="K41" s="126"/>
      <c r="L41" s="126"/>
      <c r="M41" s="126"/>
      <c r="N41" s="126"/>
      <c r="O41" s="126"/>
      <c r="P41" s="126"/>
      <c r="Q41" s="126"/>
      <c r="R41" s="126"/>
      <c r="S41" s="126"/>
    </row>
  </sheetData>
  <mergeCells count="75">
    <mergeCell ref="B12:C12"/>
    <mergeCell ref="B24:C24"/>
    <mergeCell ref="A25:C25"/>
    <mergeCell ref="B14:C14"/>
    <mergeCell ref="B15:C15"/>
    <mergeCell ref="A16:C16"/>
    <mergeCell ref="B17:C17"/>
    <mergeCell ref="B5:C5"/>
    <mergeCell ref="A6:C6"/>
    <mergeCell ref="B7:C7"/>
    <mergeCell ref="B8:C8"/>
    <mergeCell ref="A10:C10"/>
    <mergeCell ref="B9:C9"/>
    <mergeCell ref="B26:C26"/>
    <mergeCell ref="B27:C27"/>
    <mergeCell ref="B28:C28"/>
    <mergeCell ref="F7:F9"/>
    <mergeCell ref="F12:F15"/>
    <mergeCell ref="F17:F20"/>
    <mergeCell ref="F22:F24"/>
    <mergeCell ref="F26:F28"/>
    <mergeCell ref="B18:C18"/>
    <mergeCell ref="B19:C19"/>
    <mergeCell ref="B20:C20"/>
    <mergeCell ref="A21:C21"/>
    <mergeCell ref="B22:C22"/>
    <mergeCell ref="B23:C23"/>
    <mergeCell ref="A11:C11"/>
    <mergeCell ref="B13:C13"/>
    <mergeCell ref="B36:C36"/>
    <mergeCell ref="A29:E29"/>
    <mergeCell ref="F30:F36"/>
    <mergeCell ref="G30:G36"/>
    <mergeCell ref="B30:C30"/>
    <mergeCell ref="B31:C31"/>
    <mergeCell ref="B32:C32"/>
    <mergeCell ref="B33:C33"/>
    <mergeCell ref="B34:C34"/>
    <mergeCell ref="B35:C35"/>
    <mergeCell ref="K6:M6"/>
    <mergeCell ref="G7:G9"/>
    <mergeCell ref="G12:G15"/>
    <mergeCell ref="G17:G20"/>
    <mergeCell ref="G22:G24"/>
    <mergeCell ref="F5:G5"/>
    <mergeCell ref="H10:H36"/>
    <mergeCell ref="H5:I5"/>
    <mergeCell ref="H6:I9"/>
    <mergeCell ref="I29:I36"/>
    <mergeCell ref="I10:I28"/>
    <mergeCell ref="G26:G28"/>
    <mergeCell ref="O14:P14"/>
    <mergeCell ref="K25:M25"/>
    <mergeCell ref="K26:M26"/>
    <mergeCell ref="K27:M27"/>
    <mergeCell ref="K28:M28"/>
    <mergeCell ref="K20:M20"/>
    <mergeCell ref="K21:M21"/>
    <mergeCell ref="K22:M22"/>
    <mergeCell ref="K23:M23"/>
    <mergeCell ref="K24:M24"/>
    <mergeCell ref="K14:M14"/>
    <mergeCell ref="K15:M15"/>
    <mergeCell ref="K16:M16"/>
    <mergeCell ref="K17:M17"/>
    <mergeCell ref="K18:M18"/>
    <mergeCell ref="K19:M19"/>
    <mergeCell ref="Q37:S41"/>
    <mergeCell ref="K37:P41"/>
    <mergeCell ref="Q16:Q29"/>
    <mergeCell ref="R16:R29"/>
    <mergeCell ref="S16:S29"/>
    <mergeCell ref="K30:P36"/>
    <mergeCell ref="Q30:S36"/>
    <mergeCell ref="K29:M2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Ariunaa B</cp:lastModifiedBy>
  <dcterms:created xsi:type="dcterms:W3CDTF">2021-01-07T05:18:50Z</dcterms:created>
  <dcterms:modified xsi:type="dcterms:W3CDTF">2021-01-28T07:16:25Z</dcterms:modified>
</cp:coreProperties>
</file>