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C:\Users\Tsolmon\Downloads\"/>
    </mc:Choice>
  </mc:AlternateContent>
  <xr:revisionPtr revIDLastSave="0" documentId="13_ncr:1_{2D4C06CB-984F-4629-83F8-23990848CB54}" xr6:coauthVersionLast="36" xr6:coauthVersionMax="36" xr10:uidLastSave="{00000000-0000-0000-0000-000000000000}"/>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19815" windowHeight="11775" xr2:uid="{00000000-000D-0000-FFFF-FFFF00000000}"/>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3" l="1"/>
  <c r="K14" i="13"/>
  <c r="J9" i="6" l="1"/>
  <c r="E46" i="5" l="1"/>
  <c r="D166" i="2" l="1"/>
  <c r="D162" i="2"/>
  <c r="D158" i="2"/>
  <c r="H49" i="2"/>
  <c r="D22" i="2"/>
  <c r="L10" i="7" l="1"/>
  <c r="M11" i="7"/>
  <c r="K45" i="6"/>
  <c r="K13" i="6"/>
  <c r="J47" i="6" l="1"/>
  <c r="J62" i="6"/>
  <c r="J63" i="6"/>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K13" i="13" s="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J8" i="6" l="1"/>
  <c r="H47" i="7"/>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E18" i="7"/>
  <c r="F18" i="7"/>
  <c r="J18" i="7"/>
  <c r="K18" i="7"/>
  <c r="C30" i="7"/>
  <c r="D30" i="7"/>
  <c r="E30" i="7"/>
  <c r="I30" i="7" s="1"/>
  <c r="F30" i="7"/>
  <c r="J58" i="6"/>
  <c r="I58" i="6"/>
  <c r="I57" i="6" s="1"/>
  <c r="G58" i="6"/>
  <c r="E58" i="6"/>
  <c r="D58" i="6"/>
  <c r="C58" i="6"/>
  <c r="B58" i="6"/>
  <c r="K64" i="6"/>
  <c r="K57" i="6" s="1"/>
  <c r="J64" i="6"/>
  <c r="L64" i="6" s="1"/>
  <c r="I64" i="6"/>
  <c r="G64" i="6"/>
  <c r="E64" i="6"/>
  <c r="D64" i="6"/>
  <c r="F64" i="6" s="1"/>
  <c r="C64" i="6"/>
  <c r="B64" i="6"/>
  <c r="E34" i="5"/>
  <c r="E35" i="5"/>
  <c r="C31" i="7" l="1"/>
  <c r="B57" i="6"/>
  <c r="C57" i="6"/>
  <c r="E57" i="6"/>
  <c r="G57" i="6"/>
  <c r="D57" i="6"/>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73" i="5" s="1"/>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30" i="5" s="1"/>
  <c r="E28" i="5"/>
  <c r="E27" i="5"/>
  <c r="E26" i="5"/>
  <c r="C19" i="16" s="1"/>
  <c r="E23" i="5"/>
  <c r="E21" i="5"/>
  <c r="E20" i="5"/>
  <c r="E19" i="5"/>
  <c r="E17" i="5"/>
  <c r="E16" i="5"/>
  <c r="E11" i="5" s="1"/>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E25" i="5" l="1"/>
  <c r="E37" i="5"/>
  <c r="E80" i="5"/>
  <c r="E18" i="5"/>
  <c r="E95" i="5"/>
  <c r="E45" i="5"/>
  <c r="C25" i="15"/>
  <c r="L22" i="13"/>
  <c r="C22" i="15"/>
  <c r="L19" i="13"/>
  <c r="C24" i="15"/>
  <c r="L21" i="13"/>
  <c r="C23" i="15"/>
  <c r="L20" i="13"/>
  <c r="G36" i="4"/>
  <c r="C29" i="15" s="1"/>
  <c r="K69" i="6"/>
  <c r="P68" i="6" s="1"/>
  <c r="I69" i="6"/>
  <c r="B69" i="6"/>
  <c r="G69" i="6"/>
  <c r="D24" i="17"/>
  <c r="C36" i="15"/>
  <c r="C32" i="15"/>
  <c r="C34" i="15"/>
  <c r="C18" i="16"/>
  <c r="F8" i="6"/>
  <c r="C11" i="16"/>
  <c r="C12" i="16"/>
  <c r="G29" i="4"/>
  <c r="G14" i="4"/>
  <c r="C51" i="3"/>
  <c r="D60" i="3" s="1"/>
  <c r="A7" i="2"/>
  <c r="A5" i="2"/>
  <c r="H72" i="2"/>
  <c r="H85" i="2"/>
  <c r="H79" i="2"/>
  <c r="H61" i="2"/>
  <c r="H68" i="2"/>
  <c r="H52" i="2" s="1"/>
  <c r="H58" i="2"/>
  <c r="G43" i="4" s="1"/>
  <c r="C33" i="15" s="1"/>
  <c r="H53" i="2"/>
  <c r="G25" i="4"/>
  <c r="H45" i="2"/>
  <c r="G26" i="4" s="1"/>
  <c r="H43" i="2"/>
  <c r="G27" i="4" s="1"/>
  <c r="H32" i="2"/>
  <c r="H31" i="2" s="1"/>
  <c r="H28" i="2"/>
  <c r="H25" i="2"/>
  <c r="H24" i="2" s="1"/>
  <c r="H21" i="2"/>
  <c r="H18" i="2"/>
  <c r="H17" i="2" s="1"/>
  <c r="H12" i="2"/>
  <c r="H15" i="2"/>
  <c r="D97" i="2"/>
  <c r="D91" i="2"/>
  <c r="D147" i="2"/>
  <c r="E92" i="5" s="1"/>
  <c r="D136" i="2"/>
  <c r="D109" i="2"/>
  <c r="D101" i="2"/>
  <c r="D86" i="2"/>
  <c r="C47" i="4" s="1"/>
  <c r="C46" i="4" s="1"/>
  <c r="D84" i="2"/>
  <c r="C45" i="4" s="1"/>
  <c r="D78" i="2"/>
  <c r="D77" i="2" s="1"/>
  <c r="D71" i="2"/>
  <c r="D63" i="2"/>
  <c r="D56" i="2"/>
  <c r="C28" i="4" s="1"/>
  <c r="C26" i="4" s="1"/>
  <c r="C16" i="15" s="1"/>
  <c r="D54" i="2"/>
  <c r="D44" i="2"/>
  <c r="D43" i="2" s="1"/>
  <c r="D38" i="2"/>
  <c r="D41" i="2"/>
  <c r="C38" i="4" s="1"/>
  <c r="D35" i="2"/>
  <c r="D28" i="2"/>
  <c r="C23" i="4" s="1"/>
  <c r="C16" i="14" s="1"/>
  <c r="D30" i="2"/>
  <c r="C24" i="4" s="1"/>
  <c r="C17" i="14" s="1"/>
  <c r="D32" i="2"/>
  <c r="C25" i="4" s="1"/>
  <c r="G12" i="14" s="1"/>
  <c r="D26" i="2"/>
  <c r="C22" i="4" s="1"/>
  <c r="C15" i="14" s="1"/>
  <c r="D24" i="2"/>
  <c r="C19" i="4"/>
  <c r="C12" i="14" s="1"/>
  <c r="D12" i="2"/>
  <c r="D11" i="2" s="1"/>
  <c r="D18" i="2"/>
  <c r="C14" i="4" s="1"/>
  <c r="L13" i="13" s="1"/>
  <c r="D15" i="2"/>
  <c r="C41" i="4" l="1"/>
  <c r="D62" i="2"/>
  <c r="D61" i="2" s="1"/>
  <c r="D90" i="2"/>
  <c r="H71" i="2"/>
  <c r="D34" i="2"/>
  <c r="C16" i="4" s="1"/>
  <c r="C15" i="4" s="1"/>
  <c r="C13" i="15" s="1"/>
  <c r="E36" i="5"/>
  <c r="C14" i="16" s="1"/>
  <c r="D54" i="12"/>
  <c r="G13" i="4"/>
  <c r="P57" i="7" s="1"/>
  <c r="G12" i="4"/>
  <c r="P31" i="7" s="1"/>
  <c r="H11" i="2"/>
  <c r="H10" i="2" s="1"/>
  <c r="H149" i="2" s="1"/>
  <c r="D37" i="2"/>
  <c r="D11" i="17"/>
  <c r="C20" i="4"/>
  <c r="C13" i="14" s="1"/>
  <c r="F13" i="14" s="1"/>
  <c r="D21" i="2"/>
  <c r="C12" i="4"/>
  <c r="C21" i="16"/>
  <c r="C13" i="4"/>
  <c r="C12" i="13" s="1"/>
  <c r="K12" i="13" s="1"/>
  <c r="L12" i="13" s="1"/>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F12" i="14"/>
  <c r="F17" i="14"/>
  <c r="G19" i="4"/>
  <c r="L23" i="13" s="1"/>
  <c r="C12" i="18"/>
  <c r="C11" i="15"/>
  <c r="C14" i="14"/>
  <c r="F16" i="14"/>
  <c r="C13" i="16"/>
  <c r="C13" i="18"/>
  <c r="C12" i="15"/>
  <c r="F15" i="14"/>
  <c r="C10" i="16"/>
  <c r="C37" i="4"/>
  <c r="C42" i="4"/>
  <c r="C40" i="4" s="1"/>
  <c r="C21" i="4"/>
  <c r="C35" i="4"/>
  <c r="C29" i="4" s="1"/>
  <c r="C18" i="15" s="1"/>
  <c r="C44" i="4"/>
  <c r="C43" i="4" s="1"/>
  <c r="C19" i="15" s="1"/>
  <c r="E24" i="5"/>
  <c r="E29" i="5" s="1"/>
  <c r="E72" i="5" s="1"/>
  <c r="E91" i="5" s="1"/>
  <c r="E93" i="5" s="1"/>
  <c r="H153" i="2"/>
  <c r="C11" i="14" l="1"/>
  <c r="C16" i="18"/>
  <c r="E96" i="5"/>
  <c r="E97" i="5" s="1"/>
  <c r="C18" i="13"/>
  <c r="C24" i="13" s="1"/>
  <c r="C17" i="15"/>
  <c r="C39" i="4"/>
  <c r="D10" i="2"/>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9" i="4"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<sst xmlns="http://schemas.openxmlformats.org/spreadsheetml/2006/main" count="1295" uniqueCount="849">
  <si>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</si>
  <si>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</si>
  <si>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</si>
  <si>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</si>
  <si>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</si>
  <si>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</si>
  <si>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</si>
  <si>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</si>
  <si>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</si>
  <si>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</si>
  <si>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</si>
  <si>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</si>
  <si>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</si>
  <si>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</si>
  <si>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</si>
  <si>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</si>
  <si>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</si>
  <si>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</si>
  <si>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</si>
  <si>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</si>
  <si>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</si>
  <si>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</si>
  <si>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</si>
  <si>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</si>
  <si>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</si>
  <si>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</si>
  <si>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</si>
  <si>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</si>
  <si>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</si>
  <si>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</si>
  <si>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</si>
  <si>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</si>
  <si>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</si>
  <si>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</si>
  <si>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</si>
  <si>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</si>
  <si>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</si>
  <si>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</si>
  <si>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</si>
  <si>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</si>
  <si>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</si>
  <si>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</si>
  <si>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</si>
  <si>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</si>
  <si>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</si>
  <si>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</si>
  <si>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</si>
  <si>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</si>
  <si>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</si>
  <si>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</si>
  <si>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</si>
  <si>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</si>
  <si>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</si>
  <si>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</si>
  <si>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</si>
  <si>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</si>
  <si>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</si>
  <si>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</si>
  <si>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</si>
  <si>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</si>
  <si>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</si>
  <si>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</si>
  <si>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</si>
  <si>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</si>
  <si>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</si>
  <si>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</si>
  <si>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</si>
  <si>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</si>
  <si>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</si>
  <si>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</si>
  <si>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</si>
  <si>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</si>
  <si>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</si>
  <si>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</si>
  <si>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</si>
  <si>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</si>
  <si>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</si>
  <si>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</si>
  <si>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</si>
  <si>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</si>
  <si>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</si>
  <si>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</si>
  <si>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</si>
  <si>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</si>
  <si>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</si>
  <si>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</si>
  <si>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</si>
  <si>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</si>
  <si>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</si>
  <si>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</si>
  <si>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</si>
  <si>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</si>
  <si>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</si>
  <si>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</si>
  <si>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</si>
  <si>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</si>
  <si>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</si>
  <si>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</si>
  <si>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</si>
  <si>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</si>
  <si>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</si>
  <si>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</si>
  <si>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</si>
  <si>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</si>
  <si>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</si>
  <si>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</si>
  <si>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</si>
  <si>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</si>
  <si>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</si>
  <si>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</si>
  <si>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</si>
  <si>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</si>
  <si>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</si>
  <si>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</si>
  <si>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</si>
  <si>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</si>
  <si>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</si>
  <si>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</si>
  <si>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</si>
  <si>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</si>
  <si>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</si>
  <si>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</si>
  <si>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</si>
  <si>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</si>
  <si>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</si>
  <si>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</si>
  <si>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</si>
  <si>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</si>
  <si>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</si>
  <si>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</si>
  <si>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</si>
  <si>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</si>
  <si>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</si>
  <si>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</si>
  <si>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</si>
  <si>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</si>
  <si>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</si>
  <si>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</si>
  <si>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</si>
  <si>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</si>
  <si>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</si>
  <si>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</si>
  <si>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</si>
  <si>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</si>
  <si>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</si>
  <si>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</si>
  <si>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</si>
  <si>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</si>
  <si>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</si>
  <si>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</si>
  <si>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</si>
  <si>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</si>
  <si>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</si>
  <si>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</si>
  <si>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</si>
  <si>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</si>
  <si>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</si>
  <si>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</si>
  <si>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</si>
  <si>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</si>
  <si>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</si>
  <si>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</si>
  <si>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</si>
  <si>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</si>
  <si>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</si>
  <si>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</si>
  <si>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</si>
  <si>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</si>
  <si>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</si>
  <si>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</si>
  <si>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</si>
  <si>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</si>
  <si>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</si>
  <si>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</si>
  <si>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</si>
  <si>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</si>
  <si>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</si>
  <si>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</si>
  <si>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</si>
  <si>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</si>
  <si>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</si>
  <si>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</si>
  <si>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</si>
  <si>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</si>
  <si>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</si>
  <si>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</si>
  <si>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</si>
  <si>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</si>
  <si>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</si>
  <si>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</si>
  <si>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</si>
  <si>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</si>
  <si>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</si>
  <si>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</si>
  <si>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</si>
  <si>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</si>
  <si>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</si>
  <si>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</si>
  <si>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</si>
  <si>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</si>
  <si>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</si>
  <si>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</si>
  <si>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</si>
  <si>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</si>
  <si>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</si>
  <si>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</si>
  <si>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</si>
  <si>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</si>
  <si>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</si>
  <si>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</si>
  <si>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</si>
  <si>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</si>
  <si>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</si>
  <si>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</si>
  <si>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</si>
  <si>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</si>
  <si>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</si>
  <si>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</si>
  <si>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</si>
  <si>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</si>
  <si>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</si>
  <si>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</si>
  <si>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</si>
  <si>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</si>
  <si>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</si>
  <si>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</si>
  <si>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</si>
  <si>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</si>
  <si>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</si>
  <si>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</si>
  <si>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</si>
  <si>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</si>
  <si>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</si>
  <si>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</si>
  <si>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</si>
  <si>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</si>
  <si>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</si>
  <si>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</si>
  <si>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</si>
  <si>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</si>
  <si>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</si>
  <si>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</si>
  <si>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</si>
  <si>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</si>
  <si>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</si>
  <si>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</si>
  <si>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</si>
  <si>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</si>
  <si>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</si>
  <si>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</si>
  <si>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</si>
  <si>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</si>
  <si>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</si>
  <si>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</si>
  <si>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</si>
  <si>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</si>
  <si>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</si>
  <si>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</si>
  <si>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</si>
  <si>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</si>
  <si>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</si>
  <si>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</si>
  <si>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</si>
  <si>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</si>
  <si>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</si>
  <si>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</si>
  <si>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</si>
  <si>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</si>
  <si>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</si>
  <si>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</si>
  <si>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</si>
  <si>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</si>
  <si>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</si>
  <si>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</si>
  <si>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</si>
  <si>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</si>
  <si>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</si>
  <si>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</si>
  <si>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</si>
  <si>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</si>
  <si>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</si>
  <si>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</si>
  <si>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</si>
  <si>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</si>
  <si>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</si>
  <si>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</si>
  <si>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</si>
  <si>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</si>
  <si>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</si>
  <si>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</si>
  <si>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</si>
  <si>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</si>
  <si>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</si>
  <si>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</si>
  <si>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</si>
  <si>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</si>
  <si>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</si>
  <si>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</si>
  <si>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</si>
  <si>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</si>
  <si>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</si>
  <si>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</si>
  <si>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</si>
  <si>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</si>
  <si>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</si>
  <si>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</si>
  <si>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</si>
  <si>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</si>
  <si>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</si>
  <si>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</si>
  <si>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</si>
  <si>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</si>
  <si>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</si>
  <si>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</si>
  <si>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</si>
  <si>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</si>
  <si>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</si>
  <si>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</si>
  <si>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</si>
  <si>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</si>
  <si>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</si>
  <si>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</si>
  <si>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</si>
  <si>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</si>
  <si>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</si>
  <si>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</si>
  <si>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</si>
  <si>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</si>
  <si>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</si>
  <si>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</si>
  <si>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</si>
  <si>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</si>
  <si>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</si>
  <si>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</si>
  <si>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</si>
  <si>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</si>
  <si>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</si>
  <si>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</si>
  <si>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</si>
  <si>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</si>
  <si>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</si>
  <si>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</si>
  <si>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</si>
  <si>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</si>
  <si>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</si>
  <si>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</si>
  <si>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</si>
  <si>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</si>
  <si>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</si>
  <si>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</si>
  <si>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</si>
  <si>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</si>
  <si>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</si>
  <si>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</si>
  <si>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</si>
  <si>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</si>
  <si>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</si>
  <si>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</si>
  <si>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</si>
  <si>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</si>
  <si>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</si>
  <si>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</si>
  <si>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</si>
  <si>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</si>
  <si>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</si>
  <si>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</si>
  <si>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</si>
  <si>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</si>
  <si>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</si>
  <si>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</si>
  <si>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</si>
  <si>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</si>
  <si>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</si>
  <si>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</si>
  <si>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</si>
  <si>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</si>
  <si>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</si>
  <si>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</si>
  <si>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</si>
  <si>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</si>
  <si>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</si>
  <si>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</si>
  <si>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</si>
  <si>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</si>
  <si>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</si>
  <si>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</si>
  <si>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</si>
  <si>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</si>
  <si>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</si>
  <si>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</si>
  <si>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</si>
  <si>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</si>
  <si>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</si>
  <si>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</si>
  <si>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</si>
  <si>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</si>
  <si>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</si>
  <si>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</si>
  <si>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</si>
  <si>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</si>
  <si>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</si>
  <si>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</si>
  <si>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</si>
  <si>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</si>
  <si>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</si>
  <si>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</si>
  <si>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</si>
  <si>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</si>
  <si>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</si>
  <si>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</si>
  <si>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</si>
  <si>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</si>
  <si>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</si>
  <si>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</si>
  <si>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</si>
  <si>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</si>
  <si>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</si>
  <si>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</si>
  <si>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</si>
  <si>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</si>
  <si>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</si>
  <si>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</si>
  <si>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</si>
  <si>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</si>
  <si>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</si>
  <si>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</si>
  <si>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</si>
  <si>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</si>
  <si>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</si>
  <si>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</si>
  <si>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</si>
  <si>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</si>
  <si>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</si>
  <si>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</si>
  <si>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</si>
  <si>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</si>
  <si>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</si>
  <si>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</si>
  <si>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</si>
  <si>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</si>
  <si>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</si>
  <si>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</si>
  <si>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</si>
  <si>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</si>
  <si>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</si>
  <si>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</si>
  <si>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</si>
  <si>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</si>
  <si>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</si>
  <si>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</si>
  <si>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</si>
  <si>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</si>
  <si>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</si>
  <si>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</si>
  <si>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</si>
  <si>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</si>
  <si>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</si>
  <si>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</si>
  <si>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</si>
  <si>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</si>
  <si>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</si>
  <si>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</si>
  <si>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</si>
  <si>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</si>
  <si>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</si>
  <si>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</si>
  <si>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</si>
  <si>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</si>
  <si>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</si>
  <si>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</si>
  <si>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</si>
  <si>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</si>
  <si>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</si>
  <si>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</si>
  <si>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</si>
  <si>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</si>
  <si>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</si>
  <si>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</si>
  <si>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</si>
  <si>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</si>
  <si>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</si>
  <si>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</si>
  <si>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</si>
  <si>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</si>
  <si>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</si>
  <si>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</si>
  <si>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</si>
  <si>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</si>
  <si>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</si>
  <si>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</si>
  <si>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</si>
  <si>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</si>
  <si>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</si>
  <si>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</si>
  <si>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</si>
  <si>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</si>
  <si>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</si>
  <si>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</si>
  <si>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</si>
  <si>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</si>
  <si>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</si>
  <si>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</si>
  <si>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</si>
  <si>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</si>
  <si>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</si>
  <si>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</si>
  <si>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</si>
  <si>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</si>
  <si>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</si>
  <si>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</si>
  <si>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</si>
  <si>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</si>
  <si>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</si>
  <si>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</si>
  <si>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</si>
  <si>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</si>
  <si>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</si>
  <si>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</si>
  <si>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</si>
  <si>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</si>
  <si>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</si>
  <si>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</si>
  <si>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</si>
  <si>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</si>
  <si>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</si>
  <si>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</si>
  <si>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</si>
  <si>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</si>
  <si>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</si>
  <si>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</si>
  <si>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</si>
  <si>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</si>
  <si>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</si>
  <si>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</si>
  <si>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</si>
  <si>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</si>
  <si>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</si>
  <si>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</si>
  <si>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</si>
  <si>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</si>
  <si>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</si>
  <si>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</si>
  <si>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</si>
  <si>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</si>
  <si>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</si>
  <si>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</si>
  <si>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</si>
  <si>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</si>
  <si>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</si>
  <si>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</si>
  <si>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</si>
  <si>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</si>
  <si>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</si>
  <si>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</si>
  <si>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</si>
  <si>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</si>
  <si>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</si>
  <si>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</si>
  <si>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</si>
  <si>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</si>
  <si>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</si>
  <si>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</si>
  <si>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</si>
  <si>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</si>
  <si>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</si>
  <si>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</si>
  <si>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</si>
  <si>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</si>
  <si>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</si>
  <si>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</si>
  <si>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</si>
  <si>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</si>
  <si>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</si>
  <si>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</si>
  <si>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</si>
  <si>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</si>
  <si>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</si>
  <si>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</si>
  <si>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</si>
  <si>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</si>
  <si>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</si>
  <si>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</si>
  <si>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</si>
  <si>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</si>
  <si>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</si>
  <si>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</si>
  <si>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</si>
  <si>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</si>
  <si>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</si>
  <si>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</si>
  <si>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</si>
  <si>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</si>
  <si>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</si>
  <si>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</si>
  <si>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</si>
  <si>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</si>
  <si>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</si>
  <si>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</si>
  <si>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</si>
  <si>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</si>
  <si>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</si>
  <si>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</si>
  <si>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</si>
  <si>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</si>
  <si>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</si>
  <si>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</si>
  <si>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</si>
  <si>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</si>
  <si>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</si>
  <si>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</si>
  <si>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</si>
  <si>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</si>
  <si>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</si>
  <si>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</si>
  <si>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</si>
  <si>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</si>
  <si>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</si>
  <si>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</si>
  <si>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</si>
  <si>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</si>
  <si>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</si>
  <si>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</si>
  <si>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</si>
  <si>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</si>
  <si>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</si>
  <si>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</si>
  <si>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</si>
  <si>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</si>
  <si>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</si>
  <si>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</si>
  <si>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</si>
  <si>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</si>
  <si>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</si>
  <si>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</si>
  <si>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</si>
  <si>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</si>
  <si>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</si>
  <si>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</si>
  <si>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</si>
  <si>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</si>
  <si>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</si>
  <si>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</si>
  <si>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</si>
  <si>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</si>
  <si>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</si>
  <si>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</si>
  <si>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</si>
  <si>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</si>
  <si>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</si>
  <si>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</si>
  <si>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</si>
  <si>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</si>
  <si>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</si>
  <si>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</si>
  <si>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</si>
  <si>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</si>
  <si>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</si>
  <si>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</si>
  <si>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</si>
  <si>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</si>
  <si>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</si>
  <si>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</si>
  <si>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</si>
  <si>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</si>
  <si>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</si>
  <si>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</si>
  <si>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</si>
  <si>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</si>
  <si>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</si>
  <si>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</si>
  <si>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</si>
  <si>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</si>
  <si>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</si>
  <si>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</si>
  <si>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</si>
  <si>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</si>
  <si>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</si>
  <si>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</si>
  <si>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</si>
  <si>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</si>
  <si>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</si>
  <si>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</si>
  <si>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</si>
  <si>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</si>
  <si>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</si>
  <si>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</si>
  <si>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</si>
  <si>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</si>
  <si>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</si>
  <si>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</si>
  <si>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</si>
  <si>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</si>
  <si>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</si>
  <si>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</si>
  <si>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</si>
  <si>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</si>
  <si>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</si>
  <si>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</si>
  <si>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</si>
  <si>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</si>
  <si>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</si>
  <si>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</si>
  <si>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</si>
  <si>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</si>
  <si>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</si>
  <si>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</si>
  <si>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</si>
  <si>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</si>
  <si>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</si>
  <si>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</si>
  <si>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</si>
  <si>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</si>
  <si>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</si>
  <si>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</si>
  <si>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</si>
  <si>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</si>
  <si>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</si>
  <si>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</si>
  <si>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</si>
  <si>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</si>
  <si>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</si>
  <si>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</si>
  <si>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</si>
  <si>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</si>
  <si>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</si>
  <si>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</si>
  <si>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</si>
  <si>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</si>
  <si>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</si>
  <si>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</si>
  <si>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</si>
  <si>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</si>
  <si>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</si>
  <si>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</si>
  <si>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</si>
  <si>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</si>
  <si>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</si>
  <si>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</si>
  <si>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</si>
  <si>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</si>
  <si>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</si>
  <si>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</si>
  <si>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</si>
  <si>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</si>
  <si>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</si>
  <si>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</si>
  <si>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</si>
  <si>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</si>
  <si>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</si>
  <si>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</si>
  <si>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</si>
  <si>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</si>
  <si>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</si>
  <si>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</si>
  <si>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</si>
  <si>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</si>
  <si>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</si>
  <si>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</si>
  <si>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</si>
  <si>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</si>
  <si>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</si>
  <si>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</si>
  <si>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</si>
  <si>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</si>
  <si>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</si>
  <si>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</si>
  <si>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</si>
  <si>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</si>
  <si>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</si>
  <si>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</si>
  <si>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</si>
  <si>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</si>
  <si>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</si>
  <si>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</si>
  <si>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</si>
  <si>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</si>
  <si>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</si>
  <si>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</si>
  <si>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</si>
  <si>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</si>
  <si>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</si>
  <si>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</si>
  <si>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</si>
  <si>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</si>
  <si>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</si>
  <si>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</si>
  <si>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</si>
  <si>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</si>
  <si>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</si>
  <si>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</si>
  <si>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</si>
  <si>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</si>
  <si>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</si>
  <si>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</si>
  <si>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</si>
  <si>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</si>
  <si>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</si>
  <si>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</si>
  <si>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</si>
  <si>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</si>
  <si>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</si>
  <si>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</si>
  <si>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</si>
  <si>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</si>
  <si>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</si>
  <si>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</si>
  <si>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</si>
  <si>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</si>
  <si>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</si>
  <si>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</si>
  <si>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</si>
  <si>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</si>
  <si>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</si>
  <si>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</si>
  <si>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</si>
  <si>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</si>
  <si>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</si>
  <si>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</si>
  <si>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</si>
  <si>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</si>
  <si>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</si>
  <si>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</si>
  <si>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</si>
  <si>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</si>
  <si>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</si>
  <si>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</si>
  <si>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</si>
  <si>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</si>
  <si>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</si>
  <si>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</si>
  <si>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</si>
  <si>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</si>
  <si>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</si>
  <si>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</si>
  <si>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</si>
  <si>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</si>
  <si>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</si>
  <si>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</si>
  <si>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</si>
  <si>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</si>
  <si>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</si>
  <si>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</si>
  <si>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</si>
  <si>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</si>
  <si>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</si>
  <si>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</si>
  <si>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</si>
  <si>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</si>
  <si>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3 р сарын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</si>
</sst>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 #,##0_-;_-* &quot;-&quot;_-;_-@_-"/>
    <numFmt numFmtId="165" formatCode="_-* #,##0.00_-;\-* #,##0.00_-;_-* &quot;-&quot;??_-;_-@_-"/>
    <numFmt numFmtId="166" formatCode="_-* #,##0_₮_-;\-* #,##0_₮_-;_-* &quot;-&quot;_₮_-;_-@_-"/>
    <numFmt numFmtId="167" formatCode="_-* #,##0.00_₮_-;\-* #,##0.00_₮_-;_-* &quot;-&quot;??_₮_-;_-@_-"/>
    <numFmt numFmtId="168" formatCode="_ * #,##0.00_ ;_ * \-#,##0.00_ ;_ * &quot;-&quot;??_ ;_ @_ "/>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 numFmtId="178"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7"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8" fontId="10" fillId="0" borderId="117" xfId="0" applyNumberFormat="1" applyFont="1" applyFill="1" applyBorder="1" applyAlignment="1">
      <alignment horizontal="center" vertical="center" wrapText="1"/>
    </xf>
    <xf numFmtId="168"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8"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6" fontId="8" fillId="0" borderId="13" xfId="0" applyNumberFormat="1" applyFont="1" applyBorder="1" applyAlignment="1" applyProtection="1">
      <alignment horizontal="center" vertical="center"/>
      <protection locked="0"/>
    </xf>
    <xf numFmtId="166" fontId="8" fillId="0" borderId="57" xfId="0" applyNumberFormat="1" applyFont="1" applyBorder="1" applyAlignment="1" applyProtection="1">
      <alignment horizontal="center" vertical="center"/>
      <protection locked="0"/>
    </xf>
    <xf numFmtId="166" fontId="8" fillId="0" borderId="55" xfId="0" applyNumberFormat="1" applyFont="1" applyBorder="1" applyAlignment="1" applyProtection="1">
      <alignment horizontal="center" vertical="center"/>
      <protection locked="0"/>
    </xf>
    <xf numFmtId="166" fontId="8" fillId="0" borderId="43" xfId="0" applyNumberFormat="1" applyFont="1" applyBorder="1" applyAlignment="1" applyProtection="1">
      <alignment horizontal="center" vertical="center"/>
      <protection locked="0"/>
    </xf>
    <xf numFmtId="166" fontId="8" fillId="0" borderId="14"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horizontal="center" vertical="center"/>
      <protection locked="0"/>
    </xf>
    <xf numFmtId="166" fontId="8" fillId="0" borderId="7" xfId="0" applyNumberFormat="1" applyFont="1" applyBorder="1" applyAlignment="1" applyProtection="1">
      <alignment horizontal="center" vertical="center"/>
      <protection locked="0"/>
    </xf>
    <xf numFmtId="166" fontId="10" fillId="3" borderId="11" xfId="0" applyNumberFormat="1" applyFont="1" applyFill="1" applyBorder="1" applyAlignment="1" applyProtection="1">
      <alignment horizontal="center" vertical="center"/>
      <protection locked="0"/>
    </xf>
    <xf numFmtId="166"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6" fontId="23" fillId="3" borderId="57" xfId="0" applyNumberFormat="1" applyFont="1" applyFill="1" applyBorder="1" applyProtection="1">
      <protection locked="0"/>
    </xf>
    <xf numFmtId="167"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6"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6"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6"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6" fontId="8" fillId="6" borderId="41" xfId="0" applyNumberFormat="1" applyFont="1" applyFill="1" applyBorder="1" applyAlignment="1" applyProtection="1">
      <alignment horizontal="center" vertical="center"/>
    </xf>
    <xf numFmtId="166"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8" fontId="8" fillId="0" borderId="13" xfId="0" applyNumberFormat="1" applyFont="1" applyBorder="1" applyAlignment="1" applyProtection="1">
      <alignment vertical="center"/>
      <protection locked="0"/>
    </xf>
    <xf numFmtId="168" fontId="8" fillId="0" borderId="4" xfId="0" applyNumberFormat="1" applyFont="1" applyBorder="1" applyAlignment="1" applyProtection="1">
      <alignment vertical="center"/>
      <protection locked="0"/>
    </xf>
    <xf numFmtId="168" fontId="8" fillId="0" borderId="7" xfId="0" applyNumberFormat="1" applyFont="1" applyBorder="1" applyAlignment="1" applyProtection="1">
      <alignment vertical="center"/>
      <protection locked="0"/>
    </xf>
    <xf numFmtId="168" fontId="8" fillId="0" borderId="23" xfId="0" applyNumberFormat="1" applyFont="1" applyBorder="1" applyAlignment="1" applyProtection="1">
      <alignment vertical="center"/>
      <protection locked="0"/>
    </xf>
    <xf numFmtId="168" fontId="8" fillId="0" borderId="24" xfId="0" applyNumberFormat="1" applyFont="1" applyBorder="1" applyAlignment="1" applyProtection="1">
      <alignment vertical="center"/>
      <protection locked="0"/>
    </xf>
    <xf numFmtId="168" fontId="8" fillId="0" borderId="17" xfId="0" applyNumberFormat="1" applyFont="1" applyBorder="1" applyAlignment="1" applyProtection="1">
      <alignment vertical="center"/>
      <protection locked="0"/>
    </xf>
    <xf numFmtId="168" fontId="8" fillId="0" borderId="26" xfId="0" applyNumberFormat="1" applyFont="1" applyBorder="1" applyAlignment="1" applyProtection="1">
      <alignment vertical="center"/>
      <protection locked="0"/>
    </xf>
    <xf numFmtId="168" fontId="7" fillId="0" borderId="13" xfId="0" applyNumberFormat="1" applyFont="1" applyBorder="1" applyAlignment="1" applyProtection="1">
      <alignment vertical="center"/>
      <protection locked="0"/>
    </xf>
    <xf numFmtId="168"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8" fontId="8" fillId="0" borderId="14" xfId="0" applyNumberFormat="1" applyFont="1" applyBorder="1" applyAlignment="1" applyProtection="1">
      <alignment vertical="center"/>
      <protection locked="0"/>
    </xf>
    <xf numFmtId="168" fontId="8" fillId="0" borderId="3" xfId="0" applyNumberFormat="1" applyFont="1" applyBorder="1" applyAlignment="1" applyProtection="1">
      <alignment vertical="center"/>
      <protection locked="0"/>
    </xf>
    <xf numFmtId="168"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8" fontId="10" fillId="2" borderId="10" xfId="0" applyNumberFormat="1" applyFont="1" applyFill="1" applyBorder="1" applyAlignment="1" applyProtection="1">
      <alignment horizontal="center" vertical="center"/>
    </xf>
    <xf numFmtId="168"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8"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8"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8" fontId="8" fillId="2" borderId="11" xfId="0" applyNumberFormat="1" applyFont="1" applyFill="1" applyBorder="1" applyAlignment="1" applyProtection="1">
      <alignment vertical="center"/>
    </xf>
    <xf numFmtId="168"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8"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8"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8"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8"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8"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8" fontId="10" fillId="2" borderId="8" xfId="0" applyNumberFormat="1" applyFont="1" applyFill="1" applyBorder="1" applyAlignment="1" applyProtection="1">
      <alignment horizontal="left" vertical="center"/>
    </xf>
    <xf numFmtId="168"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8"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8" fontId="13" fillId="0" borderId="0" xfId="0" applyNumberFormat="1" applyFont="1" applyAlignment="1" applyProtection="1">
      <alignment vertical="center"/>
    </xf>
    <xf numFmtId="0" fontId="10" fillId="0" borderId="0" xfId="0" applyFont="1" applyAlignment="1" applyProtection="1">
      <alignment vertical="center"/>
    </xf>
    <xf numFmtId="168" fontId="10" fillId="0" borderId="14" xfId="0" applyNumberFormat="1" applyFont="1" applyBorder="1" applyAlignment="1" applyProtection="1">
      <alignment vertical="center"/>
    </xf>
    <xf numFmtId="0" fontId="8" fillId="0" borderId="0" xfId="0" applyFont="1" applyAlignment="1" applyProtection="1">
      <alignment vertical="center" wrapText="1"/>
    </xf>
    <xf numFmtId="168" fontId="8" fillId="0" borderId="14" xfId="0" applyNumberFormat="1" applyFont="1" applyBorder="1" applyAlignment="1" applyProtection="1">
      <alignment vertical="center"/>
    </xf>
    <xf numFmtId="168"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8"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8"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8"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8"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8"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8"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8"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8"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8"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8" fontId="10" fillId="2" borderId="7" xfId="0" applyNumberFormat="1" applyFont="1" applyFill="1" applyBorder="1" applyAlignment="1" applyProtection="1">
      <alignment horizontal="right" vertical="center"/>
    </xf>
    <xf numFmtId="168"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8" fontId="31" fillId="7" borderId="13" xfId="0" applyNumberFormat="1" applyFont="1" applyFill="1" applyBorder="1" applyAlignment="1" applyProtection="1">
      <alignment vertical="center"/>
    </xf>
    <xf numFmtId="168"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8"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8" fontId="35" fillId="0" borderId="0" xfId="0" applyNumberFormat="1" applyFont="1" applyAlignment="1" applyProtection="1">
      <alignment vertical="center"/>
    </xf>
    <xf numFmtId="168"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8"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8"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8" fontId="10" fillId="2" borderId="66" xfId="0" applyNumberFormat="1" applyFont="1" applyFill="1" applyBorder="1" applyAlignment="1" applyProtection="1">
      <alignment vertical="center"/>
    </xf>
    <xf numFmtId="168"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8" fontId="10" fillId="2" borderId="55" xfId="0" applyNumberFormat="1" applyFont="1" applyFill="1" applyBorder="1" applyAlignment="1" applyProtection="1">
      <alignment vertical="center"/>
    </xf>
    <xf numFmtId="168"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8" fontId="10" fillId="2" borderId="5" xfId="0" applyNumberFormat="1" applyFont="1" applyFill="1" applyBorder="1" applyAlignment="1" applyProtection="1">
      <alignment vertical="center"/>
    </xf>
    <xf numFmtId="168"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8"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8"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8" fontId="10" fillId="6" borderId="110" xfId="0" applyNumberFormat="1" applyFont="1" applyFill="1" applyBorder="1" applyAlignment="1" applyProtection="1">
      <alignment horizontal="center" vertical="center" wrapText="1"/>
    </xf>
    <xf numFmtId="166" fontId="10" fillId="6" borderId="94" xfId="0" applyNumberFormat="1" applyFont="1" applyFill="1" applyBorder="1" applyAlignment="1" applyProtection="1">
      <alignment horizontal="center" vertical="center"/>
    </xf>
    <xf numFmtId="167"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7"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8" fontId="10" fillId="6" borderId="98" xfId="0" applyNumberFormat="1" applyFont="1" applyFill="1" applyBorder="1" applyAlignment="1" applyProtection="1">
      <alignment horizontal="center" vertical="center"/>
    </xf>
    <xf numFmtId="168"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8"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8" fontId="16" fillId="0" borderId="135" xfId="0" applyNumberFormat="1" applyFont="1" applyBorder="1" applyAlignment="1" applyProtection="1">
      <alignment horizontal="center" vertical="center"/>
      <protection locked="0"/>
    </xf>
    <xf numFmtId="168" fontId="16" fillId="0" borderId="128" xfId="0" applyNumberFormat="1" applyFont="1" applyFill="1" applyBorder="1" applyAlignment="1" applyProtection="1">
      <alignment horizontal="center" vertical="center"/>
      <protection locked="0"/>
    </xf>
    <xf numFmtId="168" fontId="16" fillId="0" borderId="131" xfId="0" applyNumberFormat="1" applyFont="1" applyBorder="1" applyAlignment="1" applyProtection="1">
      <alignment horizontal="center" vertical="center"/>
      <protection locked="0"/>
    </xf>
    <xf numFmtId="168"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8" fontId="16" fillId="0" borderId="133" xfId="0" applyNumberFormat="1" applyFont="1" applyBorder="1" applyAlignment="1" applyProtection="1">
      <alignment horizontal="center" vertical="center"/>
      <protection locked="0"/>
    </xf>
    <xf numFmtId="168" fontId="16" fillId="0" borderId="135" xfId="0" applyNumberFormat="1" applyFont="1" applyFill="1" applyBorder="1" applyAlignment="1" applyProtection="1">
      <alignment horizontal="center" vertical="center"/>
      <protection locked="0"/>
    </xf>
    <xf numFmtId="168" fontId="16" fillId="0" borderId="133" xfId="0" applyNumberFormat="1" applyFont="1" applyFill="1" applyBorder="1" applyAlignment="1" applyProtection="1">
      <alignment horizontal="center" vertical="center"/>
      <protection locked="0"/>
    </xf>
    <xf numFmtId="168"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8"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8" fontId="16" fillId="17" borderId="122" xfId="0" applyNumberFormat="1" applyFont="1" applyFill="1" applyBorder="1" applyAlignment="1" applyProtection="1">
      <alignment horizontal="center" vertical="center"/>
    </xf>
    <xf numFmtId="168"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8"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8" fontId="16" fillId="17" borderId="153" xfId="0" applyNumberFormat="1" applyFont="1" applyFill="1" applyBorder="1" applyAlignment="1" applyProtection="1">
      <alignment horizontal="center" vertical="center"/>
    </xf>
    <xf numFmtId="168"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8"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8" fontId="16" fillId="0" borderId="124" xfId="0" applyNumberFormat="1" applyFont="1" applyBorder="1" applyAlignment="1" applyProtection="1">
      <alignment horizontal="center" vertical="center"/>
      <protection locked="0"/>
    </xf>
    <xf numFmtId="168" fontId="16" fillId="0" borderId="117" xfId="0" applyNumberFormat="1" applyFont="1" applyBorder="1" applyAlignment="1" applyProtection="1">
      <alignment horizontal="center" vertical="center"/>
      <protection locked="0"/>
    </xf>
    <xf numFmtId="168" fontId="43" fillId="0" borderId="31" xfId="0" applyNumberFormat="1" applyFont="1" applyFill="1" applyBorder="1" applyAlignment="1" applyProtection="1">
      <alignment horizontal="center" vertical="center"/>
      <protection locked="0"/>
    </xf>
    <xf numFmtId="168"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8" fontId="16" fillId="0" borderId="174" xfId="0" applyNumberFormat="1" applyFont="1" applyBorder="1" applyAlignment="1" applyProtection="1">
      <alignment horizontal="center" vertical="center"/>
      <protection locked="0"/>
    </xf>
    <xf numFmtId="168"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8"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8"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7" fontId="1" fillId="0" borderId="120" xfId="0" applyNumberFormat="1" applyFont="1" applyBorder="1" applyAlignment="1" applyProtection="1">
      <alignment horizontal="right" vertical="center" wrapText="1"/>
      <protection locked="0"/>
    </xf>
    <xf numFmtId="167"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7"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7"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7"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8"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8"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8"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6" fontId="8" fillId="0" borderId="189" xfId="0" applyNumberFormat="1" applyFont="1" applyBorder="1" applyAlignment="1" applyProtection="1">
      <alignment horizontal="center" vertical="center"/>
      <protection locked="0"/>
    </xf>
    <xf numFmtId="166"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6"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6"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8" fontId="1" fillId="0" borderId="95" xfId="0" applyNumberFormat="1" applyFont="1" applyBorder="1" applyProtection="1">
      <protection locked="0"/>
    </xf>
    <xf numFmtId="175" fontId="1" fillId="0" borderId="94" xfId="0" applyNumberFormat="1" applyFont="1" applyBorder="1" applyProtection="1">
      <protection locked="0"/>
    </xf>
    <xf numFmtId="168" fontId="1" fillId="0" borderId="179" xfId="0" applyNumberFormat="1" applyFont="1" applyBorder="1" applyProtection="1">
      <protection locked="0"/>
    </xf>
    <xf numFmtId="175" fontId="1" fillId="0" borderId="96" xfId="0" applyNumberFormat="1" applyFont="1" applyBorder="1" applyProtection="1">
      <protection locked="0"/>
    </xf>
    <xf numFmtId="168" fontId="1" fillId="0" borderId="86" xfId="0" applyNumberFormat="1" applyFont="1" applyBorder="1" applyProtection="1">
      <protection locked="0"/>
    </xf>
    <xf numFmtId="175" fontId="1" fillId="0" borderId="35" xfId="0" applyNumberFormat="1" applyFont="1" applyBorder="1" applyProtection="1">
      <protection locked="0"/>
    </xf>
    <xf numFmtId="168" fontId="1" fillId="0" borderId="180" xfId="0" applyNumberFormat="1" applyFont="1" applyBorder="1" applyProtection="1">
      <protection locked="0"/>
    </xf>
    <xf numFmtId="175" fontId="1" fillId="0" borderId="87" xfId="0" applyNumberFormat="1" applyFont="1" applyBorder="1" applyProtection="1">
      <protection locked="0"/>
    </xf>
    <xf numFmtId="168" fontId="1" fillId="0" borderId="92" xfId="0" applyNumberFormat="1" applyFont="1" applyBorder="1" applyProtection="1">
      <protection locked="0"/>
    </xf>
    <xf numFmtId="175" fontId="1" fillId="0" borderId="33" xfId="0" applyNumberFormat="1" applyFont="1" applyBorder="1" applyProtection="1">
      <protection locked="0"/>
    </xf>
    <xf numFmtId="168"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6"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6"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8" fontId="1" fillId="3" borderId="28" xfId="0" applyNumberFormat="1" applyFont="1" applyFill="1" applyBorder="1" applyAlignment="1" applyProtection="1">
      <alignment horizontal="center" vertical="center"/>
      <protection locked="0"/>
    </xf>
    <xf numFmtId="167" fontId="1" fillId="3" borderId="75"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8" fontId="1" fillId="10" borderId="75" xfId="0" applyNumberFormat="1" applyFont="1" applyFill="1" applyBorder="1" applyAlignment="1" applyProtection="1">
      <alignment horizontal="center" vertical="center"/>
      <protection locked="0"/>
    </xf>
    <xf numFmtId="168" fontId="1" fillId="10" borderId="28" xfId="0" applyNumberFormat="1" applyFont="1" applyFill="1" applyBorder="1" applyAlignment="1" applyProtection="1">
      <alignment horizontal="center" vertical="center"/>
      <protection locked="0"/>
    </xf>
    <xf numFmtId="168" fontId="10" fillId="6" borderId="28" xfId="0" applyNumberFormat="1" applyFont="1" applyFill="1" applyBorder="1" applyAlignment="1" applyProtection="1">
      <alignment horizontal="center" vertical="center"/>
    </xf>
    <xf numFmtId="168"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8"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8" fontId="1" fillId="3" borderId="29" xfId="0" applyNumberFormat="1" applyFont="1" applyFill="1" applyBorder="1" applyAlignment="1" applyProtection="1">
      <alignment horizontal="center" vertical="center"/>
      <protection locked="0"/>
    </xf>
    <xf numFmtId="168" fontId="1" fillId="10" borderId="29" xfId="0" applyNumberFormat="1" applyFont="1" applyFill="1" applyBorder="1" applyAlignment="1" applyProtection="1">
      <alignment horizontal="center" vertical="center"/>
      <protection locked="0"/>
    </xf>
    <xf numFmtId="168" fontId="1" fillId="10" borderId="79" xfId="0" applyNumberFormat="1" applyFont="1" applyFill="1" applyBorder="1" applyAlignment="1" applyProtection="1">
      <alignment horizontal="center" vertical="center"/>
      <protection locked="0"/>
    </xf>
    <xf numFmtId="168" fontId="1" fillId="0" borderId="131" xfId="0" applyNumberFormat="1" applyFont="1" applyFill="1" applyBorder="1" applyAlignment="1" applyProtection="1">
      <alignment horizontal="center" vertical="center" wrapText="1"/>
      <protection locked="0"/>
    </xf>
    <xf numFmtId="168" fontId="1" fillId="0" borderId="131" xfId="0" applyNumberFormat="1" applyFont="1" applyFill="1" applyBorder="1" applyAlignment="1" applyProtection="1">
      <alignment horizontal="center" vertical="center"/>
      <protection locked="0"/>
    </xf>
    <xf numFmtId="168"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8" fontId="1" fillId="11" borderId="131" xfId="0" applyNumberFormat="1" applyFont="1" applyFill="1" applyBorder="1" applyAlignment="1" applyProtection="1">
      <alignment horizontal="center" vertical="center"/>
    </xf>
    <xf numFmtId="168" fontId="1" fillId="11" borderId="124" xfId="0" applyNumberFormat="1" applyFont="1" applyFill="1" applyBorder="1" applyAlignment="1" applyProtection="1">
      <alignment horizontal="center" vertical="center"/>
    </xf>
    <xf numFmtId="168" fontId="1" fillId="11" borderId="117" xfId="0" applyNumberFormat="1" applyFont="1" applyFill="1" applyBorder="1" applyAlignment="1" applyProtection="1">
      <alignment horizontal="center" vertical="center"/>
    </xf>
    <xf numFmtId="168" fontId="1" fillId="0" borderId="95" xfId="0" applyNumberFormat="1" applyFont="1" applyFill="1" applyBorder="1" applyAlignment="1" applyProtection="1">
      <alignment horizontal="center" vertical="center"/>
      <protection locked="0"/>
    </xf>
    <xf numFmtId="168" fontId="1" fillId="0" borderId="80" xfId="0" applyNumberFormat="1" applyFont="1" applyFill="1" applyBorder="1" applyAlignment="1" applyProtection="1">
      <alignment horizontal="center" vertical="center"/>
      <protection locked="0"/>
    </xf>
    <xf numFmtId="168" fontId="1" fillId="0" borderId="86" xfId="0" applyNumberFormat="1" applyFont="1" applyFill="1" applyBorder="1" applyAlignment="1" applyProtection="1">
      <alignment horizontal="center" vertical="center"/>
      <protection locked="0"/>
    </xf>
    <xf numFmtId="168" fontId="1" fillId="0" borderId="31" xfId="0" applyNumberFormat="1" applyFont="1" applyFill="1" applyBorder="1" applyAlignment="1" applyProtection="1">
      <alignment horizontal="center" vertical="center"/>
      <protection locked="0"/>
    </xf>
    <xf numFmtId="168" fontId="1" fillId="0" borderId="181" xfId="0" applyNumberFormat="1" applyFont="1" applyFill="1" applyBorder="1" applyAlignment="1" applyProtection="1">
      <alignment horizontal="center" vertical="center"/>
      <protection locked="0"/>
    </xf>
    <xf numFmtId="168"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8" fontId="1" fillId="0" borderId="128" xfId="0" applyNumberFormat="1" applyFont="1" applyFill="1" applyBorder="1" applyAlignment="1" applyProtection="1">
      <alignment horizontal="center" vertical="center"/>
    </xf>
    <xf numFmtId="168" fontId="1" fillId="0" borderId="130" xfId="0" applyNumberFormat="1" applyFont="1" applyFill="1" applyBorder="1" applyAlignment="1" applyProtection="1">
      <alignment horizontal="center" vertical="center"/>
    </xf>
    <xf numFmtId="168" fontId="1" fillId="0" borderId="143" xfId="0" applyNumberFormat="1" applyFont="1" applyFill="1" applyBorder="1" applyAlignment="1" applyProtection="1">
      <alignment horizontal="center" vertical="center"/>
    </xf>
    <xf numFmtId="168"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8" fontId="1" fillId="0" borderId="184" xfId="0" applyNumberFormat="1" applyFont="1" applyFill="1" applyBorder="1" applyAlignment="1" applyProtection="1">
      <alignment horizontal="center" vertical="center"/>
    </xf>
    <xf numFmtId="168"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8"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8"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8" fontId="1" fillId="0" borderId="120" xfId="0" applyNumberFormat="1" applyFont="1" applyBorder="1" applyAlignment="1" applyProtection="1">
      <alignment horizontal="center" vertical="center" wrapText="1"/>
      <protection locked="0"/>
    </xf>
    <xf numFmtId="168"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8" fontId="1" fillId="0" borderId="117" xfId="0" applyNumberFormat="1" applyFont="1" applyBorder="1" applyAlignment="1" applyProtection="1">
      <alignment horizontal="center" vertical="center" wrapText="1"/>
      <protection locked="0"/>
    </xf>
    <xf numFmtId="168"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8"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8"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8"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8"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7"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6" fontId="1" fillId="0" borderId="120"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8" fontId="16" fillId="0" borderId="141" xfId="0" applyNumberFormat="1" applyFont="1" applyFill="1" applyBorder="1" applyAlignment="1" applyProtection="1">
      <alignment horizontal="center" vertical="center"/>
    </xf>
    <xf numFmtId="168" fontId="43" fillId="0" borderId="130" xfId="0" applyNumberFormat="1" applyFont="1" applyFill="1" applyBorder="1" applyAlignment="1" applyProtection="1">
      <alignment horizontal="center" vertical="center"/>
    </xf>
    <xf numFmtId="168" fontId="16" fillId="0" borderId="126" xfId="0" applyNumberFormat="1" applyFont="1" applyFill="1" applyBorder="1" applyAlignment="1" applyProtection="1">
      <alignment horizontal="center" vertical="center"/>
    </xf>
    <xf numFmtId="168"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8" fontId="43" fillId="0" borderId="132" xfId="0" applyNumberFormat="1" applyFont="1" applyFill="1" applyBorder="1" applyAlignment="1" applyProtection="1">
      <alignment horizontal="center" vertical="center"/>
    </xf>
    <xf numFmtId="168" fontId="43" fillId="0" borderId="134" xfId="0" applyNumberFormat="1" applyFont="1" applyFill="1" applyBorder="1" applyAlignment="1" applyProtection="1">
      <alignment horizontal="center" vertical="center"/>
    </xf>
    <xf numFmtId="168" fontId="43" fillId="4" borderId="38" xfId="0" applyNumberFormat="1" applyFont="1" applyFill="1" applyBorder="1" applyAlignment="1" applyProtection="1">
      <alignment horizontal="center" vertical="center"/>
    </xf>
    <xf numFmtId="168" fontId="43" fillId="4" borderId="125" xfId="0" applyNumberFormat="1" applyFont="1" applyFill="1" applyBorder="1" applyAlignment="1" applyProtection="1">
      <alignment horizontal="center" vertical="center"/>
    </xf>
    <xf numFmtId="168" fontId="43" fillId="4" borderId="123" xfId="0" applyNumberFormat="1" applyFont="1" applyFill="1" applyBorder="1" applyAlignment="1" applyProtection="1">
      <alignment horizontal="center" vertical="center"/>
    </xf>
    <xf numFmtId="168"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8" fontId="43" fillId="4" borderId="122" xfId="0" applyNumberFormat="1" applyFont="1" applyFill="1" applyBorder="1" applyAlignment="1" applyProtection="1">
      <alignment horizontal="center" vertical="center"/>
    </xf>
    <xf numFmtId="168" fontId="16" fillId="0" borderId="120" xfId="0" applyNumberFormat="1" applyFont="1" applyFill="1" applyBorder="1" applyAlignment="1" applyProtection="1">
      <alignment horizontal="center" vertical="center"/>
    </xf>
    <xf numFmtId="168" fontId="16" fillId="0" borderId="124" xfId="0" applyNumberFormat="1" applyFont="1" applyFill="1" applyBorder="1" applyAlignment="1" applyProtection="1">
      <alignment horizontal="center" vertical="center"/>
    </xf>
    <xf numFmtId="168" fontId="16" fillId="0" borderId="117" xfId="0" applyNumberFormat="1" applyFont="1" applyFill="1" applyBorder="1" applyAlignment="1" applyProtection="1">
      <alignment horizontal="center" vertical="center"/>
    </xf>
    <xf numFmtId="168" fontId="16" fillId="0" borderId="132" xfId="0" applyNumberFormat="1" applyFont="1" applyFill="1" applyBorder="1" applyAlignment="1" applyProtection="1">
      <alignment horizontal="center" vertical="center"/>
    </xf>
    <xf numFmtId="168" fontId="18" fillId="4" borderId="122" xfId="0" applyNumberFormat="1" applyFont="1" applyFill="1" applyBorder="1" applyAlignment="1" applyProtection="1">
      <alignment horizontal="center" vertical="center" wrapText="1"/>
    </xf>
    <xf numFmtId="168" fontId="1" fillId="12" borderId="120"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wrapText="1"/>
    </xf>
    <xf numFmtId="168" fontId="1" fillId="12" borderId="117" xfId="0" applyNumberFormat="1" applyFont="1" applyFill="1" applyBorder="1" applyAlignment="1" applyProtection="1">
      <alignment horizontal="center" vertical="center"/>
    </xf>
    <xf numFmtId="168" fontId="1" fillId="12" borderId="118" xfId="0" applyNumberFormat="1" applyFont="1" applyFill="1" applyBorder="1" applyAlignment="1" applyProtection="1">
      <alignment horizontal="center" vertical="center" wrapText="1"/>
    </xf>
    <xf numFmtId="168" fontId="1" fillId="4" borderId="122" xfId="0" applyNumberFormat="1" applyFont="1" applyFill="1" applyBorder="1" applyAlignment="1" applyProtection="1">
      <alignment horizontal="center" vertical="center" wrapText="1"/>
    </xf>
    <xf numFmtId="168" fontId="10" fillId="4" borderId="122" xfId="0" applyNumberFormat="1" applyFont="1" applyFill="1" applyBorder="1" applyAlignment="1" applyProtection="1">
      <alignment horizontal="center" vertical="center" wrapText="1"/>
    </xf>
    <xf numFmtId="168" fontId="10" fillId="4" borderId="117" xfId="0" applyNumberFormat="1" applyFont="1" applyFill="1" applyBorder="1" applyAlignment="1">
      <alignment horizontal="center" vertical="center"/>
    </xf>
    <xf numFmtId="168" fontId="1" fillId="0" borderId="124" xfId="0" applyNumberFormat="1" applyFont="1" applyFill="1" applyBorder="1" applyAlignment="1">
      <alignment horizontal="center" vertical="center"/>
    </xf>
    <xf numFmtId="168" fontId="1" fillId="0" borderId="117" xfId="0" applyNumberFormat="1" applyFont="1" applyFill="1" applyBorder="1" applyAlignment="1">
      <alignment horizontal="center" vertical="center"/>
    </xf>
    <xf numFmtId="168"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8" fontId="8" fillId="0" borderId="44" xfId="0" applyNumberFormat="1" applyFont="1" applyBorder="1" applyAlignment="1" applyProtection="1">
      <alignment vertical="center"/>
      <protection locked="0"/>
    </xf>
    <xf numFmtId="168" fontId="8" fillId="0" borderId="194" xfId="0" applyNumberFormat="1" applyFont="1" applyBorder="1" applyAlignment="1" applyProtection="1">
      <alignment vertical="center"/>
      <protection locked="0"/>
    </xf>
    <xf numFmtId="0" fontId="2" fillId="0" borderId="0" xfId="0" applyFont="1" applyProtection="1">
      <protection locked="0"/>
    </xf>
    <xf numFmtId="166" fontId="39" fillId="2" borderId="41" xfId="0" applyNumberFormat="1" applyFont="1" applyFill="1" applyBorder="1" applyAlignment="1" applyProtection="1">
      <alignment horizontal="center" vertical="center"/>
    </xf>
    <xf numFmtId="166" fontId="39" fillId="6" borderId="41" xfId="0" applyNumberFormat="1" applyFont="1" applyFill="1" applyBorder="1" applyAlignment="1" applyProtection="1">
      <alignment horizontal="center" vertical="center"/>
    </xf>
    <xf numFmtId="168"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8" fontId="43" fillId="4" borderId="121" xfId="0" applyNumberFormat="1" applyFont="1" applyFill="1" applyBorder="1" applyAlignment="1" applyProtection="1">
      <alignment horizontal="center" vertical="center"/>
    </xf>
    <xf numFmtId="168"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8"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8"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8"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8" fontId="1" fillId="3" borderId="75" xfId="0" applyNumberFormat="1" applyFont="1" applyFill="1" applyBorder="1" applyAlignment="1" applyProtection="1">
      <alignment horizontal="center" vertical="center"/>
    </xf>
    <xf numFmtId="164" fontId="1" fillId="3" borderId="35" xfId="0" applyNumberFormat="1" applyFont="1" applyFill="1" applyBorder="1" applyAlignment="1" applyProtection="1">
      <alignment horizontal="center" vertical="center"/>
    </xf>
    <xf numFmtId="168" fontId="1" fillId="19" borderId="75" xfId="0" applyNumberFormat="1" applyFont="1" applyFill="1" applyBorder="1" applyAlignment="1" applyProtection="1">
      <alignment horizontal="center" vertical="center"/>
    </xf>
    <xf numFmtId="164" fontId="1" fillId="19" borderId="35" xfId="0" applyNumberFormat="1" applyFont="1" applyFill="1" applyBorder="1" applyAlignment="1" applyProtection="1">
      <alignment horizontal="center" vertical="center"/>
    </xf>
    <xf numFmtId="168"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8" fontId="8" fillId="0" borderId="13" xfId="0" applyNumberFormat="1" applyFont="1" applyBorder="1" applyAlignment="1" applyProtection="1">
      <alignment horizontal="right" vertical="center"/>
    </xf>
    <xf numFmtId="168" fontId="8" fillId="0" borderId="4" xfId="0" applyNumberFormat="1" applyFont="1" applyBorder="1" applyAlignment="1" applyProtection="1">
      <alignment vertical="center"/>
    </xf>
    <xf numFmtId="168" fontId="8" fillId="0" borderId="7" xfId="0" applyNumberFormat="1" applyFont="1" applyBorder="1" applyAlignment="1" applyProtection="1">
      <alignment vertical="center"/>
    </xf>
    <xf numFmtId="168" fontId="8" fillId="3" borderId="14" xfId="0" applyNumberFormat="1" applyFont="1" applyFill="1" applyBorder="1" applyAlignment="1" applyProtection="1">
      <alignment vertical="center"/>
    </xf>
    <xf numFmtId="168" fontId="8" fillId="3" borderId="4" xfId="0" applyNumberFormat="1" applyFont="1" applyFill="1" applyBorder="1" applyAlignment="1" applyProtection="1">
      <alignment vertical="center"/>
    </xf>
    <xf numFmtId="168" fontId="8" fillId="3" borderId="13" xfId="0" applyNumberFormat="1" applyFont="1" applyFill="1" applyBorder="1" applyAlignment="1" applyProtection="1">
      <alignment vertical="center"/>
    </xf>
    <xf numFmtId="168" fontId="8" fillId="0" borderId="4" xfId="0" applyNumberFormat="1" applyFont="1" applyBorder="1" applyAlignment="1" applyProtection="1">
      <alignment horizontal="right" vertical="center"/>
    </xf>
    <xf numFmtId="168" fontId="8" fillId="0" borderId="6" xfId="0" applyNumberFormat="1" applyFont="1" applyBorder="1" applyAlignment="1" applyProtection="1">
      <alignment horizontal="right" vertical="center"/>
    </xf>
    <xf numFmtId="168" fontId="8" fillId="3" borderId="7" xfId="0" applyNumberFormat="1" applyFont="1" applyFill="1" applyBorder="1" applyAlignment="1" applyProtection="1">
      <alignment vertical="center"/>
    </xf>
    <xf numFmtId="168" fontId="8" fillId="3" borderId="3" xfId="0" applyNumberFormat="1" applyFont="1" applyFill="1" applyBorder="1" applyAlignment="1" applyProtection="1">
      <alignment vertical="center"/>
    </xf>
    <xf numFmtId="0" fontId="6" fillId="0" borderId="0" xfId="0" applyFont="1" applyAlignment="1" applyProtection="1">
      <alignment vertical="center"/>
    </xf>
    <xf numFmtId="168" fontId="8" fillId="3" borderId="11" xfId="0" applyNumberFormat="1" applyFont="1" applyFill="1" applyBorder="1" applyAlignment="1" applyProtection="1">
      <alignment vertical="center"/>
    </xf>
    <xf numFmtId="168" fontId="8" fillId="0" borderId="3" xfId="0" applyNumberFormat="1" applyFont="1" applyBorder="1" applyAlignment="1" applyProtection="1">
      <alignment horizontal="right" vertical="center"/>
    </xf>
    <xf numFmtId="168" fontId="8" fillId="0" borderId="7" xfId="0" applyNumberFormat="1" applyFont="1" applyBorder="1" applyAlignment="1" applyProtection="1">
      <alignment horizontal="right" vertical="center"/>
    </xf>
    <xf numFmtId="168" fontId="8" fillId="0" borderId="62" xfId="0" applyNumberFormat="1" applyFont="1" applyBorder="1" applyAlignment="1" applyProtection="1">
      <alignment vertical="center"/>
    </xf>
    <xf numFmtId="168" fontId="8" fillId="0" borderId="43" xfId="0" applyNumberFormat="1" applyFont="1" applyBorder="1" applyAlignment="1" applyProtection="1">
      <alignment vertical="center"/>
    </xf>
    <xf numFmtId="168" fontId="8" fillId="0" borderId="63" xfId="0" applyNumberFormat="1" applyFont="1" applyBorder="1" applyAlignment="1" applyProtection="1">
      <alignment vertical="center"/>
    </xf>
    <xf numFmtId="168" fontId="8" fillId="3" borderId="63" xfId="0" applyNumberFormat="1" applyFont="1" applyFill="1" applyBorder="1" applyAlignment="1" applyProtection="1">
      <alignment vertical="center"/>
    </xf>
    <xf numFmtId="168" fontId="8" fillId="3" borderId="64" xfId="0" applyNumberFormat="1" applyFont="1" applyFill="1" applyBorder="1" applyAlignment="1" applyProtection="1">
      <alignment vertical="center"/>
    </xf>
    <xf numFmtId="168" fontId="8" fillId="3" borderId="72" xfId="0" applyNumberFormat="1" applyFont="1" applyFill="1" applyBorder="1" applyAlignment="1" applyProtection="1">
      <alignment vertical="center"/>
    </xf>
    <xf numFmtId="168" fontId="8" fillId="3" borderId="73" xfId="0" applyNumberFormat="1" applyFont="1" applyFill="1" applyBorder="1" applyAlignment="1" applyProtection="1">
      <alignment vertical="center"/>
    </xf>
    <xf numFmtId="168" fontId="8" fillId="3" borderId="48" xfId="0" applyNumberFormat="1" applyFont="1" applyFill="1" applyBorder="1" applyAlignment="1" applyProtection="1">
      <alignment vertical="center"/>
    </xf>
    <xf numFmtId="168" fontId="8" fillId="3" borderId="65" xfId="0" applyNumberFormat="1" applyFont="1" applyFill="1" applyBorder="1" applyAlignment="1" applyProtection="1">
      <alignment vertical="center"/>
    </xf>
    <xf numFmtId="168" fontId="8" fillId="3" borderId="42" xfId="0" applyNumberFormat="1" applyFont="1" applyFill="1" applyBorder="1" applyAlignment="1" applyProtection="1">
      <alignment vertical="center"/>
    </xf>
    <xf numFmtId="168" fontId="8" fillId="3" borderId="70" xfId="0" applyNumberFormat="1" applyFont="1" applyFill="1" applyBorder="1" applyAlignment="1" applyProtection="1">
      <alignment horizontal="right" vertical="center"/>
    </xf>
    <xf numFmtId="168" fontId="8" fillId="0" borderId="14" xfId="0" applyNumberFormat="1" applyFont="1" applyFill="1" applyBorder="1" applyAlignment="1" applyProtection="1">
      <alignment horizontal="right" vertical="center"/>
    </xf>
    <xf numFmtId="168" fontId="8" fillId="0" borderId="69" xfId="0" applyNumberFormat="1" applyFont="1" applyFill="1" applyBorder="1" applyAlignment="1" applyProtection="1">
      <alignment horizontal="right" vertical="center"/>
    </xf>
    <xf numFmtId="168" fontId="8" fillId="0" borderId="68" xfId="0" applyNumberFormat="1" applyFont="1" applyFill="1" applyBorder="1" applyAlignment="1" applyProtection="1">
      <alignment horizontal="right" vertical="center"/>
    </xf>
    <xf numFmtId="168" fontId="8" fillId="0" borderId="21" xfId="0" applyNumberFormat="1" applyFont="1" applyFill="1" applyBorder="1" applyAlignment="1" applyProtection="1">
      <alignment horizontal="right" vertical="center"/>
    </xf>
    <xf numFmtId="168" fontId="8" fillId="0" borderId="71" xfId="0" applyNumberFormat="1" applyFont="1" applyFill="1" applyBorder="1" applyAlignment="1" applyProtection="1">
      <alignment horizontal="right" vertical="center"/>
    </xf>
    <xf numFmtId="168" fontId="8" fillId="0" borderId="67" xfId="0" applyNumberFormat="1" applyFont="1" applyFill="1" applyBorder="1" applyAlignment="1" applyProtection="1">
      <alignment horizontal="right" vertical="center"/>
    </xf>
    <xf numFmtId="168" fontId="8" fillId="0" borderId="0" xfId="0" applyNumberFormat="1" applyFont="1" applyBorder="1" applyAlignment="1" applyProtection="1">
      <alignment vertical="center"/>
    </xf>
    <xf numFmtId="168"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8" fontId="16" fillId="0" borderId="136" xfId="2" applyNumberFormat="1" applyFont="1" applyBorder="1" applyAlignment="1" applyProtection="1">
      <alignment horizontal="center" vertical="center"/>
      <protection locked="0"/>
    </xf>
    <xf numFmtId="178" fontId="16" fillId="0" borderId="132" xfId="2" applyNumberFormat="1" applyFont="1" applyBorder="1" applyAlignment="1" applyProtection="1">
      <alignment horizontal="center" vertical="center"/>
      <protection locked="0"/>
    </xf>
    <xf numFmtId="178" fontId="16" fillId="0" borderId="134" xfId="2" applyNumberFormat="1" applyFont="1" applyBorder="1" applyAlignment="1" applyProtection="1">
      <alignment horizontal="center" vertical="center"/>
      <protection locked="0"/>
    </xf>
    <xf numFmtId="178" fontId="16" fillId="17" borderId="37" xfId="2" applyNumberFormat="1" applyFont="1" applyFill="1" applyBorder="1" applyAlignment="1" applyProtection="1">
      <alignment horizontal="center" vertical="center"/>
    </xf>
    <xf numFmtId="178" fontId="16" fillId="17" borderId="51" xfId="2" applyNumberFormat="1" applyFont="1" applyFill="1" applyBorder="1" applyAlignment="1" applyProtection="1">
      <alignment horizontal="center" vertical="center"/>
    </xf>
    <xf numFmtId="178" fontId="16" fillId="17" borderId="123" xfId="2" applyNumberFormat="1" applyFont="1" applyFill="1" applyBorder="1" applyAlignment="1" applyProtection="1">
      <alignment horizontal="center" vertical="center"/>
    </xf>
    <xf numFmtId="178" fontId="16" fillId="0" borderId="132" xfId="2" applyNumberFormat="1" applyFont="1" applyFill="1" applyBorder="1" applyAlignment="1" applyProtection="1">
      <alignment horizontal="center" vertical="center"/>
      <protection locked="0"/>
    </xf>
    <xf numFmtId="178" fontId="16" fillId="0" borderId="120" xfId="2" applyNumberFormat="1" applyFont="1" applyBorder="1" applyAlignment="1" applyProtection="1">
      <alignment horizontal="center" vertical="center"/>
      <protection locked="0"/>
    </xf>
    <xf numFmtId="178" fontId="16" fillId="0" borderId="117" xfId="2" applyNumberFormat="1" applyFont="1" applyFill="1" applyBorder="1" applyAlignment="1" applyProtection="1">
      <alignment horizontal="center" vertical="center"/>
      <protection locked="0"/>
    </xf>
    <xf numFmtId="178" fontId="16" fillId="17" borderId="52" xfId="2" applyNumberFormat="1" applyFont="1" applyFill="1" applyBorder="1" applyAlignment="1" applyProtection="1">
      <alignment horizontal="center" vertical="center"/>
    </xf>
    <xf numFmtId="178" fontId="16" fillId="17" borderId="122" xfId="2" applyNumberFormat="1" applyFont="1" applyFill="1" applyBorder="1" applyAlignment="1" applyProtection="1">
      <alignment horizontal="center" vertical="center"/>
    </xf>
    <xf numFmtId="178" fontId="16" fillId="17" borderId="90" xfId="2" applyNumberFormat="1" applyFont="1" applyFill="1" applyBorder="1" applyAlignment="1" applyProtection="1">
      <alignment horizontal="center" vertical="center"/>
    </xf>
    <xf numFmtId="178" fontId="16" fillId="0" borderId="130" xfId="2" applyNumberFormat="1" applyFont="1" applyBorder="1" applyAlignment="1" applyProtection="1">
      <alignment horizontal="center" vertical="center"/>
      <protection locked="0"/>
    </xf>
    <xf numFmtId="178" fontId="16" fillId="17" borderId="152" xfId="2" applyNumberFormat="1" applyFont="1" applyFill="1" applyBorder="1" applyAlignment="1" applyProtection="1">
      <alignment horizontal="center" vertical="center"/>
    </xf>
    <xf numFmtId="178" fontId="16" fillId="0" borderId="130" xfId="2" applyNumberFormat="1" applyFont="1" applyFill="1" applyBorder="1" applyAlignment="1" applyProtection="1">
      <alignment horizontal="center" vertical="center"/>
      <protection locked="0"/>
    </xf>
    <xf numFmtId="178" fontId="16" fillId="0" borderId="139" xfId="2" applyNumberFormat="1" applyFont="1" applyFill="1" applyBorder="1" applyAlignment="1" applyProtection="1">
      <alignment horizontal="center" vertical="center"/>
      <protection locked="0"/>
    </xf>
    <xf numFmtId="178" fontId="0" fillId="4" borderId="148" xfId="2" applyNumberFormat="1" applyFont="1" applyFill="1" applyBorder="1" applyAlignment="1" applyProtection="1">
      <alignment horizontal="center" vertical="center"/>
    </xf>
    <xf numFmtId="178" fontId="16" fillId="0" borderId="140" xfId="2" applyNumberFormat="1" applyFont="1" applyFill="1" applyBorder="1" applyAlignment="1" applyProtection="1">
      <alignment horizontal="center" vertical="center"/>
    </xf>
    <xf numFmtId="178" fontId="16" fillId="17" borderId="153" xfId="2" applyNumberFormat="1" applyFont="1" applyFill="1" applyBorder="1" applyAlignment="1" applyProtection="1">
      <alignment horizontal="center" vertical="center"/>
    </xf>
    <xf numFmtId="168" fontId="18" fillId="4" borderId="122" xfId="4" applyNumberFormat="1" applyFont="1" applyFill="1" applyBorder="1" applyAlignment="1" applyProtection="1">
      <alignment horizontal="center" vertical="center"/>
    </xf>
    <xf numFmtId="168"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8"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8" fontId="10" fillId="4" borderId="117" xfId="0" applyNumberFormat="1" applyFont="1" applyFill="1" applyBorder="1" applyAlignment="1" applyProtection="1">
      <alignment horizontal="center" vertical="center"/>
    </xf>
    <xf numFmtId="168"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8"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8" fontId="39" fillId="0" borderId="0" xfId="0" applyNumberFormat="1" applyFont="1" applyAlignment="1" applyProtection="1">
      <alignment horizontal="center" vertical="center"/>
    </xf>
    <xf numFmtId="168" fontId="1" fillId="0" borderId="0" xfId="0" applyNumberFormat="1" applyFont="1" applyAlignment="1" applyProtection="1">
      <alignment horizontal="center" vertical="center"/>
    </xf>
    <xf numFmtId="168" fontId="8" fillId="0" borderId="0" xfId="0" applyNumberFormat="1" applyFont="1" applyAlignment="1" applyProtection="1">
      <alignment horizontal="center" vertical="center"/>
    </xf>
    <xf numFmtId="168"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xf>
    <xf numFmtId="0" fontId="0" fillId="0" borderId="0" xfId="0" applyFont="1" applyAlignment="1" applyProtection="1"/>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8" fontId="16" fillId="4" borderId="90" xfId="0" applyNumberFormat="1" applyFont="1" applyFill="1" applyBorder="1" applyAlignment="1" applyProtection="1">
      <alignment horizontal="center" vertical="center"/>
    </xf>
    <xf numFmtId="168" fontId="16" fillId="4" borderId="154" xfId="0" applyNumberFormat="1" applyFont="1" applyFill="1" applyBorder="1" applyAlignment="1" applyProtection="1">
      <alignment horizontal="center" vertical="center"/>
    </xf>
    <xf numFmtId="168" fontId="16" fillId="4" borderId="0" xfId="0" applyNumberFormat="1" applyFont="1" applyFill="1" applyBorder="1" applyAlignment="1" applyProtection="1">
      <alignment horizontal="center" vertical="center"/>
    </xf>
    <xf numFmtId="168"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168" fontId="10" fillId="12" borderId="120" xfId="0" applyNumberFormat="1" applyFont="1" applyFill="1" applyBorder="1" applyAlignment="1" applyProtection="1">
      <alignment horizontal="center" vertical="center" wrapText="1"/>
    </xf>
    <xf numFmtId="168" fontId="10" fillId="12" borderId="117" xfId="0" applyNumberFormat="1" applyFont="1" applyFill="1" applyBorder="1" applyAlignment="1" applyProtection="1">
      <alignment horizontal="center" vertical="center" wrapText="1"/>
    </xf>
    <xf numFmtId="168" fontId="10" fillId="12" borderId="118" xfId="0" applyNumberFormat="1" applyFont="1" applyFill="1" applyBorder="1" applyAlignment="1" applyProtection="1">
      <alignment horizontal="center" vertical="center" wrapText="1"/>
    </xf>
    <xf numFmtId="168" fontId="10" fillId="12" borderId="136" xfId="0" applyNumberFormat="1" applyFont="1" applyFill="1" applyBorder="1" applyAlignment="1" applyProtection="1">
      <alignment horizontal="center" vertical="center" wrapText="1"/>
    </xf>
    <xf numFmtId="168" fontId="10" fillId="12" borderId="132" xfId="0" applyNumberFormat="1" applyFont="1" applyFill="1" applyBorder="1" applyAlignment="1" applyProtection="1">
      <alignment horizontal="center" vertical="center" wrapText="1"/>
    </xf>
    <xf numFmtId="168"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cellXfs>
  <cellStyles count="6">
    <cellStyle name="Comma" xfId="2" builtinId="3"/>
    <cellStyle name="Hyperlink" xfId="5" builtinId="8"/>
    <cellStyle name="Normal" xfId="0" builtinId="0"/>
    <cellStyle name="Normal_CSU-req-info NEW" xfId="4" xr:uid="{00000000-0005-0000-0000-000003000000}"/>
    <cellStyle name="Normal_report   ub city 00-08" xfId="3" xr:uid="{00000000-0005-0000-0000-00000400000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workbookViewId="0">
      <selection activeCell="B4" sqref="B4"/>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3"/>
  <sheetViews>
    <sheetView topLeftCell="A4"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41" t="s">
        <v>749</v>
      </c>
      <c r="J1" s="1041"/>
      <c r="K1" s="1041"/>
      <c r="L1" s="1041"/>
    </row>
    <row r="2" spans="1:12">
      <c r="A2" s="295"/>
      <c r="B2" s="295"/>
      <c r="C2" s="295"/>
      <c r="D2" s="295"/>
      <c r="E2" s="295"/>
      <c r="F2" s="243"/>
      <c r="G2" s="15"/>
      <c r="H2" s="15"/>
      <c r="I2" s="1041" t="s">
        <v>753</v>
      </c>
      <c r="J2" s="1041"/>
      <c r="K2" s="1041"/>
      <c r="L2" s="1041"/>
    </row>
    <row r="3" spans="1:12">
      <c r="A3" s="295"/>
      <c r="B3" s="295"/>
      <c r="C3" s="295"/>
      <c r="D3" s="295"/>
      <c r="E3" s="295"/>
      <c r="F3" s="295"/>
      <c r="G3" s="295"/>
      <c r="H3" s="295"/>
      <c r="I3" s="295"/>
      <c r="J3" s="295"/>
      <c r="K3" s="295"/>
      <c r="L3" s="295"/>
    </row>
    <row r="4" spans="1:12">
      <c r="A4" s="1009" t="s">
        <v>573</v>
      </c>
      <c r="B4" s="1167"/>
      <c r="C4" s="1167"/>
      <c r="D4" s="1167"/>
      <c r="E4" s="1167"/>
      <c r="F4" s="1167"/>
      <c r="G4" s="1167"/>
      <c r="H4" s="1167"/>
      <c r="I4" s="1167"/>
      <c r="J4" s="1167"/>
      <c r="K4" s="1167"/>
      <c r="L4" s="1167"/>
    </row>
    <row r="5" spans="1:12">
      <c r="A5" s="1049" t="str">
        <f>+STATISTICS!A4</f>
        <v>ХАДГАЛАМЖ, ЗЭЭЛИЙН ХОРШООНЫ НЭР</v>
      </c>
      <c r="B5" s="1167"/>
      <c r="C5" s="1167"/>
      <c r="D5" s="1167"/>
      <c r="E5" s="1167"/>
      <c r="F5" s="1167"/>
      <c r="G5" s="1167"/>
      <c r="H5" s="1167"/>
      <c r="I5" s="1167"/>
      <c r="J5" s="1167"/>
      <c r="K5" s="1167"/>
      <c r="L5" s="1167"/>
    </row>
    <row r="6" spans="1:12">
      <c r="A6" s="1009" t="s">
        <v>4</v>
      </c>
      <c r="B6" s="1167"/>
      <c r="C6" s="1167"/>
      <c r="D6" s="1167"/>
      <c r="E6" s="1167"/>
      <c r="F6" s="1167"/>
      <c r="G6" s="1167"/>
      <c r="H6" s="1167"/>
      <c r="I6" s="1167"/>
      <c r="J6" s="1167"/>
      <c r="K6" s="1167"/>
      <c r="L6" s="1167"/>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87">
        <f>+STATISTICS!A7</f>
        <v>44651</v>
      </c>
      <c r="B9" s="1188"/>
      <c r="C9" s="492"/>
      <c r="D9" s="492"/>
      <c r="E9" s="492"/>
      <c r="F9" s="492"/>
      <c r="G9" s="295"/>
      <c r="H9" s="295"/>
      <c r="I9" s="295"/>
      <c r="J9" s="295"/>
      <c r="K9" s="295"/>
      <c r="L9" s="352" t="s">
        <v>5</v>
      </c>
    </row>
    <row r="10" spans="1:12">
      <c r="A10" s="1165" t="s">
        <v>237</v>
      </c>
      <c r="B10" s="1163" t="s">
        <v>554</v>
      </c>
      <c r="C10" s="1163" t="s">
        <v>555</v>
      </c>
      <c r="D10" s="1163" t="s">
        <v>556</v>
      </c>
      <c r="E10" s="1179" t="s">
        <v>557</v>
      </c>
      <c r="F10" s="1179" t="s">
        <v>558</v>
      </c>
      <c r="G10" s="1179" t="s">
        <v>559</v>
      </c>
      <c r="H10" s="1163" t="s">
        <v>560</v>
      </c>
      <c r="I10" s="1163" t="s">
        <v>561</v>
      </c>
      <c r="J10" s="1163" t="s">
        <v>562</v>
      </c>
      <c r="K10" s="1163" t="s">
        <v>563</v>
      </c>
      <c r="L10" s="1189" t="s">
        <v>564</v>
      </c>
    </row>
    <row r="11" spans="1:12">
      <c r="A11" s="1191"/>
      <c r="B11" s="1182"/>
      <c r="C11" s="1182"/>
      <c r="D11" s="1182"/>
      <c r="E11" s="1180"/>
      <c r="F11" s="1180"/>
      <c r="G11" s="1180"/>
      <c r="H11" s="1182"/>
      <c r="I11" s="1182"/>
      <c r="J11" s="1182"/>
      <c r="K11" s="1182"/>
      <c r="L11" s="1190"/>
    </row>
    <row r="12" spans="1:12" ht="40.5" customHeight="1" thickBot="1">
      <c r="A12" s="1166"/>
      <c r="B12" s="1164"/>
      <c r="C12" s="1164"/>
      <c r="D12" s="1164"/>
      <c r="E12" s="1181"/>
      <c r="F12" s="1181"/>
      <c r="G12" s="1181"/>
      <c r="H12" s="1164"/>
      <c r="I12" s="1164"/>
      <c r="J12" s="1164"/>
      <c r="K12" s="1164"/>
      <c r="L12" s="1174"/>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92" t="s">
        <v>468</v>
      </c>
      <c r="B53" s="1193"/>
      <c r="C53" s="707">
        <f>SUM(C13:C52)</f>
        <v>0</v>
      </c>
      <c r="D53" s="1183"/>
      <c r="E53" s="1184"/>
      <c r="F53" s="1184"/>
      <c r="G53" s="1184"/>
      <c r="H53" s="1185"/>
      <c r="I53" s="707">
        <f>SUM(I13:I52)</f>
        <v>0</v>
      </c>
      <c r="J53" s="707">
        <f>SUM(J13:J52)</f>
        <v>0</v>
      </c>
      <c r="K53" s="708"/>
      <c r="L53" s="498" t="e">
        <f>SUM(L13:L52)</f>
        <v>#DIV/0!</v>
      </c>
    </row>
    <row r="54" spans="1:12">
      <c r="A54" s="295"/>
      <c r="B54" s="295"/>
      <c r="C54" s="630"/>
      <c r="D54" s="630"/>
      <c r="E54" s="630"/>
      <c r="F54" s="630"/>
      <c r="G54" s="630"/>
      <c r="H54" s="630"/>
      <c r="I54" s="630"/>
      <c r="J54" s="1186" t="s">
        <v>574</v>
      </c>
      <c r="K54" s="1176"/>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09" t="s">
        <v>232</v>
      </c>
      <c r="B58" s="1009"/>
      <c r="C58" s="1009"/>
      <c r="D58" s="1009"/>
      <c r="E58" s="1009"/>
      <c r="F58" s="1009"/>
      <c r="G58" s="1009"/>
      <c r="H58" s="1009"/>
      <c r="I58" s="1009"/>
      <c r="J58" s="1009"/>
      <c r="K58" s="1009"/>
      <c r="L58" s="1009"/>
    </row>
    <row r="59" spans="1:12">
      <c r="A59" s="1065" t="s">
        <v>233</v>
      </c>
      <c r="B59" s="1065"/>
      <c r="C59" s="1065"/>
      <c r="D59" s="1065"/>
      <c r="E59" s="1065"/>
      <c r="F59" s="1065"/>
      <c r="G59" s="1065"/>
      <c r="H59" s="1065"/>
      <c r="I59" s="1065"/>
      <c r="J59" s="1065"/>
      <c r="K59" s="1065"/>
      <c r="L59" s="1065"/>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78"/>
      <c r="K61" s="1167"/>
      <c r="L61" s="295"/>
    </row>
    <row r="62" spans="1:12">
      <c r="E62" s="239"/>
      <c r="F62" s="235"/>
    </row>
    <row r="63" spans="1:12">
      <c r="E63" s="239"/>
      <c r="F63" s="234" t="s">
        <v>236</v>
      </c>
      <c r="H63" s="295" t="str">
        <f>+STATISTICS!C96</f>
        <v>/Нэр/</v>
      </c>
    </row>
  </sheetData>
  <sheetProtection password="CA9F" sheet="1" objects="1" scenarios="1"/>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xr:uid="{00000000-0002-0000-0900-000000000000}">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r:uid="{00000000-0002-0000-0900-000001000000}">
          <x14:formula1>
            <xm:f>'40 BIG LOAN'!$E$71:$E$80</xm:f>
          </x14:formula1>
          <xm:sqref>H13:H52</xm:sqref>
        </x14:dataValidation>
        <x14:dataValidation type="list" allowBlank="1" showErrorMessage="1" xr:uid="{00000000-0002-0000-0900-000002000000}">
          <x14:formula1>
            <xm:f>'40 BIG LOAN'!$G$71:$G$75</xm:f>
          </x14:formula1>
          <xm:sqref>K13:K52</xm:sqref>
        </x14:dataValidation>
        <x14:dataValidation type="list" allowBlank="1" showInputMessage="1" showErrorMessage="1" prompt="Сонгоно уу!" xr:uid="{00000000-0002-0000-0900-000003000000}">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41" t="s">
        <v>749</v>
      </c>
      <c r="G1" s="1041"/>
      <c r="H1" s="1041"/>
      <c r="I1" s="1041"/>
      <c r="J1" s="1041"/>
    </row>
    <row r="2" spans="1:10">
      <c r="A2" s="295"/>
      <c r="B2" s="295"/>
      <c r="C2" s="295"/>
      <c r="D2" s="295"/>
      <c r="E2" s="295"/>
      <c r="F2" s="295"/>
      <c r="G2" s="1041" t="s">
        <v>754</v>
      </c>
      <c r="H2" s="1041"/>
      <c r="I2" s="1041"/>
      <c r="J2" s="1041"/>
    </row>
    <row r="3" spans="1:10">
      <c r="A3" s="295"/>
      <c r="B3" s="295"/>
      <c r="C3" s="295"/>
      <c r="D3" s="295"/>
      <c r="E3" s="295"/>
      <c r="F3" s="295"/>
      <c r="G3" s="295"/>
      <c r="H3" s="295"/>
      <c r="I3" s="295"/>
      <c r="J3" s="295"/>
    </row>
    <row r="4" spans="1:10">
      <c r="A4" s="1009" t="s">
        <v>797</v>
      </c>
      <c r="B4" s="1196"/>
      <c r="C4" s="1196"/>
      <c r="D4" s="1196"/>
      <c r="E4" s="1196"/>
      <c r="F4" s="1196"/>
      <c r="G4" s="1196"/>
      <c r="H4" s="1196"/>
      <c r="I4" s="1196"/>
      <c r="J4" s="1196"/>
    </row>
    <row r="5" spans="1:10">
      <c r="A5" s="1049" t="str">
        <f>+STATISTICS!A4</f>
        <v>ХАДГАЛАМЖ, ЗЭЭЛИЙН ХОРШООНЫ НЭР</v>
      </c>
      <c r="B5" s="1167"/>
      <c r="C5" s="1167"/>
      <c r="D5" s="1167"/>
      <c r="E5" s="1167"/>
      <c r="F5" s="1167"/>
      <c r="G5" s="1167"/>
      <c r="H5" s="1167"/>
      <c r="I5" s="1167"/>
      <c r="J5" s="1167"/>
    </row>
    <row r="6" spans="1:10">
      <c r="A6" s="1009" t="s">
        <v>4</v>
      </c>
      <c r="B6" s="1167"/>
      <c r="C6" s="1167"/>
      <c r="D6" s="1167"/>
      <c r="E6" s="1167"/>
      <c r="F6" s="1167"/>
      <c r="G6" s="1167"/>
      <c r="H6" s="1167"/>
      <c r="I6" s="1167"/>
      <c r="J6" s="1167"/>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87">
        <f>+STATISTICS!A7</f>
        <v>44651</v>
      </c>
      <c r="B9" s="1188"/>
      <c r="C9" s="492"/>
      <c r="D9" s="492"/>
      <c r="E9" s="492"/>
      <c r="F9" s="492"/>
      <c r="G9" s="492"/>
      <c r="H9" s="295"/>
      <c r="I9" s="295"/>
      <c r="J9" s="352" t="s">
        <v>5</v>
      </c>
    </row>
    <row r="10" spans="1:10">
      <c r="A10" s="1165" t="s">
        <v>237</v>
      </c>
      <c r="B10" s="1163" t="s">
        <v>580</v>
      </c>
      <c r="C10" s="1163"/>
      <c r="D10" s="1163" t="s">
        <v>575</v>
      </c>
      <c r="E10" s="1195" t="s">
        <v>576</v>
      </c>
      <c r="F10" s="1163" t="s">
        <v>577</v>
      </c>
      <c r="G10" s="1163" t="s">
        <v>578</v>
      </c>
      <c r="H10" s="1195" t="s">
        <v>810</v>
      </c>
      <c r="I10" s="1163" t="s">
        <v>558</v>
      </c>
      <c r="J10" s="1189" t="s">
        <v>579</v>
      </c>
    </row>
    <row r="11" spans="1:10" ht="36" customHeight="1" thickBot="1">
      <c r="A11" s="1166"/>
      <c r="B11" s="481" t="s">
        <v>568</v>
      </c>
      <c r="C11" s="482" t="s">
        <v>565</v>
      </c>
      <c r="D11" s="1164"/>
      <c r="E11" s="1164"/>
      <c r="F11" s="1164"/>
      <c r="G11" s="1164"/>
      <c r="H11" s="1164"/>
      <c r="I11" s="1164"/>
      <c r="J11" s="1174"/>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4" t="s">
        <v>566</v>
      </c>
      <c r="B52" s="1185"/>
      <c r="C52" s="508"/>
      <c r="D52" s="719">
        <f>SUM(D12:D51)</f>
        <v>0</v>
      </c>
      <c r="E52" s="719"/>
      <c r="F52" s="720"/>
      <c r="G52" s="720"/>
      <c r="H52" s="720"/>
      <c r="I52" s="720"/>
      <c r="J52" s="809" t="e">
        <f>SUM(J12:J51)</f>
        <v>#DIV/0!</v>
      </c>
    </row>
    <row r="53" spans="1:10">
      <c r="A53" s="295"/>
      <c r="B53" s="295"/>
      <c r="C53" s="295"/>
      <c r="D53" s="630"/>
      <c r="E53" s="630"/>
      <c r="F53" s="630"/>
      <c r="G53" s="630"/>
      <c r="H53" s="1175" t="s">
        <v>581</v>
      </c>
      <c r="I53" s="1175"/>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09" t="s">
        <v>232</v>
      </c>
      <c r="B56" s="1009"/>
      <c r="C56" s="1009"/>
      <c r="D56" s="1009"/>
      <c r="E56" s="1009"/>
      <c r="F56" s="1009"/>
      <c r="G56" s="1009"/>
      <c r="H56" s="1009"/>
      <c r="I56" s="1009"/>
      <c r="J56" s="1009"/>
    </row>
    <row r="57" spans="1:10">
      <c r="A57" s="1065" t="s">
        <v>233</v>
      </c>
      <c r="B57" s="1065"/>
      <c r="C57" s="1065"/>
      <c r="D57" s="1065"/>
      <c r="E57" s="1065"/>
      <c r="F57" s="1065"/>
      <c r="G57" s="1065"/>
      <c r="H57" s="1065"/>
      <c r="I57" s="1065"/>
      <c r="J57" s="1065"/>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G2:J2"/>
    <mergeCell ref="A4:J4"/>
    <mergeCell ref="A5:J5"/>
    <mergeCell ref="A6:J6"/>
    <mergeCell ref="F1:J1"/>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xr:uid="{00000000-0002-0000-0A00-000000000000}">
      <formula1>0</formula1>
      <formula2>0.2</formula2>
    </dataValidation>
    <dataValidation type="date" allowBlank="1" showErrorMessage="1" sqref="H52:I52" xr:uid="{00000000-0002-0000-0A00-000001000000}">
      <formula1>1</formula1>
      <formula2>99999</formula2>
    </dataValidation>
    <dataValidation type="list" allowBlank="1" showInputMessage="1" showErrorMessage="1" prompt="Сонгоно уу!_x000a_" sqref="E12:E51" xr:uid="{00000000-0002-0000-0A00-000002000000}">
      <formula1>"Хугацаатай, Хугацаагүй"</formula1>
    </dataValidation>
    <dataValidation type="date" allowBlank="1" showErrorMessage="1" sqref="H12:I51" xr:uid="{00000000-0002-0000-0A00-000003000000}">
      <formula1>1</formula1>
      <formula2>109860</formula2>
    </dataValidation>
    <dataValidation type="whole" allowBlank="1" showInputMessage="1" showErrorMessage="1" sqref="F12:F51" xr:uid="{00000000-0002-0000-0A00-000004000000}">
      <formula1>0</formula1>
      <formula2>100000</formula2>
    </dataValidation>
    <dataValidation type="decimal" allowBlank="1" showInputMessage="1" showErrorMessage="1" sqref="D12:D51" xr:uid="{00000000-0002-0000-0A00-000005000000}">
      <formula1>0</formula1>
      <formula2>10000000000000000</formula2>
    </dataValidation>
    <dataValidation type="textLength" allowBlank="1" showInputMessage="1" showErrorMessage="1" sqref="C12:C51" xr:uid="{00000000-0002-0000-0A00-000006000000}">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09" t="s">
        <v>582</v>
      </c>
      <c r="B4" s="1167"/>
      <c r="C4" s="1167"/>
      <c r="D4" s="1167"/>
    </row>
    <row r="5" spans="1:6">
      <c r="A5" s="1049" t="str">
        <f>+STATISTICS!A4</f>
        <v>ХАДГАЛАМЖ, ЗЭЭЛИЙН ХОРШООНЫ НЭР</v>
      </c>
      <c r="B5" s="1167"/>
      <c r="C5" s="1167"/>
      <c r="D5" s="1167"/>
    </row>
    <row r="6" spans="1:6">
      <c r="A6" s="1009" t="s">
        <v>4</v>
      </c>
      <c r="B6" s="1167"/>
      <c r="C6" s="1167"/>
      <c r="D6" s="1167"/>
    </row>
    <row r="7" spans="1:6">
      <c r="A7" s="295"/>
      <c r="B7" s="295"/>
      <c r="C7" s="295"/>
      <c r="D7" s="295"/>
    </row>
    <row r="8" spans="1:6" ht="13.5" thickBot="1">
      <c r="A8" s="1187">
        <f>+STATISTICS!A7</f>
        <v>44651</v>
      </c>
      <c r="B8" s="1188"/>
      <c r="C8" s="492"/>
      <c r="D8" s="352" t="s">
        <v>5</v>
      </c>
    </row>
    <row r="9" spans="1:6">
      <c r="A9" s="1165" t="s">
        <v>237</v>
      </c>
      <c r="B9" s="1163" t="s">
        <v>587</v>
      </c>
      <c r="C9" s="1163" t="s">
        <v>583</v>
      </c>
      <c r="D9" s="1197" t="s">
        <v>584</v>
      </c>
    </row>
    <row r="10" spans="1:6" ht="27.75" customHeight="1" thickBot="1">
      <c r="A10" s="1166"/>
      <c r="B10" s="1164"/>
      <c r="C10" s="1164"/>
      <c r="D10" s="1174"/>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4" t="s">
        <v>566</v>
      </c>
      <c r="B51" s="1185"/>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09" t="s">
        <v>232</v>
      </c>
      <c r="B56" s="1009"/>
      <c r="C56" s="1009"/>
      <c r="D56" s="1009"/>
    </row>
    <row r="57" spans="1:4">
      <c r="A57" s="1065" t="s">
        <v>233</v>
      </c>
      <c r="B57" s="1065"/>
      <c r="C57" s="1065"/>
      <c r="D57" s="1065"/>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xr:uid="{00000000-0002-0000-0B00-00000000000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01" t="s">
        <v>588</v>
      </c>
      <c r="B4" s="1048"/>
      <c r="C4" s="1048"/>
      <c r="D4" s="1048"/>
      <c r="E4" s="1048"/>
      <c r="F4" s="1048"/>
      <c r="G4" s="1048"/>
      <c r="H4" s="1048"/>
      <c r="I4" s="1048"/>
      <c r="J4" s="1048"/>
      <c r="K4" s="1048"/>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23"/>
      <c r="B7" s="523"/>
      <c r="C7" s="524"/>
      <c r="D7" s="524"/>
      <c r="E7" s="524"/>
      <c r="F7" s="524"/>
      <c r="G7" s="524"/>
      <c r="H7" s="524"/>
      <c r="I7" s="524"/>
      <c r="J7" s="524"/>
      <c r="K7" s="524"/>
    </row>
    <row r="8" spans="1:13" ht="13.5" thickBot="1">
      <c r="A8" s="1205">
        <f>+STATISTICS!A7</f>
        <v>44651</v>
      </c>
      <c r="B8" s="1206"/>
      <c r="C8" s="525"/>
      <c r="D8" s="525"/>
      <c r="E8" s="524"/>
      <c r="F8" s="524"/>
      <c r="G8" s="524"/>
      <c r="H8" s="524"/>
      <c r="I8" s="524"/>
      <c r="J8" s="524"/>
      <c r="K8" s="352" t="s">
        <v>5</v>
      </c>
    </row>
    <row r="9" spans="1:13" ht="13.5" thickBot="1">
      <c r="A9" s="1207" t="s">
        <v>610</v>
      </c>
      <c r="B9" s="1208"/>
      <c r="C9" s="526" t="s">
        <v>291</v>
      </c>
      <c r="D9" s="527" t="s">
        <v>590</v>
      </c>
      <c r="E9" s="528" t="s">
        <v>591</v>
      </c>
      <c r="F9" s="528" t="s">
        <v>592</v>
      </c>
      <c r="G9" s="528" t="s">
        <v>593</v>
      </c>
      <c r="H9" s="528" t="s">
        <v>594</v>
      </c>
      <c r="I9" s="528" t="s">
        <v>595</v>
      </c>
      <c r="J9" s="528" t="s">
        <v>596</v>
      </c>
      <c r="K9" s="529" t="s">
        <v>509</v>
      </c>
    </row>
    <row r="10" spans="1:13" ht="13.5" thickBot="1">
      <c r="A10" s="1213" t="s">
        <v>589</v>
      </c>
      <c r="B10" s="1214"/>
      <c r="C10" s="1215"/>
      <c r="D10" s="1214"/>
      <c r="E10" s="1214"/>
      <c r="F10" s="1214"/>
      <c r="G10" s="1214"/>
      <c r="H10" s="1214"/>
      <c r="I10" s="1214"/>
      <c r="J10" s="1214"/>
      <c r="K10" s="1216"/>
    </row>
    <row r="11" spans="1:13">
      <c r="A11" s="530">
        <v>1</v>
      </c>
      <c r="B11" s="531" t="s">
        <v>14</v>
      </c>
      <c r="C11" s="721">
        <f>+BALANCESHEET!C12</f>
        <v>0</v>
      </c>
      <c r="D11" s="1209" t="s">
        <v>779</v>
      </c>
      <c r="E11" s="1209"/>
      <c r="F11" s="1209"/>
      <c r="G11" s="1209"/>
      <c r="H11" s="1209"/>
      <c r="I11" s="1209"/>
      <c r="J11" s="1210"/>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11"/>
      <c r="E12" s="1211"/>
      <c r="F12" s="1211"/>
      <c r="G12" s="1211"/>
      <c r="H12" s="1211"/>
      <c r="I12" s="1211"/>
      <c r="J12" s="1212"/>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23" t="s">
        <v>599</v>
      </c>
      <c r="B16" s="1224"/>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25" t="s">
        <v>600</v>
      </c>
      <c r="B17" s="1226"/>
      <c r="C17" s="1227"/>
      <c r="D17" s="1226"/>
      <c r="E17" s="1226"/>
      <c r="F17" s="1226"/>
      <c r="G17" s="1226"/>
      <c r="H17" s="1226"/>
      <c r="I17" s="1226"/>
      <c r="J17" s="1226"/>
      <c r="K17" s="1228"/>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23" t="s">
        <v>604</v>
      </c>
      <c r="B24" s="1224"/>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17" t="s">
        <v>605</v>
      </c>
      <c r="B25" s="1218"/>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19" t="s">
        <v>606</v>
      </c>
      <c r="B26" s="1220"/>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21" t="s">
        <v>607</v>
      </c>
      <c r="B27" s="1222"/>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199" t="s">
        <v>637</v>
      </c>
      <c r="B30" s="1199"/>
      <c r="C30" s="1199"/>
      <c r="D30" s="1199"/>
      <c r="E30" s="1199"/>
      <c r="F30" s="1199"/>
      <c r="G30" s="1199"/>
      <c r="H30" s="1199"/>
      <c r="I30" s="1199"/>
      <c r="J30" s="1199"/>
      <c r="K30" s="1199"/>
    </row>
    <row r="31" spans="1:12">
      <c r="A31" s="1198" t="s">
        <v>780</v>
      </c>
      <c r="B31" s="1198"/>
      <c r="C31" s="1198"/>
      <c r="D31" s="1198"/>
      <c r="E31" s="1198"/>
      <c r="F31" s="1198"/>
      <c r="G31" s="1198"/>
      <c r="H31" s="1198"/>
      <c r="I31" s="1198"/>
      <c r="J31" s="1198"/>
      <c r="K31" s="1198"/>
    </row>
    <row r="32" spans="1:12">
      <c r="A32" s="543"/>
      <c r="B32" s="543"/>
      <c r="C32" s="543"/>
      <c r="D32" s="543"/>
      <c r="E32" s="543"/>
      <c r="F32" s="543"/>
      <c r="G32" s="543"/>
      <c r="H32" s="543"/>
      <c r="I32" s="543"/>
      <c r="J32" s="543"/>
      <c r="K32" s="543"/>
    </row>
    <row r="33" spans="1:11">
      <c r="A33" s="516"/>
      <c r="B33" s="516"/>
      <c r="C33" s="1200"/>
      <c r="D33" s="1048"/>
      <c r="E33" s="544"/>
      <c r="F33" s="516"/>
      <c r="G33" s="516"/>
      <c r="H33" s="516"/>
      <c r="I33" s="545"/>
      <c r="J33" s="518"/>
      <c r="K33" s="518"/>
    </row>
    <row r="34" spans="1:11">
      <c r="A34" s="1009" t="s">
        <v>232</v>
      </c>
      <c r="B34" s="1009"/>
      <c r="C34" s="1009"/>
      <c r="D34" s="1009"/>
      <c r="E34" s="1009"/>
      <c r="F34" s="1009"/>
      <c r="G34" s="1009"/>
      <c r="H34" s="1009"/>
      <c r="I34" s="1009"/>
      <c r="J34" s="1009"/>
      <c r="K34" s="1009"/>
    </row>
    <row r="35" spans="1:11">
      <c r="A35" s="1200" t="s">
        <v>233</v>
      </c>
      <c r="B35" s="1200"/>
      <c r="C35" s="1200"/>
      <c r="D35" s="1200"/>
      <c r="E35" s="1200"/>
      <c r="F35" s="1200"/>
      <c r="G35" s="1200"/>
      <c r="H35" s="1200"/>
      <c r="I35" s="1200"/>
      <c r="J35" s="1200"/>
      <c r="K35" s="1200"/>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C23:J23 D13:J14 D18:J22 C15:J15" xr:uid="{00000000-0002-0000-0C00-000000000000}">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49" t="s">
        <v>615</v>
      </c>
      <c r="B4" s="1249"/>
      <c r="C4" s="1249"/>
      <c r="D4" s="1249"/>
      <c r="E4" s="1249"/>
      <c r="F4" s="1249"/>
      <c r="G4" s="1249"/>
      <c r="H4" s="1249"/>
    </row>
    <row r="5" spans="1:9">
      <c r="A5" s="1250" t="str">
        <f>+STATISTICS!A4</f>
        <v>ХАДГАЛАМЖ, ЗЭЭЛИЙН ХОРШООНЫ НЭР</v>
      </c>
      <c r="B5" s="1250"/>
      <c r="C5" s="1250"/>
      <c r="D5" s="1250"/>
      <c r="E5" s="1250"/>
      <c r="F5" s="1250"/>
      <c r="G5" s="1250"/>
      <c r="H5" s="1250"/>
    </row>
    <row r="6" spans="1:9">
      <c r="A6" s="1009" t="str">
        <f>[1]BALANCE!A5</f>
        <v>ХАДГАЛАМЖ, ЗЭЭЛИЙН ХОРШОО</v>
      </c>
      <c r="B6" s="1009"/>
      <c r="C6" s="1009"/>
      <c r="D6" s="1009"/>
      <c r="E6" s="1009"/>
      <c r="F6" s="1009"/>
      <c r="G6" s="1009"/>
      <c r="H6" s="1009"/>
    </row>
    <row r="7" spans="1:9">
      <c r="A7" s="1178"/>
      <c r="B7" s="1178"/>
      <c r="C7" s="1178"/>
      <c r="D7" s="1178"/>
      <c r="E7" s="1178"/>
      <c r="F7" s="1178"/>
      <c r="G7" s="1178"/>
      <c r="H7" s="1178"/>
    </row>
    <row r="8" spans="1:9" ht="13.5" thickBot="1">
      <c r="A8" s="1187">
        <f>+STATISTICS!A7</f>
        <v>44651</v>
      </c>
      <c r="B8" s="1187"/>
      <c r="C8" s="492"/>
      <c r="D8" s="492"/>
      <c r="E8" s="492"/>
      <c r="F8" s="492"/>
      <c r="G8" s="921"/>
      <c r="H8" s="140" t="str">
        <f>[1]BALANCESHEET!H7</f>
        <v>/төгрөгөөр/</v>
      </c>
    </row>
    <row r="9" spans="1:9" ht="13.5" thickBot="1">
      <c r="A9" s="1251" t="s">
        <v>341</v>
      </c>
      <c r="B9" s="1252"/>
      <c r="C9" s="1252"/>
      <c r="D9" s="1252"/>
      <c r="E9" s="1252"/>
      <c r="F9" s="1252"/>
      <c r="G9" s="1253" t="s">
        <v>616</v>
      </c>
      <c r="H9" s="1254"/>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43">
        <f>+BALANCESHEET!C25</f>
        <v>0</v>
      </c>
      <c r="H12" s="1246">
        <f>G12-F11</f>
        <v>0</v>
      </c>
      <c r="I12" s="561"/>
    </row>
    <row r="13" spans="1:9" ht="14.25" customHeight="1">
      <c r="A13" s="562">
        <v>2</v>
      </c>
      <c r="B13" s="563" t="s">
        <v>255</v>
      </c>
      <c r="C13" s="742">
        <f>+BALANCESHEET!C20</f>
        <v>0</v>
      </c>
      <c r="D13" s="564" t="e">
        <f>C13/C11*100%</f>
        <v>#DIV/0!</v>
      </c>
      <c r="E13" s="565">
        <v>0.05</v>
      </c>
      <c r="F13" s="742">
        <f>C13*E13</f>
        <v>0</v>
      </c>
      <c r="G13" s="1244"/>
      <c r="H13" s="1247"/>
      <c r="I13" s="566"/>
    </row>
    <row r="14" spans="1:9">
      <c r="A14" s="567">
        <v>3</v>
      </c>
      <c r="B14" s="568" t="s">
        <v>299</v>
      </c>
      <c r="C14" s="743">
        <f>SUM(C15:C17)</f>
        <v>0</v>
      </c>
      <c r="D14" s="564" t="e">
        <f>C14/C11*100%</f>
        <v>#DIV/0!</v>
      </c>
      <c r="E14" s="565"/>
      <c r="F14" s="743">
        <f>SUM(F15:F17)</f>
        <v>0</v>
      </c>
      <c r="G14" s="1244"/>
      <c r="H14" s="1247"/>
      <c r="I14" s="566"/>
    </row>
    <row r="15" spans="1:9">
      <c r="A15" s="562">
        <v>4</v>
      </c>
      <c r="B15" s="569" t="s">
        <v>630</v>
      </c>
      <c r="C15" s="742">
        <f>+BALANCESHEET!C22</f>
        <v>0</v>
      </c>
      <c r="D15" s="564" t="e">
        <f>C15/C11*100%</f>
        <v>#DIV/0!</v>
      </c>
      <c r="E15" s="565">
        <v>0.25</v>
      </c>
      <c r="F15" s="742">
        <f>C15*E15</f>
        <v>0</v>
      </c>
      <c r="G15" s="1244"/>
      <c r="H15" s="1247"/>
      <c r="I15" s="566"/>
    </row>
    <row r="16" spans="1:9">
      <c r="A16" s="562">
        <v>5</v>
      </c>
      <c r="B16" s="569" t="s">
        <v>631</v>
      </c>
      <c r="C16" s="742">
        <f>+BALANCESHEET!C23</f>
        <v>0</v>
      </c>
      <c r="D16" s="564" t="e">
        <f>C16/C11*100%</f>
        <v>#DIV/0!</v>
      </c>
      <c r="E16" s="565">
        <v>0.5</v>
      </c>
      <c r="F16" s="742">
        <f>C16*E16</f>
        <v>0</v>
      </c>
      <c r="G16" s="1244"/>
      <c r="H16" s="1247"/>
      <c r="I16" s="566"/>
    </row>
    <row r="17" spans="1:9" ht="13.5" thickBot="1">
      <c r="A17" s="570">
        <v>6</v>
      </c>
      <c r="B17" s="569" t="s">
        <v>632</v>
      </c>
      <c r="C17" s="742">
        <f>+BALANCESHEET!C24</f>
        <v>0</v>
      </c>
      <c r="D17" s="571" t="e">
        <f>C17/C11*100%</f>
        <v>#DIV/0!</v>
      </c>
      <c r="E17" s="572">
        <v>1</v>
      </c>
      <c r="F17" s="744">
        <f>C17*E17</f>
        <v>0</v>
      </c>
      <c r="G17" s="1245"/>
      <c r="H17" s="1248"/>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43"/>
      <c r="H19" s="1246"/>
      <c r="I19" s="566"/>
    </row>
    <row r="20" spans="1:9">
      <c r="A20" s="562">
        <v>2</v>
      </c>
      <c r="B20" s="578" t="s">
        <v>628</v>
      </c>
      <c r="C20" s="986" t="s">
        <v>846</v>
      </c>
      <c r="D20" s="984" t="s">
        <v>846</v>
      </c>
      <c r="E20" s="987">
        <v>0.05</v>
      </c>
      <c r="F20" s="984" t="s">
        <v>846</v>
      </c>
      <c r="G20" s="1244"/>
      <c r="H20" s="1247"/>
      <c r="I20" s="566"/>
    </row>
    <row r="21" spans="1:9">
      <c r="A21" s="562">
        <v>3</v>
      </c>
      <c r="B21" s="578" t="s">
        <v>629</v>
      </c>
      <c r="C21" s="988">
        <f>SUM(C22:C24)</f>
        <v>0</v>
      </c>
      <c r="D21" s="984" t="s">
        <v>846</v>
      </c>
      <c r="E21" s="987"/>
      <c r="F21" s="984" t="s">
        <v>846</v>
      </c>
      <c r="G21" s="1244"/>
      <c r="H21" s="1247"/>
      <c r="I21" s="566"/>
    </row>
    <row r="22" spans="1:9">
      <c r="A22" s="562">
        <v>4</v>
      </c>
      <c r="B22" s="569" t="s">
        <v>630</v>
      </c>
      <c r="C22" s="986" t="s">
        <v>846</v>
      </c>
      <c r="D22" s="984" t="s">
        <v>846</v>
      </c>
      <c r="E22" s="987">
        <v>0.25</v>
      </c>
      <c r="F22" s="984" t="s">
        <v>846</v>
      </c>
      <c r="G22" s="1244"/>
      <c r="H22" s="1247"/>
      <c r="I22" s="566"/>
    </row>
    <row r="23" spans="1:9">
      <c r="A23" s="562">
        <v>5</v>
      </c>
      <c r="B23" s="569" t="s">
        <v>631</v>
      </c>
      <c r="C23" s="986" t="s">
        <v>846</v>
      </c>
      <c r="D23" s="984" t="s">
        <v>846</v>
      </c>
      <c r="E23" s="987">
        <v>0.5</v>
      </c>
      <c r="F23" s="984" t="s">
        <v>846</v>
      </c>
      <c r="G23" s="1244"/>
      <c r="H23" s="1247"/>
      <c r="I23" s="566"/>
    </row>
    <row r="24" spans="1:9" ht="13.5" thickBot="1">
      <c r="A24" s="570">
        <v>6</v>
      </c>
      <c r="B24" s="579" t="s">
        <v>632</v>
      </c>
      <c r="C24" s="989" t="s">
        <v>846</v>
      </c>
      <c r="D24" s="984" t="s">
        <v>846</v>
      </c>
      <c r="E24" s="990">
        <v>1</v>
      </c>
      <c r="F24" s="984" t="s">
        <v>846</v>
      </c>
      <c r="G24" s="1245"/>
      <c r="H24" s="1248"/>
      <c r="I24" s="566"/>
    </row>
    <row r="25" spans="1:9" ht="13.5" thickBot="1">
      <c r="A25" s="1234" t="s">
        <v>633</v>
      </c>
      <c r="B25" s="1235"/>
      <c r="C25" s="1235"/>
      <c r="D25" s="1235"/>
      <c r="E25" s="1235"/>
      <c r="F25" s="1235"/>
      <c r="G25" s="1235"/>
      <c r="H25" s="1236"/>
      <c r="I25" s="566"/>
    </row>
    <row r="26" spans="1:9" ht="13.5" thickBot="1">
      <c r="A26" s="923" t="s">
        <v>239</v>
      </c>
      <c r="B26" s="1237" t="s">
        <v>634</v>
      </c>
      <c r="C26" s="1237"/>
      <c r="D26" s="1237"/>
      <c r="E26" s="1237"/>
      <c r="F26" s="1237"/>
      <c r="G26" s="1238">
        <v>0.05</v>
      </c>
      <c r="H26" s="1239"/>
      <c r="I26" s="566"/>
    </row>
    <row r="27" spans="1:9">
      <c r="A27" s="557">
        <v>1</v>
      </c>
      <c r="B27" s="1240" t="s">
        <v>635</v>
      </c>
      <c r="C27" s="1240"/>
      <c r="D27" s="1240"/>
      <c r="E27" s="1240"/>
      <c r="F27" s="1240"/>
      <c r="G27" s="1241" t="e">
        <f>+BALANCESHEET!C21/BALANCESHEET!C18*100%</f>
        <v>#DIV/0!</v>
      </c>
      <c r="H27" s="1242"/>
      <c r="I27" s="566"/>
    </row>
    <row r="28" spans="1:9" ht="13.5" thickBot="1">
      <c r="A28" s="580">
        <v>2</v>
      </c>
      <c r="B28" s="1229" t="s">
        <v>636</v>
      </c>
      <c r="C28" s="1229"/>
      <c r="D28" s="1229"/>
      <c r="E28" s="1229"/>
      <c r="F28" s="1229"/>
      <c r="G28" s="1230" t="e">
        <f>IF(G27&lt;G26,"-",VALUE(G27-G26))</f>
        <v>#DIV/0!</v>
      </c>
      <c r="H28" s="1231"/>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85" t="s">
        <v>232</v>
      </c>
      <c r="B31" s="1085"/>
      <c r="C31" s="1085"/>
      <c r="D31" s="1085"/>
      <c r="E31" s="1085"/>
      <c r="F31" s="1085"/>
      <c r="G31" s="1085"/>
      <c r="H31" s="1085"/>
    </row>
    <row r="32" spans="1:9" ht="15" customHeight="1">
      <c r="A32" s="1232" t="s">
        <v>233</v>
      </c>
      <c r="B32" s="1232"/>
      <c r="C32" s="1232"/>
      <c r="D32" s="1232"/>
      <c r="E32" s="1232"/>
      <c r="F32" s="1232"/>
      <c r="G32" s="1232"/>
      <c r="H32" s="1232"/>
    </row>
    <row r="33" spans="1:8">
      <c r="A33" s="922"/>
      <c r="B33" s="922"/>
      <c r="C33" s="1233"/>
      <c r="D33" s="1233"/>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44651</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44651</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44651</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0"/>
  <sheetViews>
    <sheetView topLeftCell="A10"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85" t="s">
        <v>714</v>
      </c>
      <c r="B4" s="1085"/>
      <c r="C4" s="1085"/>
      <c r="D4" s="1085"/>
    </row>
    <row r="5" spans="1:7">
      <c r="A5" s="1049" t="str">
        <f>+STATISTICS!A4</f>
        <v>ХАДГАЛАМЖ, ЗЭЭЛИЙН ХОРШООНЫ НЭР</v>
      </c>
      <c r="B5" s="1049"/>
      <c r="C5" s="1049"/>
      <c r="D5" s="1049"/>
    </row>
    <row r="6" spans="1:7">
      <c r="A6" s="1009" t="str">
        <f>[2]BALANCE!A5</f>
        <v>ХАДГАЛАМЖ, ЗЭЭЛИЙН ХОРШОО</v>
      </c>
      <c r="B6" s="1009"/>
      <c r="C6" s="1009"/>
      <c r="D6" s="1009"/>
    </row>
    <row r="7" spans="1:7">
      <c r="A7" s="295"/>
      <c r="B7" s="295"/>
      <c r="C7" s="295"/>
      <c r="D7" s="295"/>
    </row>
    <row r="8" spans="1:7">
      <c r="A8" s="1187">
        <f>+STATISTICS!A7</f>
        <v>44651</v>
      </c>
      <c r="B8" s="1187"/>
      <c r="C8" s="295"/>
      <c r="D8" s="295"/>
    </row>
    <row r="9" spans="1:7" ht="18.75" customHeight="1">
      <c r="A9" s="581" t="s">
        <v>237</v>
      </c>
      <c r="B9" s="582" t="s">
        <v>715</v>
      </c>
      <c r="C9" s="583" t="s">
        <v>716</v>
      </c>
      <c r="D9" s="582" t="s">
        <v>717</v>
      </c>
    </row>
    <row r="10" spans="1:7">
      <c r="A10" s="582" t="s">
        <v>642</v>
      </c>
      <c r="B10" s="1262" t="s">
        <v>718</v>
      </c>
      <c r="C10" s="1262"/>
      <c r="D10" s="1262"/>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3" t="s">
        <v>725</v>
      </c>
      <c r="C15" s="1263"/>
      <c r="D15" s="1263"/>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4" t="s">
        <v>740</v>
      </c>
      <c r="C25" s="1264"/>
      <c r="D25" s="1264"/>
      <c r="G25" s="590"/>
    </row>
    <row r="26" spans="1:7" ht="25.5">
      <c r="A26" s="587">
        <v>10</v>
      </c>
      <c r="B26" s="596" t="s">
        <v>741</v>
      </c>
      <c r="C26" s="593" t="s">
        <v>742</v>
      </c>
      <c r="D26" s="593" t="e">
        <f>+'R'!C25</f>
        <v>#DIV/0!</v>
      </c>
      <c r="G26" s="590" t="e">
        <f>IF(D26&lt;=0.15,"!","")</f>
        <v>#DIV/0!</v>
      </c>
    </row>
    <row r="27" spans="1:7">
      <c r="A27" s="582" t="s">
        <v>654</v>
      </c>
      <c r="B27" s="1263" t="s">
        <v>743</v>
      </c>
      <c r="C27" s="1263"/>
      <c r="D27" s="1263"/>
      <c r="G27" s="590"/>
    </row>
    <row r="28" spans="1:7" ht="25.5">
      <c r="A28" s="587">
        <v>11</v>
      </c>
      <c r="B28" s="602" t="s">
        <v>744</v>
      </c>
      <c r="C28" s="597" t="s">
        <v>806</v>
      </c>
      <c r="D28" s="597" t="e">
        <f>+L!C24</f>
        <v>#DIV/0!</v>
      </c>
      <c r="G28" s="598" t="e">
        <f>IF(D28&gt;=0.04,"!","")</f>
        <v>#DIV/0!</v>
      </c>
    </row>
    <row r="29" spans="1:7" ht="18.75" customHeight="1">
      <c r="A29" s="582" t="s">
        <v>678</v>
      </c>
      <c r="B29" s="1263" t="s">
        <v>745</v>
      </c>
      <c r="C29" s="1263"/>
      <c r="D29" s="1263"/>
      <c r="G29" s="598"/>
    </row>
    <row r="30" spans="1:7">
      <c r="A30" s="584">
        <v>12</v>
      </c>
      <c r="B30" s="1265" t="s">
        <v>746</v>
      </c>
      <c r="C30" s="1265"/>
      <c r="D30" s="589" t="e">
        <f>+'R'!C28</f>
        <v>#DIV/0!</v>
      </c>
      <c r="G30" s="598"/>
    </row>
    <row r="31" spans="1:7">
      <c r="A31" s="234"/>
      <c r="B31" s="234"/>
      <c r="C31" s="234"/>
      <c r="D31" s="234"/>
    </row>
    <row r="32" spans="1:7">
      <c r="A32" s="234"/>
      <c r="B32" s="599" t="s">
        <v>777</v>
      </c>
      <c r="C32" s="234">
        <f>COUNTIF(G9:G30,"!")</f>
        <v>0</v>
      </c>
      <c r="D32" s="601" t="s">
        <v>747</v>
      </c>
    </row>
    <row r="35" spans="1:4">
      <c r="A35" s="1013" t="s">
        <v>232</v>
      </c>
      <c r="B35" s="1063"/>
      <c r="C35" s="1063"/>
      <c r="D35" s="1063"/>
    </row>
    <row r="36" spans="1:4">
      <c r="A36" s="1063" t="s">
        <v>233</v>
      </c>
      <c r="B36" s="1063"/>
      <c r="C36" s="1063"/>
      <c r="D36" s="1063"/>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35:D35"/>
    <mergeCell ref="A36:D36"/>
    <mergeCell ref="B15:D15"/>
    <mergeCell ref="B25:D25"/>
    <mergeCell ref="B27:D27"/>
    <mergeCell ref="B29:D29"/>
    <mergeCell ref="B30:C30"/>
    <mergeCell ref="A4:D4"/>
    <mergeCell ref="A5:D5"/>
    <mergeCell ref="A6:D6"/>
    <mergeCell ref="A8:B8"/>
    <mergeCell ref="B10:D1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7"/>
  <sheetViews>
    <sheetView zoomScale="85" zoomScaleNormal="85" workbookViewId="0">
      <selection activeCell="A8" sqref="A8:A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09" t="s">
        <v>284</v>
      </c>
      <c r="B3" s="1009"/>
      <c r="C3" s="1009"/>
      <c r="D3" s="118"/>
      <c r="E3" s="62"/>
      <c r="F3" s="62"/>
      <c r="G3" s="62"/>
    </row>
    <row r="4" spans="1:7">
      <c r="A4" s="1010" t="s">
        <v>805</v>
      </c>
      <c r="B4" s="1010"/>
      <c r="C4" s="1010"/>
      <c r="D4" s="118"/>
      <c r="E4" s="62"/>
      <c r="F4" s="62"/>
      <c r="G4" s="62"/>
    </row>
    <row r="5" spans="1:7">
      <c r="A5" s="1009" t="s">
        <v>4</v>
      </c>
      <c r="B5" s="1009"/>
      <c r="C5" s="1009"/>
      <c r="D5" s="118"/>
      <c r="E5" s="62"/>
      <c r="F5" s="62"/>
      <c r="G5" s="62"/>
    </row>
    <row r="6" spans="1:7">
      <c r="A6" s="80"/>
      <c r="B6" s="80"/>
      <c r="C6" s="80"/>
    </row>
    <row r="7" spans="1:7" ht="15.75" thickBot="1">
      <c r="A7" s="1011">
        <v>44651</v>
      </c>
      <c r="B7" s="1011"/>
      <c r="C7" s="64"/>
    </row>
    <row r="8" spans="1:7">
      <c r="A8" s="1012" t="s">
        <v>237</v>
      </c>
      <c r="B8" s="1012" t="s">
        <v>238</v>
      </c>
      <c r="C8" s="1012" t="s">
        <v>799</v>
      </c>
    </row>
    <row r="9" spans="1:7" ht="15.75" thickBot="1">
      <c r="A9" s="1001"/>
      <c r="B9" s="1001"/>
      <c r="C9" s="1001"/>
    </row>
    <row r="10" spans="1:7" ht="15.75" thickBot="1">
      <c r="A10" s="81" t="s">
        <v>239</v>
      </c>
      <c r="B10" s="1002" t="s">
        <v>240</v>
      </c>
      <c r="C10" s="1003"/>
    </row>
    <row r="11" spans="1:7" ht="15.75" thickBot="1">
      <c r="A11" s="1004">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5"/>
      <c r="B12" s="83" t="s">
        <v>271</v>
      </c>
      <c r="C12" s="65"/>
      <c r="D12" s="119" t="str">
        <f>+IF(C12&gt;0,"","Утга нөхөх")</f>
        <v>Утга нөхөх</v>
      </c>
    </row>
    <row r="13" spans="1:7">
      <c r="A13" s="1005"/>
      <c r="B13" s="83" t="s">
        <v>272</v>
      </c>
      <c r="C13" s="65"/>
      <c r="D13" s="119" t="str">
        <f>+IF(C13&gt;0,"","Утга нөхөх")</f>
        <v>Утга нөхөх</v>
      </c>
    </row>
    <row r="14" spans="1:7" ht="15.75" thickBot="1">
      <c r="A14" s="1006"/>
      <c r="B14" s="83" t="s">
        <v>273</v>
      </c>
      <c r="C14" s="65"/>
      <c r="D14" s="119" t="str">
        <f>+IF(C14="","Утга нөхөх","")</f>
        <v>Утга нөхөх</v>
      </c>
    </row>
    <row r="15" spans="1:7" ht="15.75" thickBot="1">
      <c r="A15" s="1004">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1000"/>
      <c r="B16" s="86" t="s">
        <v>243</v>
      </c>
      <c r="C16" s="65"/>
    </row>
    <row r="17" spans="1:4">
      <c r="A17" s="1000"/>
      <c r="B17" s="86" t="s">
        <v>244</v>
      </c>
      <c r="C17" s="65"/>
    </row>
    <row r="18" spans="1:4">
      <c r="A18" s="1000"/>
      <c r="B18" s="86" t="s">
        <v>245</v>
      </c>
      <c r="C18" s="65"/>
    </row>
    <row r="19" spans="1:4" ht="15.75" thickBot="1">
      <c r="A19" s="1001"/>
      <c r="B19" s="86" t="s">
        <v>246</v>
      </c>
      <c r="C19" s="65"/>
    </row>
    <row r="20" spans="1:4" ht="15.75" thickBot="1">
      <c r="A20" s="1004">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1000"/>
      <c r="B21" s="87" t="s">
        <v>248</v>
      </c>
      <c r="C21" s="65"/>
    </row>
    <row r="22" spans="1:4">
      <c r="A22" s="1000"/>
      <c r="B22" s="86" t="s">
        <v>249</v>
      </c>
      <c r="C22" s="65"/>
    </row>
    <row r="23" spans="1:4">
      <c r="A23" s="1000"/>
      <c r="B23" s="86" t="s">
        <v>250</v>
      </c>
      <c r="C23" s="65"/>
    </row>
    <row r="24" spans="1:4">
      <c r="A24" s="1000"/>
      <c r="B24" s="86" t="s">
        <v>251</v>
      </c>
      <c r="C24" s="65"/>
    </row>
    <row r="25" spans="1:4" ht="15.75" thickBot="1">
      <c r="A25" s="1000"/>
      <c r="B25" s="86" t="s">
        <v>252</v>
      </c>
      <c r="C25" s="65"/>
    </row>
    <row r="26" spans="1:4" ht="15.75" thickBot="1">
      <c r="A26" s="88" t="s">
        <v>261</v>
      </c>
      <c r="B26" s="1007" t="s">
        <v>253</v>
      </c>
      <c r="C26" s="1008"/>
    </row>
    <row r="27" spans="1:4" ht="15.75" thickBot="1">
      <c r="A27" s="996">
        <v>4</v>
      </c>
      <c r="B27" s="89" t="s">
        <v>814</v>
      </c>
      <c r="C27" s="92">
        <f>+C28+C30</f>
        <v>0</v>
      </c>
    </row>
    <row r="28" spans="1:4">
      <c r="A28" s="997"/>
      <c r="B28" s="90" t="s">
        <v>784</v>
      </c>
      <c r="C28" s="66"/>
      <c r="D28" s="119" t="str">
        <f>+IF(C28="","Утга нөхөх","")</f>
        <v>Утга нөхөх</v>
      </c>
    </row>
    <row r="29" spans="1:4">
      <c r="A29" s="997"/>
      <c r="B29" s="603" t="s">
        <v>801</v>
      </c>
      <c r="C29" s="65"/>
      <c r="D29" s="119" t="str">
        <f>+IF(C29="","Утга нөхөх","")</f>
        <v>Утга нөхөх</v>
      </c>
    </row>
    <row r="30" spans="1:4" ht="15.75" thickBot="1">
      <c r="A30" s="998"/>
      <c r="B30" s="91" t="s">
        <v>785</v>
      </c>
      <c r="C30" s="67"/>
      <c r="D30" s="119" t="str">
        <f>+IF(C30="","Утга нөхөх","")</f>
        <v>Утга нөхөх</v>
      </c>
    </row>
    <row r="31" spans="1:4" ht="15.75" thickBot="1">
      <c r="A31" s="997">
        <v>5</v>
      </c>
      <c r="B31" s="93" t="s">
        <v>800</v>
      </c>
      <c r="C31" s="92">
        <f>+C32+C33+C34</f>
        <v>0</v>
      </c>
      <c r="D31" s="120" t="str">
        <f>IF(C31=C27,"","Зээлдэгчдийн тоо зөрүүтэй байна")</f>
        <v/>
      </c>
    </row>
    <row r="32" spans="1:4">
      <c r="A32" s="997"/>
      <c r="B32" s="94" t="s">
        <v>254</v>
      </c>
      <c r="C32" s="68"/>
      <c r="D32" s="119" t="str">
        <f>+IF(C32="","Утга нөхөх","")</f>
        <v>Утга нөхөх</v>
      </c>
    </row>
    <row r="33" spans="1:4" ht="15.75" thickBot="1">
      <c r="A33" s="997"/>
      <c r="B33" s="95" t="s">
        <v>255</v>
      </c>
      <c r="C33" s="67"/>
      <c r="D33" s="119" t="str">
        <f>+IF(C33="","Утга нөхөх","")</f>
        <v>Утга нөхөх</v>
      </c>
    </row>
    <row r="34" spans="1:4" ht="15.75" thickBot="1">
      <c r="A34" s="997"/>
      <c r="B34" s="96" t="s">
        <v>256</v>
      </c>
      <c r="C34" s="98">
        <f>+SUM(C35:C37)</f>
        <v>0</v>
      </c>
    </row>
    <row r="35" spans="1:4">
      <c r="A35" s="997"/>
      <c r="B35" s="94" t="s">
        <v>274</v>
      </c>
      <c r="C35" s="69"/>
      <c r="D35" s="119" t="str">
        <f>+IF(C35="","Утга нөхөх","")</f>
        <v>Утга нөхөх</v>
      </c>
    </row>
    <row r="36" spans="1:4">
      <c r="A36" s="997"/>
      <c r="B36" s="97" t="s">
        <v>275</v>
      </c>
      <c r="C36" s="69"/>
      <c r="D36" s="119" t="str">
        <f>+IF(C36="","Утга нөхөх","")</f>
        <v>Утга нөхөх</v>
      </c>
    </row>
    <row r="37" spans="1:4" ht="15.75" thickBot="1">
      <c r="A37" s="998"/>
      <c r="B37" s="95" t="s">
        <v>278</v>
      </c>
      <c r="C37" s="70"/>
      <c r="D37" s="119" t="str">
        <f>+IF(C37="","Утга нөхөх","")</f>
        <v>Утга нөхөх</v>
      </c>
    </row>
    <row r="38" spans="1:4" ht="15.75" thickBot="1">
      <c r="A38" s="999">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1000"/>
      <c r="B39" s="86" t="s">
        <v>243</v>
      </c>
      <c r="C39" s="65"/>
    </row>
    <row r="40" spans="1:4">
      <c r="A40" s="1000"/>
      <c r="B40" s="86" t="s">
        <v>244</v>
      </c>
      <c r="C40" s="65"/>
    </row>
    <row r="41" spans="1:4">
      <c r="A41" s="1000"/>
      <c r="B41" s="86" t="s">
        <v>245</v>
      </c>
      <c r="C41" s="65"/>
    </row>
    <row r="42" spans="1:4" ht="15.75" thickBot="1">
      <c r="A42" s="1001"/>
      <c r="B42" s="86" t="s">
        <v>246</v>
      </c>
      <c r="C42" s="65"/>
    </row>
    <row r="43" spans="1:4" ht="15.75" thickBot="1">
      <c r="A43" s="1004">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1000"/>
      <c r="B44" s="86" t="s">
        <v>248</v>
      </c>
      <c r="C44" s="65"/>
    </row>
    <row r="45" spans="1:4">
      <c r="A45" s="1000"/>
      <c r="B45" s="86" t="s">
        <v>249</v>
      </c>
      <c r="C45" s="65"/>
    </row>
    <row r="46" spans="1:4">
      <c r="A46" s="1000"/>
      <c r="B46" s="86" t="s">
        <v>250</v>
      </c>
      <c r="C46" s="65"/>
    </row>
    <row r="47" spans="1:4">
      <c r="A47" s="1000"/>
      <c r="B47" s="86" t="s">
        <v>251</v>
      </c>
      <c r="C47" s="65"/>
    </row>
    <row r="48" spans="1:4" ht="15.75" thickBot="1">
      <c r="A48" s="1000"/>
      <c r="B48" s="86" t="s">
        <v>252</v>
      </c>
      <c r="C48" s="65"/>
    </row>
    <row r="49" spans="1:4" ht="15.75" thickBot="1">
      <c r="A49" s="99">
        <v>8</v>
      </c>
      <c r="B49" s="100" t="s">
        <v>257</v>
      </c>
      <c r="C49" s="833"/>
      <c r="D49" s="119" t="str">
        <f>+IF(C49&gt;0,"","Утга нөхөх")</f>
        <v>Утга нөхөх</v>
      </c>
    </row>
    <row r="50" spans="1:4" ht="15.75" thickBot="1">
      <c r="A50" s="93" t="s">
        <v>279</v>
      </c>
      <c r="B50" s="1014" t="s">
        <v>786</v>
      </c>
      <c r="C50" s="1015"/>
    </row>
    <row r="51" spans="1:4" ht="15.75" thickBot="1">
      <c r="A51" s="999">
        <v>9</v>
      </c>
      <c r="B51" s="101" t="s">
        <v>815</v>
      </c>
      <c r="C51" s="104">
        <f>+SUM(+C52+C56)</f>
        <v>0</v>
      </c>
    </row>
    <row r="52" spans="1:4">
      <c r="A52" s="1005"/>
      <c r="B52" s="612" t="s">
        <v>787</v>
      </c>
      <c r="C52" s="611">
        <f>+C53+C55</f>
        <v>0</v>
      </c>
    </row>
    <row r="53" spans="1:4">
      <c r="A53" s="1005"/>
      <c r="B53" s="605" t="s">
        <v>258</v>
      </c>
      <c r="C53" s="606"/>
      <c r="D53" s="119" t="str">
        <f t="shared" ref="D53:D59" si="0">+IF(C53="","Утга нөхөх","")</f>
        <v>Утга нөхөх</v>
      </c>
    </row>
    <row r="54" spans="1:4">
      <c r="A54" s="1005"/>
      <c r="B54" s="604" t="s">
        <v>802</v>
      </c>
      <c r="C54" s="609"/>
      <c r="D54" s="119" t="str">
        <f t="shared" si="0"/>
        <v>Утга нөхөх</v>
      </c>
    </row>
    <row r="55" spans="1:4">
      <c r="A55" s="1005"/>
      <c r="B55" s="102" t="s">
        <v>259</v>
      </c>
      <c r="C55" s="607"/>
      <c r="D55" s="119" t="str">
        <f t="shared" si="0"/>
        <v>Утга нөхөх</v>
      </c>
    </row>
    <row r="56" spans="1:4">
      <c r="A56" s="1005"/>
      <c r="B56" s="610" t="s">
        <v>788</v>
      </c>
      <c r="C56" s="611">
        <f>C57+C59</f>
        <v>0</v>
      </c>
    </row>
    <row r="57" spans="1:4">
      <c r="A57" s="1005"/>
      <c r="B57" s="608" t="s">
        <v>258</v>
      </c>
      <c r="C57" s="606"/>
      <c r="D57" s="119" t="str">
        <f t="shared" si="0"/>
        <v>Утга нөхөх</v>
      </c>
    </row>
    <row r="58" spans="1:4">
      <c r="A58" s="1005"/>
      <c r="B58" s="603" t="s">
        <v>802</v>
      </c>
      <c r="C58" s="609"/>
      <c r="D58" s="119" t="str">
        <f t="shared" si="0"/>
        <v>Утга нөхөх</v>
      </c>
    </row>
    <row r="59" spans="1:4" ht="15.75" thickBot="1">
      <c r="A59" s="1006"/>
      <c r="B59" s="103" t="s">
        <v>259</v>
      </c>
      <c r="C59" s="71"/>
      <c r="D59" s="119" t="str">
        <f t="shared" si="0"/>
        <v>Утга нөхөх</v>
      </c>
    </row>
    <row r="60" spans="1:4" ht="15.75" thickBot="1">
      <c r="A60" s="1004">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1000"/>
      <c r="B61" s="86" t="s">
        <v>243</v>
      </c>
      <c r="C61" s="65"/>
    </row>
    <row r="62" spans="1:4">
      <c r="A62" s="1000"/>
      <c r="B62" s="86" t="s">
        <v>244</v>
      </c>
      <c r="C62" s="65"/>
    </row>
    <row r="63" spans="1:4">
      <c r="A63" s="1000"/>
      <c r="B63" s="87" t="s">
        <v>245</v>
      </c>
      <c r="C63" s="65"/>
    </row>
    <row r="64" spans="1:4" ht="15.75" thickBot="1">
      <c r="A64" s="1001"/>
      <c r="B64" s="86" t="s">
        <v>246</v>
      </c>
      <c r="C64" s="65"/>
    </row>
    <row r="65" spans="1:7" ht="15.75" thickBot="1">
      <c r="A65" s="1004">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1000"/>
      <c r="B66" s="86" t="s">
        <v>248</v>
      </c>
      <c r="C66" s="65"/>
    </row>
    <row r="67" spans="1:7">
      <c r="A67" s="1000"/>
      <c r="B67" s="86" t="s">
        <v>249</v>
      </c>
      <c r="C67" s="65"/>
    </row>
    <row r="68" spans="1:7">
      <c r="A68" s="1000"/>
      <c r="B68" s="86" t="s">
        <v>250</v>
      </c>
      <c r="C68" s="65"/>
    </row>
    <row r="69" spans="1:7">
      <c r="A69" s="1000"/>
      <c r="B69" s="86" t="s">
        <v>251</v>
      </c>
      <c r="C69" s="65"/>
    </row>
    <row r="70" spans="1:7" ht="15.75" thickBot="1">
      <c r="A70" s="1000"/>
      <c r="B70" s="86" t="s">
        <v>252</v>
      </c>
      <c r="C70" s="65"/>
    </row>
    <row r="71" spans="1:7" ht="15.75" thickBot="1">
      <c r="A71" s="106">
        <v>12</v>
      </c>
      <c r="B71" s="100" t="s">
        <v>260</v>
      </c>
      <c r="C71" s="834"/>
      <c r="D71" s="119" t="str">
        <f>+IF(C71&gt;0,"","Утга нөхөх")</f>
        <v>Утга нөхөх</v>
      </c>
      <c r="G71" s="634"/>
    </row>
    <row r="72" spans="1:7" ht="15.75" thickBot="1">
      <c r="A72" s="107" t="s">
        <v>280</v>
      </c>
      <c r="B72" s="1016" t="s">
        <v>262</v>
      </c>
      <c r="C72" s="1017"/>
    </row>
    <row r="73" spans="1:7" ht="15" customHeight="1" thickBot="1">
      <c r="A73" s="1030">
        <v>13</v>
      </c>
      <c r="B73" s="108" t="s">
        <v>811</v>
      </c>
      <c r="C73" s="72"/>
      <c r="D73" s="119" t="str">
        <f t="shared" ref="D73:D74" si="1">+IF(C73="","Утга нөхөх","")</f>
        <v>Утга нөхөх</v>
      </c>
    </row>
    <row r="74" spans="1:7">
      <c r="A74" s="1031"/>
      <c r="B74" s="761" t="s">
        <v>816</v>
      </c>
      <c r="C74" s="631"/>
      <c r="D74" s="119" t="str">
        <f t="shared" si="1"/>
        <v>Утга нөхөх</v>
      </c>
    </row>
    <row r="75" spans="1:7" ht="15.75" thickBot="1">
      <c r="A75" s="1032"/>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26">
        <v>15</v>
      </c>
      <c r="B77" s="110" t="s">
        <v>283</v>
      </c>
      <c r="C77" s="74"/>
      <c r="D77" s="119" t="str">
        <f>+IF(C77="","Утга сонгох","")</f>
        <v>Утга сонгох</v>
      </c>
    </row>
    <row r="78" spans="1:7" ht="15.75" thickBot="1">
      <c r="A78" s="1027"/>
      <c r="B78" s="111" t="s">
        <v>263</v>
      </c>
      <c r="C78" s="75"/>
      <c r="D78" s="119" t="str">
        <f>+IF(C78="",IF(C77="Тийм","Утга нөхөх",""),"")</f>
        <v/>
      </c>
    </row>
    <row r="79" spans="1:7" ht="15.75" thickBot="1">
      <c r="A79" s="1018">
        <v>16</v>
      </c>
      <c r="B79" s="1028" t="s">
        <v>264</v>
      </c>
      <c r="C79" s="1029"/>
    </row>
    <row r="80" spans="1:7">
      <c r="A80" s="1005"/>
      <c r="B80" s="112" t="s">
        <v>265</v>
      </c>
      <c r="C80" s="903"/>
      <c r="D80" s="119" t="str">
        <f>+IF(C80&gt;0,"","Утга нөхөх")</f>
        <v>Утга нөхөх</v>
      </c>
    </row>
    <row r="81" spans="1:4" ht="15.75" thickBot="1">
      <c r="A81" s="1005"/>
      <c r="B81" s="113" t="s">
        <v>266</v>
      </c>
      <c r="C81" s="76"/>
      <c r="D81" s="119" t="str">
        <f>+IF(C81&gt;0,"","Утга нөхөх")</f>
        <v>Утга нөхөх</v>
      </c>
    </row>
    <row r="82" spans="1:4" ht="15.75" thickBot="1">
      <c r="A82" s="114" t="s">
        <v>282</v>
      </c>
      <c r="B82" s="1022" t="s">
        <v>281</v>
      </c>
      <c r="C82" s="1023"/>
    </row>
    <row r="83" spans="1:4" ht="15.75" thickBot="1">
      <c r="A83" s="1019">
        <v>17</v>
      </c>
      <c r="B83" s="1024" t="s">
        <v>803</v>
      </c>
      <c r="C83" s="1025"/>
    </row>
    <row r="84" spans="1:4">
      <c r="A84" s="1020"/>
      <c r="B84" s="115" t="s">
        <v>267</v>
      </c>
      <c r="C84" s="77"/>
      <c r="D84" s="119" t="str">
        <f>+IF(C84&gt;0,"",IF(C84="","Утга нөхөх",""))</f>
        <v>Утга нөхөх</v>
      </c>
    </row>
    <row r="85" spans="1:4" ht="15.75" thickBot="1">
      <c r="A85" s="1020"/>
      <c r="B85" s="116" t="s">
        <v>268</v>
      </c>
      <c r="C85" s="78"/>
      <c r="D85" s="119" t="str">
        <f>IF(C85="",IF(C84&gt;0,"Утга нөхөх",""),"")</f>
        <v/>
      </c>
    </row>
    <row r="86" spans="1:4" ht="15.75" thickBot="1">
      <c r="A86" s="1020"/>
      <c r="B86" s="1024" t="s">
        <v>804</v>
      </c>
      <c r="C86" s="1025"/>
    </row>
    <row r="87" spans="1:4">
      <c r="A87" s="1020"/>
      <c r="B87" s="115" t="s">
        <v>269</v>
      </c>
      <c r="C87" s="77"/>
      <c r="D87" s="119" t="str">
        <f>+IF(C87&gt;0,"",IF(C87="","Утга нөхөх",""))</f>
        <v>Утга нөхөх</v>
      </c>
    </row>
    <row r="88" spans="1:4" ht="15.75" thickBot="1">
      <c r="A88" s="1021"/>
      <c r="B88" s="117" t="s">
        <v>270</v>
      </c>
      <c r="C88" s="78"/>
      <c r="D88" s="119" t="str">
        <f>IF(C88="",IF(C87&gt;0,"Утга нөхөх",""),"")</f>
        <v/>
      </c>
    </row>
    <row r="91" spans="1:4">
      <c r="A91" s="1013" t="s">
        <v>232</v>
      </c>
      <c r="B91" s="1013"/>
      <c r="C91" s="1013"/>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5">
    <dataValidation type="list" allowBlank="1" showInputMessage="1" showErrorMessage="1" sqref="C77" xr:uid="{00000000-0002-0000-0100-000000000000}">
      <formula1>"Тийм, Үгүй"</formula1>
    </dataValidation>
    <dataValidation type="whole" allowBlank="1" showInputMessage="1" showErrorMessage="1" sqref="C12:C14 C16:C19 C21:C25 C28:C30 C32:C33 C35:C37 C39:C42 C44:C48 C53:C55 C57:C59 C61:C64 C66:C70 C84 C87 C73:C76" xr:uid="{00000000-0002-0000-0100-000001000000}">
      <formula1>0</formula1>
      <formula2>1000000</formula2>
    </dataValidation>
    <dataValidation type="decimal" allowBlank="1" showInputMessage="1" showErrorMessage="1" sqref="C88 C85" xr:uid="{00000000-0002-0000-01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C49 C71" xr:uid="{00000000-0002-0000-0100-000003000000}">
      <formula1>0</formula1>
      <formula2>0.2</formula2>
    </dataValidation>
    <dataValidation type="textLength" allowBlank="1" showInputMessage="1" showErrorMessage="1" sqref="C80" xr:uid="{00000000-0002-0000-0100-00000400000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zoomScaleNormal="100" workbookViewId="0">
      <selection activeCell="H10" sqref="H10"/>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41" t="s">
        <v>749</v>
      </c>
      <c r="G1" s="1041"/>
      <c r="H1" s="1041"/>
    </row>
    <row r="2" spans="1:8">
      <c r="F2" s="1041" t="s">
        <v>750</v>
      </c>
      <c r="G2" s="1041"/>
      <c r="H2" s="1041"/>
    </row>
    <row r="3" spans="1:8">
      <c r="F3" s="137"/>
      <c r="G3" s="137"/>
      <c r="H3" s="137"/>
    </row>
    <row r="4" spans="1:8">
      <c r="A4" s="1009" t="s">
        <v>3</v>
      </c>
      <c r="B4" s="1048"/>
      <c r="C4" s="1048"/>
      <c r="D4" s="1048"/>
      <c r="E4" s="1048"/>
      <c r="F4" s="1048"/>
      <c r="G4" s="1048"/>
      <c r="H4" s="1048"/>
    </row>
    <row r="5" spans="1:8">
      <c r="A5" s="1049" t="str">
        <f>+STATISTICS!A4</f>
        <v>ХАДГАЛАМЖ, ЗЭЭЛИЙН ХОРШООНЫ НЭР</v>
      </c>
      <c r="B5" s="1048"/>
      <c r="C5" s="1048"/>
      <c r="D5" s="1048"/>
      <c r="E5" s="1048"/>
      <c r="F5" s="1048"/>
      <c r="G5" s="1048"/>
      <c r="H5" s="1048"/>
    </row>
    <row r="6" spans="1:8">
      <c r="A6" s="1009" t="s">
        <v>4</v>
      </c>
      <c r="B6" s="1048"/>
      <c r="C6" s="1048"/>
      <c r="D6" s="1048"/>
      <c r="E6" s="1048"/>
      <c r="F6" s="1048"/>
      <c r="G6" s="1048"/>
      <c r="H6" s="1048"/>
    </row>
    <row r="7" spans="1:8" ht="13.5" thickBot="1">
      <c r="A7" s="1050">
        <f>+STATISTICS!A7</f>
        <v>44651</v>
      </c>
      <c r="B7" s="1050"/>
      <c r="C7" s="138"/>
      <c r="D7" s="139"/>
      <c r="E7" s="139"/>
      <c r="F7" s="139"/>
      <c r="G7" s="139"/>
      <c r="H7" s="140" t="s">
        <v>5</v>
      </c>
    </row>
    <row r="8" spans="1:8">
      <c r="A8" s="1051" t="s">
        <v>6</v>
      </c>
      <c r="B8" s="1052"/>
      <c r="C8" s="1053" t="s">
        <v>7</v>
      </c>
      <c r="D8" s="1042" t="s">
        <v>848</v>
      </c>
      <c r="E8" s="1051" t="s">
        <v>9</v>
      </c>
      <c r="F8" s="1052"/>
      <c r="G8" s="1053" t="s">
        <v>7</v>
      </c>
      <c r="H8" s="1042" t="s">
        <v>848</v>
      </c>
    </row>
    <row r="9" spans="1:8" ht="13.5" thickBot="1">
      <c r="A9" s="1006"/>
      <c r="B9" s="1017"/>
      <c r="C9" s="1001"/>
      <c r="D9" s="1043"/>
      <c r="E9" s="1006"/>
      <c r="F9" s="1017"/>
      <c r="G9" s="1001"/>
      <c r="H9" s="1043"/>
    </row>
    <row r="10" spans="1:8" ht="13.5" thickBot="1">
      <c r="A10" s="1047" t="s">
        <v>10</v>
      </c>
      <c r="B10" s="1038"/>
      <c r="C10" s="141"/>
      <c r="D10" s="142">
        <f>ROUND(SUM(D11,D21,D34,D37,D43),2)</f>
        <v>0</v>
      </c>
      <c r="E10" s="1035" t="s">
        <v>11</v>
      </c>
      <c r="F10" s="1038"/>
      <c r="G10" s="1034"/>
      <c r="H10" s="142">
        <f>ROUND(SUM(H11,H17,H24,H31,H49),2)</f>
        <v>0</v>
      </c>
    </row>
    <row r="11" spans="1:8" ht="13.5" thickBot="1">
      <c r="A11" s="1033" t="s">
        <v>12</v>
      </c>
      <c r="B11" s="1034"/>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33" t="s">
        <v>29</v>
      </c>
      <c r="B21" s="1034"/>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36" t="s">
        <v>36</v>
      </c>
      <c r="F24" s="1034"/>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35" t="s">
        <v>47</v>
      </c>
      <c r="F31" s="1034"/>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33" t="s">
        <v>51</v>
      </c>
      <c r="B34" s="1034"/>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33" t="s">
        <v>56</v>
      </c>
      <c r="B37" s="1034"/>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33" t="s">
        <v>67</v>
      </c>
      <c r="B43" s="1034"/>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35" t="s">
        <v>80</v>
      </c>
      <c r="F49" s="1034"/>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35" t="s">
        <v>86</v>
      </c>
      <c r="F52" s="1034"/>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35" t="s">
        <v>102</v>
      </c>
      <c r="B61" s="1034"/>
      <c r="C61" s="202"/>
      <c r="D61" s="142">
        <f>ROUND(SUM(D62,D77,D89),2)</f>
        <v>0</v>
      </c>
      <c r="E61" s="203" t="s">
        <v>103</v>
      </c>
      <c r="F61" s="146"/>
      <c r="G61" s="146"/>
      <c r="H61" s="147">
        <f>+SUM(H62:H65)</f>
        <v>0</v>
      </c>
    </row>
    <row r="62" spans="1:8" ht="13.5" thickBot="1">
      <c r="A62" s="1033" t="s">
        <v>104</v>
      </c>
      <c r="B62" s="1034"/>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33" t="s">
        <v>131</v>
      </c>
      <c r="B77" s="1034"/>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37" t="s">
        <v>148</v>
      </c>
      <c r="B86" s="1034"/>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35" t="s">
        <v>156</v>
      </c>
      <c r="B90" s="1034"/>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35" t="s">
        <v>215</v>
      </c>
      <c r="B149" s="1038"/>
      <c r="C149" s="1038"/>
      <c r="D149" s="223">
        <f>ROUND(SUM(D10,D61,D90),2)</f>
        <v>0</v>
      </c>
      <c r="E149" s="1039" t="s">
        <v>216</v>
      </c>
      <c r="F149" s="1038"/>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40"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44" t="s">
        <v>232</v>
      </c>
      <c r="B171" s="1044"/>
      <c r="C171" s="1044"/>
      <c r="D171" s="1044"/>
      <c r="E171" s="1044"/>
      <c r="F171" s="1044"/>
      <c r="G171" s="1044"/>
      <c r="H171" s="1044"/>
    </row>
    <row r="172" spans="1:8">
      <c r="A172" s="1045" t="s">
        <v>233</v>
      </c>
      <c r="B172" s="1046"/>
      <c r="C172" s="1046"/>
      <c r="D172" s="1046"/>
      <c r="E172" s="1046"/>
      <c r="F172" s="1046"/>
      <c r="G172" s="1046"/>
      <c r="H172" s="1046"/>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password="CA9F" sheet="1" objects="1" scenarios="1"/>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2">
    <dataValidation type="decimal" allowBlank="1" showInputMessage="1" showErrorMessage="1" sqref="D10:D149 H71:H91 H10:H68" xr:uid="{00000000-0002-0000-0200-000000000000}">
      <formula1>0</formula1>
      <formula2>1000000000000000</formula2>
    </dataValidation>
    <dataValidation type="decimal" allowBlank="1" showInputMessage="1" showErrorMessage="1" sqref="H69:H70" xr:uid="{00000000-0002-0000-0200-00000100000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0"/>
  <sheetViews>
    <sheetView zoomScale="78" zoomScaleNormal="78" workbookViewId="0">
      <selection activeCell="C8" sqref="C8:C9"/>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41" t="s">
        <v>749</v>
      </c>
      <c r="G1" s="1041"/>
      <c r="H1" s="1041"/>
    </row>
    <row r="2" spans="1:10">
      <c r="A2" s="242"/>
      <c r="B2" s="242"/>
      <c r="C2" s="242"/>
      <c r="D2" s="242"/>
      <c r="E2" s="242"/>
      <c r="F2" s="1041" t="s">
        <v>750</v>
      </c>
      <c r="G2" s="1041"/>
      <c r="H2" s="1041"/>
    </row>
    <row r="3" spans="1:10">
      <c r="A3" s="1009" t="s">
        <v>285</v>
      </c>
      <c r="B3" s="1055"/>
      <c r="C3" s="1055"/>
      <c r="D3" s="1055"/>
      <c r="E3" s="1055"/>
      <c r="F3" s="1055"/>
      <c r="G3" s="1055"/>
      <c r="H3" s="1055"/>
    </row>
    <row r="4" spans="1:10">
      <c r="A4" s="1049" t="str">
        <f>+STATISTICS!A4</f>
        <v>ХАДГАЛАМЖ, ЗЭЭЛИЙН ХОРШООНЫ НЭР</v>
      </c>
      <c r="B4" s="1055"/>
      <c r="C4" s="1055"/>
      <c r="D4" s="1055"/>
      <c r="E4" s="1055"/>
      <c r="F4" s="1055"/>
      <c r="G4" s="1055"/>
      <c r="H4" s="1055"/>
    </row>
    <row r="5" spans="1:10">
      <c r="A5" s="1009" t="s">
        <v>4</v>
      </c>
      <c r="B5" s="1055"/>
      <c r="C5" s="1055"/>
      <c r="D5" s="1055"/>
      <c r="E5" s="1055"/>
      <c r="F5" s="1055"/>
      <c r="G5" s="1055"/>
      <c r="H5" s="1055"/>
    </row>
    <row r="7" spans="1:10" ht="15.75" thickBot="1">
      <c r="A7" s="1050">
        <f>+STATISTICS!A7</f>
        <v>44651</v>
      </c>
      <c r="B7" s="1059"/>
      <c r="C7" s="243"/>
      <c r="D7" s="244"/>
      <c r="E7" s="243"/>
      <c r="F7" s="243"/>
      <c r="G7" s="243"/>
      <c r="H7" s="140" t="s">
        <v>5</v>
      </c>
      <c r="I7" s="1054"/>
      <c r="J7" s="1055"/>
    </row>
    <row r="8" spans="1:10">
      <c r="A8" s="1051" t="s">
        <v>286</v>
      </c>
      <c r="B8" s="1060"/>
      <c r="C8" s="1053" t="str">
        <f>+BALANCE!D8</f>
        <v>3 р сарын 31</v>
      </c>
      <c r="D8" s="1057" t="s">
        <v>287</v>
      </c>
      <c r="E8" s="1051" t="s">
        <v>288</v>
      </c>
      <c r="F8" s="1060"/>
      <c r="G8" s="1053" t="str">
        <f>+BALANCE!H8</f>
        <v>3 р сарын 31</v>
      </c>
      <c r="H8" s="1057" t="s">
        <v>287</v>
      </c>
      <c r="I8" s="1055"/>
      <c r="J8" s="1055"/>
    </row>
    <row r="9" spans="1:10" ht="15.75" thickBot="1">
      <c r="A9" s="1061"/>
      <c r="B9" s="1062"/>
      <c r="C9" s="1058"/>
      <c r="D9" s="1058"/>
      <c r="E9" s="1061"/>
      <c r="F9" s="1062"/>
      <c r="G9" s="1058"/>
      <c r="H9" s="1058"/>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+BALANCE!D12</f>
        <v>0</v>
      </c>
      <c r="D12" s="247" t="e">
        <f t="shared" si="0"/>
        <v>#DIV/0!</v>
      </c>
      <c r="E12" s="909"/>
      <c r="F12" s="251" t="s">
        <v>291</v>
      </c>
      <c r="G12" s="926">
        <f>+BALANCE!H12</f>
        <v>0</v>
      </c>
      <c r="H12" s="249" t="e">
        <f t="shared" si="1"/>
        <v>#DIV/0!</v>
      </c>
    </row>
    <row r="13" spans="1:10" ht="15.75" thickBot="1">
      <c r="A13" s="909"/>
      <c r="B13" s="168" t="s">
        <v>18</v>
      </c>
      <c r="C13" s="925">
        <f>+BALANCE!D15</f>
        <v>0</v>
      </c>
      <c r="D13" s="247" t="e">
        <f t="shared" si="0"/>
        <v>#DIV/0!</v>
      </c>
      <c r="E13" s="909"/>
      <c r="F13" s="252" t="s">
        <v>292</v>
      </c>
      <c r="G13" s="927">
        <f>+BALANCE!H15</f>
        <v>0</v>
      </c>
      <c r="H13" s="249" t="e">
        <f t="shared" si="1"/>
        <v>#DIV/0!</v>
      </c>
    </row>
    <row r="14" spans="1:10" ht="15.75" thickBot="1">
      <c r="A14" s="909"/>
      <c r="B14" s="168" t="s">
        <v>23</v>
      </c>
      <c r="C14" s="925">
        <f>+BALANCE!D18</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+BALANCE!H26</f>
        <v>0</v>
      </c>
      <c r="H15" s="249" t="e">
        <f t="shared" si="1"/>
        <v>#DIV/0!</v>
      </c>
    </row>
    <row r="16" spans="1:10" ht="15.75" thickBot="1">
      <c r="A16" s="909"/>
      <c r="B16" s="168" t="s">
        <v>53</v>
      </c>
      <c r="C16" s="925">
        <f>+BALANCE!D34</f>
        <v>0</v>
      </c>
      <c r="D16" s="247" t="e">
        <f t="shared" si="0"/>
        <v>#DIV/0!</v>
      </c>
      <c r="E16" s="909"/>
      <c r="F16" s="255" t="s">
        <v>42</v>
      </c>
      <c r="G16" s="928">
        <f>+BALANCE!H29</f>
        <v>0</v>
      </c>
      <c r="H16" s="249" t="e">
        <f t="shared" si="1"/>
        <v>#DIV/0!</v>
      </c>
    </row>
    <row r="17" spans="1:8" ht="15.75" thickBot="1">
      <c r="A17" s="909">
        <v>1.3</v>
      </c>
      <c r="B17" s="253" t="s">
        <v>295</v>
      </c>
      <c r="C17" s="246">
        <f>+C18-C25</f>
        <v>0</v>
      </c>
      <c r="D17" s="247" t="e">
        <f t="shared" si="0"/>
        <v>#DIV/0!</v>
      </c>
      <c r="E17" s="909"/>
      <c r="F17" s="255" t="s">
        <v>296</v>
      </c>
      <c r="G17" s="928">
        <f>+BALANCE!H19</f>
        <v>0</v>
      </c>
      <c r="H17" s="249" t="e">
        <f t="shared" si="1"/>
        <v>#DIV/0!</v>
      </c>
    </row>
    <row r="18" spans="1:8" ht="15.75" thickBot="1">
      <c r="A18" s="909"/>
      <c r="B18" s="256" t="s">
        <v>297</v>
      </c>
      <c r="C18" s="257">
        <f>+SUM(C19:C21)</f>
        <v>0</v>
      </c>
      <c r="D18" s="247" t="e">
        <f t="shared" si="0"/>
        <v>#DIV/0!</v>
      </c>
      <c r="E18" s="909"/>
      <c r="F18" s="258" t="s">
        <v>30</v>
      </c>
      <c r="G18" s="928">
        <f>+BALANCE!H22</f>
        <v>0</v>
      </c>
      <c r="H18" s="249" t="e">
        <f t="shared" si="1"/>
        <v>#DIV/0!</v>
      </c>
    </row>
    <row r="19" spans="1:8" ht="15.75" thickBot="1">
      <c r="A19" s="909"/>
      <c r="B19" s="168" t="s">
        <v>31</v>
      </c>
      <c r="C19" s="925">
        <f>+BALANCE!D22</f>
        <v>0</v>
      </c>
      <c r="D19" s="247" t="e">
        <f t="shared" si="0"/>
        <v>#DIV/0!</v>
      </c>
      <c r="E19" s="909">
        <v>1.3</v>
      </c>
      <c r="F19" s="253" t="s">
        <v>298</v>
      </c>
      <c r="G19" s="147">
        <f>+SUM(G20:G28)</f>
        <v>0</v>
      </c>
      <c r="H19" s="249" t="e">
        <f t="shared" si="1"/>
        <v>#DIV/0!</v>
      </c>
    </row>
    <row r="20" spans="1:8" ht="15.75" thickBot="1">
      <c r="A20" s="909"/>
      <c r="B20" s="168" t="s">
        <v>35</v>
      </c>
      <c r="C20" s="925">
        <f>+BALANCE!D24</f>
        <v>0</v>
      </c>
      <c r="D20" s="247" t="e">
        <f t="shared" si="0"/>
        <v>#DIV/0!</v>
      </c>
      <c r="E20" s="909"/>
      <c r="F20" s="259" t="s">
        <v>50</v>
      </c>
      <c r="G20" s="929">
        <f>+BALANCE!H33</f>
        <v>0</v>
      </c>
      <c r="H20" s="249" t="e">
        <f t="shared" si="1"/>
        <v>#DIV/0!</v>
      </c>
    </row>
    <row r="21" spans="1:8" ht="15.75" thickBot="1">
      <c r="A21" s="909"/>
      <c r="B21" s="260" t="s">
        <v>299</v>
      </c>
      <c r="C21" s="261">
        <f>+SUM(C22:C24)</f>
        <v>0</v>
      </c>
      <c r="D21" s="247" t="e">
        <f t="shared" si="0"/>
        <v>#DIV/0!</v>
      </c>
      <c r="E21" s="909"/>
      <c r="F21" s="262" t="s">
        <v>300</v>
      </c>
      <c r="G21" s="930">
        <f>+BALANCE!H34+BALANCE!H35+BALANCE!H37</f>
        <v>0</v>
      </c>
      <c r="H21" s="249" t="e">
        <f t="shared" si="1"/>
        <v>#DIV/0!</v>
      </c>
    </row>
    <row r="22" spans="1:8" ht="15.75" thickBot="1">
      <c r="A22" s="909"/>
      <c r="B22" s="168" t="s">
        <v>301</v>
      </c>
      <c r="C22" s="925">
        <f>+BALANCE!D26</f>
        <v>0</v>
      </c>
      <c r="D22" s="247" t="e">
        <f t="shared" si="0"/>
        <v>#DIV/0!</v>
      </c>
      <c r="E22" s="909"/>
      <c r="F22" s="262" t="s">
        <v>59</v>
      </c>
      <c r="G22" s="930">
        <f>+BALANCE!H38+BALANCE!H39</f>
        <v>0</v>
      </c>
      <c r="H22" s="249" t="e">
        <f t="shared" si="1"/>
        <v>#DIV/0!</v>
      </c>
    </row>
    <row r="23" spans="1:8" ht="15.75" thickBot="1">
      <c r="A23" s="909"/>
      <c r="B23" s="168" t="s">
        <v>302</v>
      </c>
      <c r="C23" s="925">
        <f>+BALANCE!D28</f>
        <v>0</v>
      </c>
      <c r="D23" s="247" t="e">
        <f t="shared" si="0"/>
        <v>#DIV/0!</v>
      </c>
      <c r="E23" s="909"/>
      <c r="F23" s="262" t="s">
        <v>303</v>
      </c>
      <c r="G23" s="930">
        <f>+BALANCE!H40</f>
        <v>0</v>
      </c>
      <c r="H23" s="249" t="e">
        <f t="shared" si="1"/>
        <v>#DIV/0!</v>
      </c>
    </row>
    <row r="24" spans="1:8" ht="15.75" thickBot="1">
      <c r="A24" s="909"/>
      <c r="B24" s="168" t="s">
        <v>304</v>
      </c>
      <c r="C24" s="925">
        <f>+BALANCE!D30</f>
        <v>0</v>
      </c>
      <c r="D24" s="247" t="e">
        <f t="shared" si="0"/>
        <v>#DIV/0!</v>
      </c>
      <c r="E24" s="909"/>
      <c r="F24" s="262" t="s">
        <v>55</v>
      </c>
      <c r="G24" s="930">
        <f>+BALANCE!H36</f>
        <v>0</v>
      </c>
      <c r="H24" s="249" t="e">
        <f t="shared" si="1"/>
        <v>#DIV/0!</v>
      </c>
    </row>
    <row r="25" spans="1:8" ht="15.75" thickBot="1">
      <c r="A25" s="909"/>
      <c r="B25" s="168" t="s">
        <v>305</v>
      </c>
      <c r="C25" s="925">
        <f>+BALANCE!D32</f>
        <v>0</v>
      </c>
      <c r="D25" s="247" t="e">
        <f t="shared" si="0"/>
        <v>#DIV/0!</v>
      </c>
      <c r="E25" s="909"/>
      <c r="F25" s="262" t="s">
        <v>306</v>
      </c>
      <c r="G25" s="930">
        <f>+BALANCE!H49</f>
        <v>0</v>
      </c>
      <c r="H25" s="249" t="e">
        <f t="shared" si="1"/>
        <v>#DIV/0!</v>
      </c>
    </row>
    <row r="26" spans="1:8" ht="15.75" thickBot="1">
      <c r="A26" s="909">
        <v>1.4</v>
      </c>
      <c r="B26" s="253" t="s">
        <v>307</v>
      </c>
      <c r="C26" s="263">
        <f>+SUM(C27:C28)</f>
        <v>0</v>
      </c>
      <c r="D26" s="247" t="e">
        <f t="shared" si="0"/>
        <v>#DIV/0!</v>
      </c>
      <c r="E26" s="909"/>
      <c r="F26" s="264" t="s">
        <v>308</v>
      </c>
      <c r="G26" s="930">
        <f>+BALANCE!H45</f>
        <v>0</v>
      </c>
      <c r="H26" s="249" t="e">
        <f t="shared" si="1"/>
        <v>#DIV/0!</v>
      </c>
    </row>
    <row r="27" spans="1:8" ht="15.75" thickBot="1">
      <c r="A27" s="909"/>
      <c r="B27" s="168" t="s">
        <v>309</v>
      </c>
      <c r="C27" s="931">
        <f>+BALANCE!D45</f>
        <v>0</v>
      </c>
      <c r="D27" s="247" t="e">
        <f t="shared" si="0"/>
        <v>#DIV/0!</v>
      </c>
      <c r="E27" s="909"/>
      <c r="F27" s="262" t="s">
        <v>70</v>
      </c>
      <c r="G27" s="930">
        <f>+BALANCE!H43</f>
        <v>0</v>
      </c>
      <c r="H27" s="249" t="e">
        <f t="shared" si="1"/>
        <v>#DIV/0!</v>
      </c>
    </row>
    <row r="28" spans="1:8" ht="15.75" thickBot="1">
      <c r="A28" s="909"/>
      <c r="B28" s="168" t="s">
        <v>310</v>
      </c>
      <c r="C28" s="932">
        <f>+BALANCE!D56</f>
        <v>0</v>
      </c>
      <c r="D28" s="247" t="e">
        <f t="shared" si="0"/>
        <v>#DIV/0!</v>
      </c>
      <c r="E28" s="909"/>
      <c r="F28" s="265" t="s">
        <v>311</v>
      </c>
      <c r="G28" s="933">
        <f>+BALANCE!H41</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+BALANCE!D46</f>
        <v>0</v>
      </c>
      <c r="D30" s="247" t="e">
        <f t="shared" si="0"/>
        <v>#DIV/0!</v>
      </c>
      <c r="E30" s="919"/>
      <c r="F30" s="254" t="s">
        <v>294</v>
      </c>
      <c r="G30" s="934">
        <f>+BALANCE!H27</f>
        <v>0</v>
      </c>
      <c r="H30" s="249" t="e">
        <f t="shared" si="1"/>
        <v>#DIV/0!</v>
      </c>
    </row>
    <row r="31" spans="1:8" ht="15.75" thickBot="1">
      <c r="A31" s="909"/>
      <c r="B31" s="258" t="s">
        <v>314</v>
      </c>
      <c r="C31" s="925">
        <f>+BALANCE!D47+BALANCE!D51+BALANCE!D52+BALANCE!D53</f>
        <v>0</v>
      </c>
      <c r="D31" s="247" t="e">
        <f t="shared" si="0"/>
        <v>#DIV/0!</v>
      </c>
      <c r="E31" s="919"/>
      <c r="F31" s="255" t="s">
        <v>42</v>
      </c>
      <c r="G31" s="928">
        <f>+BALANCE!H30</f>
        <v>0</v>
      </c>
      <c r="H31" s="249" t="e">
        <f t="shared" si="1"/>
        <v>#DIV/0!</v>
      </c>
    </row>
    <row r="32" spans="1:8" ht="15.75" thickBot="1">
      <c r="A32" s="909"/>
      <c r="B32" s="267" t="s">
        <v>77</v>
      </c>
      <c r="C32" s="925">
        <f>+BALANCE!D48</f>
        <v>0</v>
      </c>
      <c r="D32" s="247" t="e">
        <f t="shared" si="0"/>
        <v>#DIV/0!</v>
      </c>
      <c r="E32" s="919"/>
      <c r="F32" s="255" t="s">
        <v>296</v>
      </c>
      <c r="G32" s="928">
        <f>+BALANCE!H20</f>
        <v>0</v>
      </c>
      <c r="H32" s="249" t="e">
        <f t="shared" si="1"/>
        <v>#DIV/0!</v>
      </c>
    </row>
    <row r="33" spans="1:9" ht="15.75" thickBot="1">
      <c r="A33" s="909"/>
      <c r="B33" s="267" t="s">
        <v>79</v>
      </c>
      <c r="C33" s="925">
        <f>+BALANCE!D49</f>
        <v>0</v>
      </c>
      <c r="D33" s="247" t="e">
        <f t="shared" si="0"/>
        <v>#DIV/0!</v>
      </c>
      <c r="E33" s="919"/>
      <c r="F33" s="258" t="s">
        <v>30</v>
      </c>
      <c r="G33" s="928">
        <f>+BALANCE!H23</f>
        <v>0</v>
      </c>
      <c r="H33" s="249" t="e">
        <f t="shared" si="1"/>
        <v>#DIV/0!</v>
      </c>
      <c r="I33" s="242"/>
    </row>
    <row r="34" spans="1:9" ht="15.75" thickBot="1">
      <c r="A34" s="909"/>
      <c r="B34" s="255" t="s">
        <v>315</v>
      </c>
      <c r="C34" s="925">
        <f>+BALANCE!D50</f>
        <v>0</v>
      </c>
      <c r="D34" s="247" t="e">
        <f t="shared" si="0"/>
        <v>#DIV/0!</v>
      </c>
      <c r="E34" s="919"/>
      <c r="F34" s="258" t="s">
        <v>66</v>
      </c>
      <c r="G34" s="928">
        <f>+BALANCE!H42</f>
        <v>0</v>
      </c>
      <c r="H34" s="249" t="e">
        <f t="shared" si="1"/>
        <v>#DIV/0!</v>
      </c>
      <c r="I34" s="242"/>
    </row>
    <row r="35" spans="1:9" ht="15.75" thickBot="1">
      <c r="A35" s="909"/>
      <c r="B35" s="268" t="s">
        <v>316</v>
      </c>
      <c r="C35" s="925">
        <f>+BALANCE!D54</f>
        <v>0</v>
      </c>
      <c r="D35" s="247" t="e">
        <f t="shared" si="0"/>
        <v>#DIV/0!</v>
      </c>
      <c r="E35" s="1033" t="s">
        <v>317</v>
      </c>
      <c r="F35" s="1056"/>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+BALANCE!D38</f>
        <v>0</v>
      </c>
      <c r="D37" s="247" t="e">
        <f t="shared" si="0"/>
        <v>#DIV/0!</v>
      </c>
      <c r="E37" s="919"/>
      <c r="F37" s="272" t="s">
        <v>89</v>
      </c>
      <c r="G37" s="926">
        <f>+BALANCE!H54</f>
        <v>0</v>
      </c>
      <c r="H37" s="249" t="e">
        <f t="shared" si="1"/>
        <v>#DIV/0!</v>
      </c>
      <c r="I37" s="242"/>
    </row>
    <row r="38" spans="1:9" ht="26.25" thickBot="1">
      <c r="A38" s="909"/>
      <c r="B38" s="168" t="s">
        <v>320</v>
      </c>
      <c r="C38" s="925">
        <f>+BALANCE!D41</f>
        <v>0</v>
      </c>
      <c r="D38" s="247" t="e">
        <f t="shared" si="0"/>
        <v>#DIV/0!</v>
      </c>
      <c r="E38" s="919"/>
      <c r="F38" s="273" t="s">
        <v>91</v>
      </c>
      <c r="G38" s="933">
        <f>+BALANCE!H55</f>
        <v>0</v>
      </c>
      <c r="H38" s="249" t="e">
        <f t="shared" si="1"/>
        <v>#DIV/0!</v>
      </c>
      <c r="I38" s="242"/>
    </row>
    <row r="39" spans="1:9" ht="15.75" thickBot="1">
      <c r="A39" s="1033" t="s">
        <v>321</v>
      </c>
      <c r="B39" s="1056"/>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+BALANCE!H57</f>
        <v>0</v>
      </c>
      <c r="H40" s="249" t="e">
        <f t="shared" si="1"/>
        <v>#DIV/0!</v>
      </c>
      <c r="I40" s="242"/>
    </row>
    <row r="41" spans="1:9" ht="15.75" thickBot="1">
      <c r="A41" s="909"/>
      <c r="B41" s="251" t="s">
        <v>106</v>
      </c>
      <c r="C41" s="937">
        <f>+BALANCE!D63</f>
        <v>0</v>
      </c>
      <c r="D41" s="247" t="e">
        <f t="shared" si="0"/>
        <v>#DIV/0!</v>
      </c>
      <c r="E41" s="919">
        <v>2.2999999999999998</v>
      </c>
      <c r="F41" s="253" t="s">
        <v>324</v>
      </c>
      <c r="G41" s="147">
        <f>+SUM(G42:G48)</f>
        <v>0</v>
      </c>
      <c r="H41" s="249" t="e">
        <f t="shared" si="1"/>
        <v>#DIV/0!</v>
      </c>
      <c r="I41" s="242"/>
    </row>
    <row r="42" spans="1:9" ht="15.75" thickBot="1">
      <c r="A42" s="909"/>
      <c r="B42" s="168" t="s">
        <v>325</v>
      </c>
      <c r="C42" s="932">
        <f>+BALANCE!D71</f>
        <v>0</v>
      </c>
      <c r="D42" s="247" t="e">
        <f t="shared" si="0"/>
        <v>#DIV/0!</v>
      </c>
      <c r="E42" s="919"/>
      <c r="F42" s="254" t="s">
        <v>326</v>
      </c>
      <c r="G42" s="929">
        <f>+BALANCE!H62</f>
        <v>0</v>
      </c>
      <c r="H42" s="249" t="e">
        <f t="shared" si="1"/>
        <v>#DIV/0!</v>
      </c>
      <c r="I42" s="242"/>
    </row>
    <row r="43" spans="1:9" ht="15.75" thickBot="1">
      <c r="A43" s="909">
        <v>2.2000000000000002</v>
      </c>
      <c r="B43" s="253" t="s">
        <v>327</v>
      </c>
      <c r="C43" s="277">
        <f>C44-C45</f>
        <v>0</v>
      </c>
      <c r="D43" s="247" t="e">
        <f t="shared" si="0"/>
        <v>#DIV/0!</v>
      </c>
      <c r="E43" s="919"/>
      <c r="F43" s="255" t="s">
        <v>328</v>
      </c>
      <c r="G43" s="930">
        <f>+BALANCE!H58</f>
        <v>0</v>
      </c>
      <c r="H43" s="249" t="e">
        <f t="shared" si="1"/>
        <v>#DIV/0!</v>
      </c>
      <c r="I43" s="242"/>
    </row>
    <row r="44" spans="1:9" ht="15.75" thickBot="1">
      <c r="A44" s="909"/>
      <c r="B44" s="278" t="s">
        <v>133</v>
      </c>
      <c r="C44" s="931">
        <f>+BALANCE!D78</f>
        <v>0</v>
      </c>
      <c r="D44" s="247" t="e">
        <f t="shared" si="0"/>
        <v>#DIV/0!</v>
      </c>
      <c r="E44" s="919"/>
      <c r="F44" s="255" t="s">
        <v>329</v>
      </c>
      <c r="G44" s="930">
        <f>+BALANCE!H63</f>
        <v>0</v>
      </c>
      <c r="H44" s="249" t="e">
        <f t="shared" si="1"/>
        <v>#DIV/0!</v>
      </c>
      <c r="I44" s="242"/>
    </row>
    <row r="45" spans="1:9" ht="15.75" thickBot="1">
      <c r="A45" s="909"/>
      <c r="B45" s="278" t="s">
        <v>330</v>
      </c>
      <c r="C45" s="938">
        <f>+BALANCE!D84</f>
        <v>0</v>
      </c>
      <c r="D45" s="247" t="e">
        <f t="shared" si="0"/>
        <v>#DIV/0!</v>
      </c>
      <c r="E45" s="919"/>
      <c r="F45" s="255" t="s">
        <v>109</v>
      </c>
      <c r="G45" s="930">
        <f>+BALANCE!H64</f>
        <v>0</v>
      </c>
      <c r="H45" s="249" t="e">
        <f t="shared" si="1"/>
        <v>#DIV/0!</v>
      </c>
      <c r="I45" s="242"/>
    </row>
    <row r="46" spans="1:9" ht="26.25" thickBot="1">
      <c r="A46" s="909"/>
      <c r="B46" s="279" t="s">
        <v>148</v>
      </c>
      <c r="C46" s="280">
        <f>+C47</f>
        <v>0</v>
      </c>
      <c r="D46" s="247" t="e">
        <f t="shared" si="0"/>
        <v>#DIV/0!</v>
      </c>
      <c r="E46" s="919"/>
      <c r="F46" s="83" t="s">
        <v>331</v>
      </c>
      <c r="G46" s="768">
        <f>+BALANCE!H66</f>
        <v>0</v>
      </c>
      <c r="H46" s="249" t="e">
        <f t="shared" si="1"/>
        <v>#DIV/0!</v>
      </c>
      <c r="I46" s="242"/>
    </row>
    <row r="47" spans="1:9" ht="26.25" thickBot="1">
      <c r="A47" s="909">
        <v>2.2999999999999998</v>
      </c>
      <c r="B47" s="251" t="s">
        <v>332</v>
      </c>
      <c r="C47" s="931">
        <f>+BALANCE!D86</f>
        <v>0</v>
      </c>
      <c r="D47" s="247" t="e">
        <f t="shared" si="0"/>
        <v>#DIV/0!</v>
      </c>
      <c r="E47" s="919"/>
      <c r="F47" s="168" t="s">
        <v>333</v>
      </c>
      <c r="G47" s="768">
        <f>+BALANCE!H67</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+BALANCE!H152</f>
        <v>0</v>
      </c>
      <c r="H49" s="249" t="e">
        <f t="shared" si="1"/>
        <v>#DIV/0!</v>
      </c>
    </row>
    <row r="50" spans="1:8" ht="15.75" thickBot="1">
      <c r="A50" s="86"/>
      <c r="B50" s="286"/>
      <c r="C50" s="287"/>
      <c r="D50" s="288"/>
      <c r="E50" s="919"/>
      <c r="F50" s="255" t="s">
        <v>336</v>
      </c>
      <c r="G50" s="930">
        <f>+BALANCE!H70</f>
        <v>0</v>
      </c>
      <c r="H50" s="249" t="e">
        <f t="shared" si="1"/>
        <v>#DIV/0!</v>
      </c>
    </row>
    <row r="51" spans="1:8" ht="15.75" thickBot="1">
      <c r="A51" s="1035" t="s">
        <v>337</v>
      </c>
      <c r="B51" s="1056"/>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1013" t="s">
        <v>232</v>
      </c>
      <c r="B54" s="1013"/>
      <c r="C54" s="1013"/>
      <c r="D54" s="1013"/>
      <c r="E54" s="1013"/>
      <c r="F54" s="1013"/>
      <c r="G54" s="1013"/>
      <c r="H54" s="1013"/>
    </row>
    <row r="55" spans="1:8">
      <c r="A55" s="1063" t="s">
        <v>233</v>
      </c>
      <c r="B55" s="1063"/>
      <c r="C55" s="1063"/>
      <c r="D55" s="1063"/>
      <c r="E55" s="1063"/>
      <c r="F55" s="1063"/>
      <c r="G55" s="1063"/>
      <c r="H55" s="1063"/>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password="CA9F" sheet="1" objects="1" scenarios="1"/>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41" t="s">
        <v>749</v>
      </c>
      <c r="E1" s="1041"/>
      <c r="F1" s="1041"/>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41" t="s">
        <v>751</v>
      </c>
      <c r="E2" s="1041"/>
      <c r="F2" s="1041"/>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09"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9"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09"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50">
        <f>+STATISTICS!A7</f>
        <v>44651</v>
      </c>
      <c r="B8" s="1064"/>
      <c r="C8" s="1064"/>
      <c r="D8" s="1064"/>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2" t="s">
        <v>341</v>
      </c>
      <c r="B9" s="1069"/>
      <c r="C9" s="1069"/>
      <c r="D9" s="1069"/>
      <c r="E9" s="1073" t="str">
        <f>+BALANCE!D8</f>
        <v>3 р сарын 31</v>
      </c>
      <c r="F9" s="1075"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59"/>
      <c r="B10" s="1059"/>
      <c r="C10" s="1059"/>
      <c r="D10" s="1059"/>
      <c r="E10" s="1074"/>
      <c r="F10" s="1076"/>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7" t="s">
        <v>343</v>
      </c>
      <c r="C11" s="1068"/>
      <c r="D11" s="1069"/>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70"/>
      <c r="I42" s="1071"/>
      <c r="J42" s="1071"/>
      <c r="K42" s="1071"/>
      <c r="L42" s="1071"/>
      <c r="M42" s="1071"/>
      <c r="N42" s="1071"/>
      <c r="O42" s="1071"/>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09" t="s">
        <v>232</v>
      </c>
      <c r="B100" s="1009"/>
      <c r="C100" s="1009"/>
      <c r="D100" s="1009"/>
      <c r="E100" s="1009"/>
      <c r="F100" s="1009"/>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5" t="s">
        <v>233</v>
      </c>
      <c r="B101" s="1066"/>
      <c r="C101" s="1066"/>
      <c r="D101" s="1066"/>
      <c r="E101" s="1066"/>
      <c r="F101" s="1066"/>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xr:uid="{00000000-0002-0000-0400-000000000000}">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7"/>
  <sheetViews>
    <sheetView topLeftCell="A46"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87" t="s">
        <v>819</v>
      </c>
      <c r="J1" s="1041"/>
      <c r="K1" s="1041"/>
      <c r="L1" s="1041"/>
      <c r="M1" s="1041"/>
      <c r="N1" s="1041"/>
    </row>
    <row r="2" spans="1:16">
      <c r="A2" s="1013" t="s">
        <v>415</v>
      </c>
      <c r="B2" s="1055"/>
      <c r="C2" s="1055"/>
      <c r="D2" s="1055"/>
      <c r="E2" s="1055"/>
      <c r="F2" s="1055"/>
      <c r="G2" s="1055"/>
      <c r="H2" s="1055"/>
      <c r="I2" s="1055"/>
      <c r="J2" s="1055"/>
      <c r="K2" s="1055"/>
      <c r="L2" s="1055"/>
      <c r="M2" s="1055"/>
      <c r="N2" s="1055"/>
    </row>
    <row r="3" spans="1:16">
      <c r="A3" s="1090" t="str">
        <f>+STATISTICS!A4</f>
        <v>ХАДГАЛАМЖ, ЗЭЭЛИЙН ХОРШООНЫ НЭР</v>
      </c>
      <c r="B3" s="1090"/>
      <c r="C3" s="1090"/>
      <c r="D3" s="1090"/>
      <c r="E3" s="1090"/>
      <c r="F3" s="1090"/>
      <c r="G3" s="1090"/>
      <c r="H3" s="1090"/>
      <c r="I3" s="1090"/>
      <c r="J3" s="1090"/>
      <c r="K3" s="1090"/>
      <c r="L3" s="1090"/>
      <c r="M3" s="1090"/>
      <c r="N3" s="1090"/>
    </row>
    <row r="4" spans="1:16">
      <c r="A4" s="1013" t="s">
        <v>4</v>
      </c>
      <c r="B4" s="1055"/>
      <c r="C4" s="1055"/>
      <c r="D4" s="1055"/>
      <c r="E4" s="1055"/>
      <c r="F4" s="1055"/>
      <c r="G4" s="1055"/>
      <c r="H4" s="1055"/>
      <c r="I4" s="1055"/>
      <c r="J4" s="1055"/>
      <c r="K4" s="1055"/>
      <c r="L4" s="1055"/>
      <c r="M4" s="1055"/>
      <c r="N4" s="1055"/>
    </row>
    <row r="5" spans="1:16" ht="15.75" thickBot="1">
      <c r="A5" s="615">
        <f>+STATISTICS!A7</f>
        <v>44651</v>
      </c>
      <c r="B5" s="480"/>
      <c r="C5" s="480"/>
      <c r="D5" s="480"/>
      <c r="E5" s="480"/>
      <c r="F5" s="480"/>
      <c r="G5" s="480"/>
      <c r="H5" s="480"/>
      <c r="I5" s="480"/>
      <c r="J5" s="480"/>
      <c r="K5" s="480"/>
      <c r="L5" s="480"/>
      <c r="M5" s="480"/>
      <c r="N5" s="352" t="s">
        <v>5</v>
      </c>
      <c r="O5" s="616"/>
      <c r="P5" s="616"/>
    </row>
    <row r="6" spans="1:16" ht="30" customHeight="1">
      <c r="A6" s="1091" t="s">
        <v>416</v>
      </c>
      <c r="B6" s="1093" t="s">
        <v>417</v>
      </c>
      <c r="C6" s="1094"/>
      <c r="D6" s="1093" t="s">
        <v>808</v>
      </c>
      <c r="E6" s="1094"/>
      <c r="F6" s="1095" t="s">
        <v>418</v>
      </c>
      <c r="G6" s="1093" t="s">
        <v>807</v>
      </c>
      <c r="H6" s="1097"/>
      <c r="I6" s="1098"/>
      <c r="J6" s="1093" t="s">
        <v>420</v>
      </c>
      <c r="K6" s="1094"/>
      <c r="L6" s="1099" t="s">
        <v>418</v>
      </c>
      <c r="M6" s="1088" t="s">
        <v>421</v>
      </c>
      <c r="N6" s="1089"/>
      <c r="O6" s="616"/>
      <c r="P6" s="616"/>
    </row>
    <row r="7" spans="1:16" ht="41.25" customHeight="1" thickBot="1">
      <c r="A7" s="1092"/>
      <c r="B7" s="353" t="s">
        <v>422</v>
      </c>
      <c r="C7" s="354" t="s">
        <v>423</v>
      </c>
      <c r="D7" s="353" t="s">
        <v>422</v>
      </c>
      <c r="E7" s="354" t="s">
        <v>423</v>
      </c>
      <c r="F7" s="1096"/>
      <c r="G7" s="353" t="s">
        <v>422</v>
      </c>
      <c r="H7" s="355" t="s">
        <v>792</v>
      </c>
      <c r="I7" s="356" t="s">
        <v>793</v>
      </c>
      <c r="J7" s="353" t="s">
        <v>422</v>
      </c>
      <c r="K7" s="354" t="s">
        <v>423</v>
      </c>
      <c r="L7" s="1100"/>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107" t="s">
        <v>482</v>
      </c>
      <c r="C50" s="1108"/>
      <c r="D50" s="863">
        <f>+SUM(D51:D56)</f>
        <v>0</v>
      </c>
      <c r="E50" s="785">
        <f>+SUM(E51:E56)</f>
        <v>0</v>
      </c>
      <c r="F50" s="864" t="e">
        <f>+(D51*F51+D52*F52+D53*F53+D54*F54+D55*F55+D56*F56)/D50</f>
        <v>#DIV/0!</v>
      </c>
      <c r="G50" s="863">
        <f>+SUM(G51:G56)</f>
        <v>0</v>
      </c>
      <c r="H50" s="794">
        <f>+SUM(H51:H56)</f>
        <v>0</v>
      </c>
      <c r="I50" s="783">
        <f>+SUM(I51:I56)</f>
        <v>0</v>
      </c>
      <c r="J50" s="1101" t="s">
        <v>482</v>
      </c>
      <c r="K50" s="1102"/>
      <c r="L50" s="1102"/>
      <c r="M50" s="1102"/>
      <c r="N50" s="1103"/>
      <c r="O50" s="616"/>
      <c r="P50" s="616"/>
    </row>
    <row r="51" spans="1:16">
      <c r="A51" s="372" t="s">
        <v>470</v>
      </c>
      <c r="B51" s="1109"/>
      <c r="C51" s="1110"/>
      <c r="D51" s="617"/>
      <c r="E51" s="618"/>
      <c r="F51" s="852"/>
      <c r="G51" s="617"/>
      <c r="H51" s="619"/>
      <c r="I51" s="620"/>
      <c r="J51" s="1104"/>
      <c r="K51" s="1105"/>
      <c r="L51" s="1105"/>
      <c r="M51" s="1105"/>
      <c r="N51" s="1106"/>
      <c r="O51" s="616"/>
      <c r="P51" s="616"/>
    </row>
    <row r="52" spans="1:16">
      <c r="A52" s="373" t="s">
        <v>471</v>
      </c>
      <c r="B52" s="1109"/>
      <c r="C52" s="1110"/>
      <c r="D52" s="621"/>
      <c r="E52" s="622"/>
      <c r="F52" s="853"/>
      <c r="G52" s="621"/>
      <c r="H52" s="623"/>
      <c r="I52" s="624"/>
      <c r="J52" s="1104"/>
      <c r="K52" s="1105"/>
      <c r="L52" s="1105"/>
      <c r="M52" s="1105"/>
      <c r="N52" s="1106"/>
      <c r="O52" s="616"/>
      <c r="P52" s="616"/>
    </row>
    <row r="53" spans="1:16">
      <c r="A53" s="373" t="s">
        <v>795</v>
      </c>
      <c r="B53" s="1109"/>
      <c r="C53" s="1110"/>
      <c r="D53" s="621"/>
      <c r="E53" s="622"/>
      <c r="F53" s="853"/>
      <c r="G53" s="621"/>
      <c r="H53" s="623"/>
      <c r="I53" s="624"/>
      <c r="J53" s="1104"/>
      <c r="K53" s="1105"/>
      <c r="L53" s="1105"/>
      <c r="M53" s="1105"/>
      <c r="N53" s="1106"/>
      <c r="O53" s="616"/>
      <c r="P53" s="616"/>
    </row>
    <row r="54" spans="1:16">
      <c r="A54" s="373" t="s">
        <v>472</v>
      </c>
      <c r="B54" s="1109"/>
      <c r="C54" s="1110"/>
      <c r="D54" s="621"/>
      <c r="E54" s="622"/>
      <c r="F54" s="853"/>
      <c r="G54" s="621"/>
      <c r="H54" s="623"/>
      <c r="I54" s="624"/>
      <c r="J54" s="1104"/>
      <c r="K54" s="1105"/>
      <c r="L54" s="1105"/>
      <c r="M54" s="1105"/>
      <c r="N54" s="1106"/>
      <c r="O54" s="616"/>
      <c r="P54" s="616"/>
    </row>
    <row r="55" spans="1:16">
      <c r="A55" s="373" t="s">
        <v>776</v>
      </c>
      <c r="B55" s="1109"/>
      <c r="C55" s="1110"/>
      <c r="D55" s="621"/>
      <c r="E55" s="622"/>
      <c r="F55" s="853"/>
      <c r="G55" s="621"/>
      <c r="H55" s="623"/>
      <c r="I55" s="624"/>
      <c r="J55" s="1104"/>
      <c r="K55" s="1105"/>
      <c r="L55" s="1105"/>
      <c r="M55" s="1105"/>
      <c r="N55" s="1106"/>
      <c r="O55" s="616"/>
      <c r="P55" s="616"/>
    </row>
    <row r="56" spans="1:16" ht="15.75" thickBot="1">
      <c r="A56" s="374" t="s">
        <v>473</v>
      </c>
      <c r="B56" s="1109"/>
      <c r="C56" s="1110"/>
      <c r="D56" s="625"/>
      <c r="E56" s="626"/>
      <c r="F56" s="854"/>
      <c r="G56" s="625"/>
      <c r="H56" s="627"/>
      <c r="I56" s="628"/>
      <c r="J56" s="1104"/>
      <c r="K56" s="1105"/>
      <c r="L56" s="1105"/>
      <c r="M56" s="1105"/>
      <c r="N56" s="1106"/>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080" t="s">
        <v>782</v>
      </c>
      <c r="B70" s="1081"/>
      <c r="C70" s="1081"/>
      <c r="D70" s="1081"/>
      <c r="E70" s="1081"/>
      <c r="F70" s="1082"/>
      <c r="G70" s="1081"/>
      <c r="H70" s="1081"/>
      <c r="I70" s="1081"/>
      <c r="J70" s="1081"/>
      <c r="K70" s="1081"/>
      <c r="L70" s="1081"/>
      <c r="M70" s="1082"/>
      <c r="N70" s="1083"/>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084" t="s">
        <v>637</v>
      </c>
      <c r="B75" s="1084"/>
      <c r="C75" s="1084"/>
      <c r="D75" s="1084"/>
      <c r="E75" s="1084"/>
      <c r="F75" s="1084"/>
      <c r="G75" s="1084"/>
      <c r="H75" s="1084"/>
      <c r="I75" s="1084"/>
      <c r="J75" s="1084"/>
      <c r="K75" s="1084"/>
      <c r="L75" s="1084"/>
      <c r="M75" s="1084"/>
      <c r="N75" s="1084"/>
    </row>
    <row r="76" spans="1:19" ht="27.75" customHeight="1">
      <c r="A76" s="1077" t="s">
        <v>639</v>
      </c>
      <c r="B76" s="1077"/>
      <c r="C76" s="1077"/>
      <c r="D76" s="1077"/>
      <c r="E76" s="1077"/>
      <c r="F76" s="1077"/>
      <c r="G76" s="1077"/>
      <c r="H76" s="1077"/>
      <c r="I76" s="1077"/>
      <c r="J76" s="1077"/>
      <c r="K76" s="1077"/>
      <c r="L76" s="1077"/>
      <c r="M76" s="1077"/>
      <c r="N76" s="1077"/>
      <c r="O76" s="13"/>
      <c r="P76" s="13"/>
      <c r="Q76" s="13"/>
      <c r="R76" s="13"/>
      <c r="S76" s="13"/>
    </row>
    <row r="77" spans="1:19" ht="27" customHeight="1">
      <c r="A77" s="1078" t="s">
        <v>638</v>
      </c>
      <c r="B77" s="1078"/>
      <c r="C77" s="1078"/>
      <c r="D77" s="1078"/>
      <c r="E77" s="1078"/>
      <c r="F77" s="1078"/>
      <c r="G77" s="1078"/>
      <c r="H77" s="1078"/>
      <c r="I77" s="1078"/>
      <c r="J77" s="1078"/>
      <c r="K77" s="1078"/>
      <c r="L77" s="1078"/>
      <c r="M77" s="1078"/>
      <c r="N77" s="1078"/>
      <c r="O77" s="14"/>
      <c r="P77" s="14"/>
      <c r="Q77" s="14"/>
      <c r="R77" s="14"/>
      <c r="S77" s="14"/>
    </row>
    <row r="78" spans="1:19">
      <c r="A78" s="1079" t="s">
        <v>640</v>
      </c>
      <c r="B78" s="1079"/>
      <c r="C78" s="1079"/>
      <c r="D78" s="1079"/>
      <c r="E78" s="1079"/>
      <c r="F78" s="1079"/>
      <c r="G78" s="1079"/>
      <c r="H78" s="1079"/>
      <c r="I78" s="1079"/>
      <c r="J78" s="1079"/>
      <c r="K78" s="1079"/>
      <c r="L78" s="1079"/>
      <c r="M78" s="1079"/>
      <c r="N78" s="1079"/>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85" t="s">
        <v>232</v>
      </c>
      <c r="B82" s="1085"/>
      <c r="C82" s="1085"/>
      <c r="D82" s="1085"/>
      <c r="E82" s="1085"/>
      <c r="F82" s="1085"/>
      <c r="G82" s="1085"/>
      <c r="H82" s="1085"/>
      <c r="I82" s="1085"/>
      <c r="J82" s="1085"/>
      <c r="K82" s="1085"/>
      <c r="L82" s="1085"/>
      <c r="M82" s="1085"/>
      <c r="N82" s="1085"/>
    </row>
    <row r="83" spans="1:14">
      <c r="A83" s="1086" t="s">
        <v>233</v>
      </c>
      <c r="B83" s="1086"/>
      <c r="C83" s="1086"/>
      <c r="D83" s="1086"/>
      <c r="E83" s="1086"/>
      <c r="F83" s="1086"/>
      <c r="G83" s="1086"/>
      <c r="H83" s="1086"/>
      <c r="I83" s="1086"/>
      <c r="J83" s="1086"/>
      <c r="K83" s="1086"/>
      <c r="L83" s="1086"/>
      <c r="M83" s="1086"/>
      <c r="N83" s="1086"/>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xr:uid="{00000000-0002-0000-0500-000000000000}">
      <formula1>0</formula1>
      <formula2>1000000000000000</formula2>
    </dataValidation>
    <dataValidation type="whole" allowBlank="1" showInputMessage="1" showErrorMessage="1" sqref="K8:K49 C8:C49 E8:E56 H8:I56 C58:C69 E58:E69 H58:I69 K58:K69 K71:K72" xr:uid="{00000000-0002-0000-0500-000001000000}">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xr:uid="{00000000-0002-0000-0500-000002000000}">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3"/>
  <sheetViews>
    <sheetView topLeftCell="A22"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87" t="s">
        <v>820</v>
      </c>
      <c r="K1" s="1041"/>
      <c r="L1" s="1041"/>
      <c r="M1" s="1041"/>
      <c r="N1" s="1041"/>
      <c r="O1" s="1041"/>
    </row>
    <row r="2" spans="1:15">
      <c r="A2" s="1013" t="s">
        <v>483</v>
      </c>
      <c r="B2" s="1013"/>
      <c r="C2" s="1013"/>
      <c r="D2" s="1013"/>
      <c r="E2" s="1013"/>
      <c r="F2" s="1013"/>
      <c r="G2" s="1013"/>
      <c r="H2" s="1013"/>
      <c r="I2" s="1013"/>
      <c r="J2" s="1013"/>
      <c r="K2" s="1013"/>
      <c r="L2" s="1013"/>
      <c r="M2" s="1013"/>
      <c r="N2" s="1013"/>
      <c r="O2" s="1013"/>
    </row>
    <row r="3" spans="1:15">
      <c r="A3" s="1090" t="str">
        <f>+STATISTICS!A4</f>
        <v>ХАДГАЛАМЖ, ЗЭЭЛИЙН ХОРШООНЫ НЭР</v>
      </c>
      <c r="B3" s="1090"/>
      <c r="C3" s="1090"/>
      <c r="D3" s="1090"/>
      <c r="E3" s="1090"/>
      <c r="F3" s="1090"/>
      <c r="G3" s="1090"/>
      <c r="H3" s="1090"/>
      <c r="I3" s="1090"/>
      <c r="J3" s="1090"/>
      <c r="K3" s="1090"/>
      <c r="L3" s="1090"/>
      <c r="M3" s="1090"/>
      <c r="N3" s="1090"/>
      <c r="O3" s="1090"/>
    </row>
    <row r="4" spans="1:15">
      <c r="A4" s="1013" t="s">
        <v>4</v>
      </c>
      <c r="B4" s="1013"/>
      <c r="C4" s="1013"/>
      <c r="D4" s="1013"/>
      <c r="E4" s="1013"/>
      <c r="F4" s="1013"/>
      <c r="G4" s="1013"/>
      <c r="H4" s="1013"/>
      <c r="I4" s="1013"/>
      <c r="J4" s="1013"/>
      <c r="K4" s="1013"/>
      <c r="L4" s="1013"/>
      <c r="M4" s="1013"/>
      <c r="N4" s="1013"/>
      <c r="O4" s="1013"/>
    </row>
    <row r="5" spans="1:15" ht="15.75" thickBot="1">
      <c r="A5" s="1140">
        <f>+STATISTICS!A7</f>
        <v>44651</v>
      </c>
      <c r="B5" s="1140"/>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37" t="s">
        <v>499</v>
      </c>
      <c r="B7" s="1138"/>
      <c r="C7" s="1138"/>
      <c r="D7" s="1138"/>
      <c r="E7" s="1138"/>
      <c r="F7" s="1138"/>
      <c r="G7" s="1138"/>
      <c r="H7" s="1138"/>
      <c r="I7" s="1138"/>
      <c r="J7" s="1138"/>
      <c r="K7" s="1138"/>
      <c r="L7" s="1138"/>
      <c r="M7" s="1138"/>
      <c r="N7" s="1138"/>
      <c r="O7" s="1139"/>
    </row>
    <row r="8" spans="1:15">
      <c r="A8" s="412">
        <v>1</v>
      </c>
      <c r="B8" s="674"/>
      <c r="C8" s="391"/>
      <c r="D8" s="962"/>
      <c r="E8" s="391"/>
      <c r="F8" s="969"/>
      <c r="G8" s="865"/>
      <c r="H8" s="736">
        <f>+E8*G8</f>
        <v>0</v>
      </c>
      <c r="I8" s="1111" t="e">
        <f>H18/E18</f>
        <v>#DIV/0!</v>
      </c>
      <c r="J8" s="391"/>
      <c r="K8" s="974"/>
      <c r="L8" s="908">
        <f>+C8+E8-J8</f>
        <v>0</v>
      </c>
      <c r="M8" s="979">
        <f>+D8+F8-K8</f>
        <v>0</v>
      </c>
      <c r="N8" s="867"/>
      <c r="O8" s="868"/>
    </row>
    <row r="9" spans="1:15">
      <c r="A9" s="413">
        <v>2</v>
      </c>
      <c r="B9" s="675"/>
      <c r="C9" s="393"/>
      <c r="D9" s="963"/>
      <c r="E9" s="393"/>
      <c r="F9" s="970"/>
      <c r="G9" s="866"/>
      <c r="H9" s="736">
        <f t="shared" ref="H9:H17" si="0">+E9*G9</f>
        <v>0</v>
      </c>
      <c r="I9" s="1111"/>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1"/>
      <c r="J10" s="394"/>
      <c r="K10" s="963"/>
      <c r="L10" s="908">
        <f t="shared" si="1"/>
        <v>0</v>
      </c>
      <c r="M10" s="979">
        <f t="shared" si="2"/>
        <v>0</v>
      </c>
      <c r="N10" s="395"/>
      <c r="O10" s="869"/>
    </row>
    <row r="11" spans="1:15">
      <c r="A11" s="413">
        <v>4</v>
      </c>
      <c r="B11" s="675"/>
      <c r="C11" s="393"/>
      <c r="D11" s="963"/>
      <c r="E11" s="393"/>
      <c r="F11" s="970"/>
      <c r="G11" s="866"/>
      <c r="H11" s="736">
        <f t="shared" si="0"/>
        <v>0</v>
      </c>
      <c r="I11" s="1111"/>
      <c r="J11" s="394"/>
      <c r="K11" s="963"/>
      <c r="L11" s="908">
        <f t="shared" si="1"/>
        <v>0</v>
      </c>
      <c r="M11" s="979">
        <f t="shared" si="2"/>
        <v>0</v>
      </c>
      <c r="N11" s="395"/>
      <c r="O11" s="869"/>
    </row>
    <row r="12" spans="1:15">
      <c r="A12" s="413">
        <v>5</v>
      </c>
      <c r="B12" s="675"/>
      <c r="C12" s="393"/>
      <c r="D12" s="963"/>
      <c r="E12" s="393"/>
      <c r="F12" s="970"/>
      <c r="G12" s="866"/>
      <c r="H12" s="736">
        <f t="shared" si="0"/>
        <v>0</v>
      </c>
      <c r="I12" s="1111"/>
      <c r="J12" s="394"/>
      <c r="K12" s="963"/>
      <c r="L12" s="908">
        <f t="shared" si="1"/>
        <v>0</v>
      </c>
      <c r="M12" s="979">
        <f t="shared" si="2"/>
        <v>0</v>
      </c>
      <c r="N12" s="395"/>
      <c r="O12" s="869"/>
    </row>
    <row r="13" spans="1:15">
      <c r="A13" s="413">
        <v>6</v>
      </c>
      <c r="B13" s="675"/>
      <c r="C13" s="393"/>
      <c r="D13" s="963"/>
      <c r="E13" s="393"/>
      <c r="F13" s="970"/>
      <c r="G13" s="866"/>
      <c r="H13" s="736">
        <f t="shared" si="0"/>
        <v>0</v>
      </c>
      <c r="I13" s="1111"/>
      <c r="J13" s="394"/>
      <c r="K13" s="963"/>
      <c r="L13" s="908">
        <f t="shared" si="1"/>
        <v>0</v>
      </c>
      <c r="M13" s="979">
        <f t="shared" si="2"/>
        <v>0</v>
      </c>
      <c r="N13" s="395"/>
      <c r="O13" s="869"/>
    </row>
    <row r="14" spans="1:15">
      <c r="A14" s="413">
        <v>7</v>
      </c>
      <c r="B14" s="675"/>
      <c r="C14" s="393"/>
      <c r="D14" s="963"/>
      <c r="E14" s="393"/>
      <c r="F14" s="970"/>
      <c r="G14" s="866"/>
      <c r="H14" s="736">
        <f t="shared" si="0"/>
        <v>0</v>
      </c>
      <c r="I14" s="1111"/>
      <c r="J14" s="394"/>
      <c r="K14" s="963"/>
      <c r="L14" s="908">
        <f t="shared" si="1"/>
        <v>0</v>
      </c>
      <c r="M14" s="979">
        <f t="shared" si="2"/>
        <v>0</v>
      </c>
      <c r="N14" s="395"/>
      <c r="O14" s="869"/>
    </row>
    <row r="15" spans="1:15">
      <c r="A15" s="413">
        <v>8</v>
      </c>
      <c r="B15" s="675"/>
      <c r="C15" s="393"/>
      <c r="D15" s="963"/>
      <c r="E15" s="393"/>
      <c r="F15" s="970"/>
      <c r="G15" s="866"/>
      <c r="H15" s="736">
        <f t="shared" si="0"/>
        <v>0</v>
      </c>
      <c r="I15" s="1111"/>
      <c r="J15" s="394"/>
      <c r="K15" s="963"/>
      <c r="L15" s="908">
        <f t="shared" si="1"/>
        <v>0</v>
      </c>
      <c r="M15" s="979">
        <f t="shared" si="2"/>
        <v>0</v>
      </c>
      <c r="N15" s="395"/>
      <c r="O15" s="869"/>
    </row>
    <row r="16" spans="1:15">
      <c r="A16" s="413">
        <v>9</v>
      </c>
      <c r="B16" s="675"/>
      <c r="C16" s="393"/>
      <c r="D16" s="963"/>
      <c r="E16" s="393"/>
      <c r="F16" s="970"/>
      <c r="G16" s="866"/>
      <c r="H16" s="736">
        <f t="shared" si="0"/>
        <v>0</v>
      </c>
      <c r="I16" s="1111"/>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2"/>
      <c r="J17" s="394"/>
      <c r="K17" s="963"/>
      <c r="L17" s="908">
        <f t="shared" si="1"/>
        <v>0</v>
      </c>
      <c r="M17" s="979">
        <f t="shared" si="2"/>
        <v>0</v>
      </c>
      <c r="N17" s="395"/>
      <c r="O17" s="869"/>
    </row>
    <row r="18" spans="1:16" ht="15.75" thickBot="1">
      <c r="A18" s="1131" t="s">
        <v>494</v>
      </c>
      <c r="B18" s="1132"/>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37" t="s">
        <v>500</v>
      </c>
      <c r="B19" s="1138"/>
      <c r="C19" s="1138"/>
      <c r="D19" s="1138"/>
      <c r="E19" s="1138"/>
      <c r="F19" s="1138"/>
      <c r="G19" s="1138"/>
      <c r="H19" s="1138"/>
      <c r="I19" s="1138"/>
      <c r="J19" s="1138"/>
      <c r="K19" s="1138"/>
      <c r="L19" s="1138"/>
      <c r="M19" s="1138"/>
      <c r="N19" s="1138"/>
      <c r="O19" s="1139"/>
    </row>
    <row r="20" spans="1:16">
      <c r="A20" s="412">
        <v>1</v>
      </c>
      <c r="B20" s="674"/>
      <c r="C20" s="391"/>
      <c r="D20" s="962"/>
      <c r="E20" s="391"/>
      <c r="F20" s="969"/>
      <c r="G20" s="865"/>
      <c r="H20" s="736">
        <f>+E20*G20</f>
        <v>0</v>
      </c>
      <c r="I20" s="1111"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1"/>
      <c r="J21" s="394"/>
      <c r="K21" s="963"/>
      <c r="L21" s="908">
        <f t="shared" si="3"/>
        <v>0</v>
      </c>
      <c r="M21" s="979">
        <f t="shared" si="3"/>
        <v>0</v>
      </c>
      <c r="N21" s="395"/>
      <c r="O21" s="869"/>
    </row>
    <row r="22" spans="1:16">
      <c r="A22" s="413">
        <v>3</v>
      </c>
      <c r="B22" s="675"/>
      <c r="C22" s="393"/>
      <c r="D22" s="963"/>
      <c r="E22" s="393"/>
      <c r="F22" s="970"/>
      <c r="G22" s="866"/>
      <c r="H22" s="736">
        <f t="shared" si="4"/>
        <v>0</v>
      </c>
      <c r="I22" s="1111"/>
      <c r="J22" s="394"/>
      <c r="K22" s="963"/>
      <c r="L22" s="908">
        <f t="shared" si="3"/>
        <v>0</v>
      </c>
      <c r="M22" s="979">
        <f t="shared" si="3"/>
        <v>0</v>
      </c>
      <c r="N22" s="395"/>
      <c r="O22" s="869"/>
    </row>
    <row r="23" spans="1:16">
      <c r="A23" s="413">
        <v>4</v>
      </c>
      <c r="B23" s="675"/>
      <c r="C23" s="393"/>
      <c r="D23" s="963"/>
      <c r="E23" s="393"/>
      <c r="F23" s="970"/>
      <c r="G23" s="866"/>
      <c r="H23" s="736">
        <f t="shared" si="4"/>
        <v>0</v>
      </c>
      <c r="I23" s="1111"/>
      <c r="J23" s="394"/>
      <c r="K23" s="963"/>
      <c r="L23" s="908">
        <f t="shared" si="3"/>
        <v>0</v>
      </c>
      <c r="M23" s="979">
        <f t="shared" si="3"/>
        <v>0</v>
      </c>
      <c r="N23" s="395"/>
      <c r="O23" s="869"/>
    </row>
    <row r="24" spans="1:16">
      <c r="A24" s="413">
        <v>5</v>
      </c>
      <c r="B24" s="675"/>
      <c r="C24" s="393"/>
      <c r="D24" s="963"/>
      <c r="E24" s="393"/>
      <c r="F24" s="970"/>
      <c r="G24" s="866"/>
      <c r="H24" s="736">
        <f t="shared" si="4"/>
        <v>0</v>
      </c>
      <c r="I24" s="1111"/>
      <c r="J24" s="394"/>
      <c r="K24" s="963"/>
      <c r="L24" s="908">
        <f t="shared" si="3"/>
        <v>0</v>
      </c>
      <c r="M24" s="979">
        <f t="shared" si="3"/>
        <v>0</v>
      </c>
      <c r="N24" s="395"/>
      <c r="O24" s="869"/>
    </row>
    <row r="25" spans="1:16">
      <c r="A25" s="413">
        <v>6</v>
      </c>
      <c r="B25" s="675"/>
      <c r="C25" s="393"/>
      <c r="D25" s="963"/>
      <c r="E25" s="393"/>
      <c r="F25" s="970"/>
      <c r="G25" s="866"/>
      <c r="H25" s="736">
        <f t="shared" si="4"/>
        <v>0</v>
      </c>
      <c r="I25" s="1111"/>
      <c r="J25" s="394"/>
      <c r="K25" s="963"/>
      <c r="L25" s="908">
        <f t="shared" si="3"/>
        <v>0</v>
      </c>
      <c r="M25" s="979">
        <f t="shared" si="3"/>
        <v>0</v>
      </c>
      <c r="N25" s="395"/>
      <c r="O25" s="869"/>
    </row>
    <row r="26" spans="1:16">
      <c r="A26" s="413">
        <v>7</v>
      </c>
      <c r="B26" s="675"/>
      <c r="C26" s="393"/>
      <c r="D26" s="963"/>
      <c r="E26" s="393"/>
      <c r="F26" s="970"/>
      <c r="G26" s="866"/>
      <c r="H26" s="736">
        <f t="shared" si="4"/>
        <v>0</v>
      </c>
      <c r="I26" s="1111"/>
      <c r="J26" s="394"/>
      <c r="K26" s="963"/>
      <c r="L26" s="908">
        <f t="shared" si="3"/>
        <v>0</v>
      </c>
      <c r="M26" s="979">
        <f t="shared" si="3"/>
        <v>0</v>
      </c>
      <c r="N26" s="395"/>
      <c r="O26" s="869"/>
    </row>
    <row r="27" spans="1:16">
      <c r="A27" s="413">
        <v>8</v>
      </c>
      <c r="B27" s="675"/>
      <c r="C27" s="393"/>
      <c r="D27" s="963"/>
      <c r="E27" s="393"/>
      <c r="F27" s="970"/>
      <c r="G27" s="866"/>
      <c r="H27" s="736">
        <f t="shared" si="4"/>
        <v>0</v>
      </c>
      <c r="I27" s="1111"/>
      <c r="J27" s="394"/>
      <c r="K27" s="963"/>
      <c r="L27" s="908">
        <f t="shared" si="3"/>
        <v>0</v>
      </c>
      <c r="M27" s="979">
        <f t="shared" si="3"/>
        <v>0</v>
      </c>
      <c r="N27" s="395"/>
      <c r="O27" s="869"/>
    </row>
    <row r="28" spans="1:16">
      <c r="A28" s="413">
        <v>9</v>
      </c>
      <c r="B28" s="675"/>
      <c r="C28" s="393"/>
      <c r="D28" s="963"/>
      <c r="E28" s="393"/>
      <c r="F28" s="970"/>
      <c r="G28" s="866"/>
      <c r="H28" s="736">
        <f t="shared" si="4"/>
        <v>0</v>
      </c>
      <c r="I28" s="1111"/>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2"/>
      <c r="J29" s="394"/>
      <c r="K29" s="963"/>
      <c r="L29" s="908">
        <f t="shared" si="3"/>
        <v>0</v>
      </c>
      <c r="M29" s="979">
        <f t="shared" si="3"/>
        <v>0</v>
      </c>
      <c r="N29" s="395"/>
      <c r="O29" s="869"/>
    </row>
    <row r="30" spans="1:16" ht="15.75" thickBot="1">
      <c r="A30" s="1131" t="s">
        <v>494</v>
      </c>
      <c r="B30" s="1132"/>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33" t="s">
        <v>468</v>
      </c>
      <c r="B31" s="1134"/>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37" t="s">
        <v>501</v>
      </c>
      <c r="B33" s="1138"/>
      <c r="C33" s="1138"/>
      <c r="D33" s="1138"/>
      <c r="E33" s="1138"/>
      <c r="F33" s="1138"/>
      <c r="G33" s="1138"/>
      <c r="H33" s="1138"/>
      <c r="I33" s="1138"/>
      <c r="J33" s="1138"/>
      <c r="K33" s="1138"/>
      <c r="L33" s="1138"/>
      <c r="M33" s="1138"/>
      <c r="N33" s="1138"/>
      <c r="O33" s="1139"/>
    </row>
    <row r="34" spans="1:15">
      <c r="A34" s="441">
        <v>1</v>
      </c>
      <c r="B34" s="676"/>
      <c r="C34" s="391"/>
      <c r="D34" s="962"/>
      <c r="E34" s="397"/>
      <c r="F34" s="969"/>
      <c r="G34" s="865"/>
      <c r="H34" s="736">
        <f>+E34*G34</f>
        <v>0</v>
      </c>
      <c r="I34" s="1111"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1"/>
      <c r="J35" s="394"/>
      <c r="K35" s="963"/>
      <c r="L35" s="908">
        <f t="shared" si="5"/>
        <v>0</v>
      </c>
      <c r="M35" s="979">
        <f t="shared" si="6"/>
        <v>0</v>
      </c>
      <c r="N35" s="395"/>
      <c r="O35" s="869"/>
    </row>
    <row r="36" spans="1:15">
      <c r="A36" s="442">
        <v>3</v>
      </c>
      <c r="B36" s="677"/>
      <c r="C36" s="394"/>
      <c r="D36" s="968"/>
      <c r="E36" s="394"/>
      <c r="F36" s="970"/>
      <c r="G36" s="866"/>
      <c r="H36" s="736">
        <f t="shared" si="7"/>
        <v>0</v>
      </c>
      <c r="I36" s="1111"/>
      <c r="J36" s="394"/>
      <c r="K36" s="963"/>
      <c r="L36" s="908">
        <f t="shared" si="5"/>
        <v>0</v>
      </c>
      <c r="M36" s="979">
        <f t="shared" si="6"/>
        <v>0</v>
      </c>
      <c r="N36" s="395"/>
      <c r="O36" s="869"/>
    </row>
    <row r="37" spans="1:15">
      <c r="A37" s="442">
        <v>4</v>
      </c>
      <c r="B37" s="677"/>
      <c r="C37" s="394"/>
      <c r="D37" s="968"/>
      <c r="E37" s="394"/>
      <c r="F37" s="970"/>
      <c r="G37" s="866"/>
      <c r="H37" s="736">
        <f t="shared" si="7"/>
        <v>0</v>
      </c>
      <c r="I37" s="1111"/>
      <c r="J37" s="394"/>
      <c r="K37" s="963"/>
      <c r="L37" s="908">
        <f t="shared" si="5"/>
        <v>0</v>
      </c>
      <c r="M37" s="979">
        <f t="shared" si="6"/>
        <v>0</v>
      </c>
      <c r="N37" s="395"/>
      <c r="O37" s="869"/>
    </row>
    <row r="38" spans="1:15">
      <c r="A38" s="442">
        <v>5</v>
      </c>
      <c r="B38" s="677"/>
      <c r="C38" s="394"/>
      <c r="D38" s="968"/>
      <c r="E38" s="394"/>
      <c r="F38" s="970"/>
      <c r="G38" s="866"/>
      <c r="H38" s="736">
        <f t="shared" si="7"/>
        <v>0</v>
      </c>
      <c r="I38" s="1111"/>
      <c r="J38" s="394"/>
      <c r="K38" s="963"/>
      <c r="L38" s="908">
        <f t="shared" si="5"/>
        <v>0</v>
      </c>
      <c r="M38" s="979">
        <f t="shared" si="6"/>
        <v>0</v>
      </c>
      <c r="N38" s="395"/>
      <c r="O38" s="869"/>
    </row>
    <row r="39" spans="1:15">
      <c r="A39" s="442">
        <v>6</v>
      </c>
      <c r="B39" s="677"/>
      <c r="C39" s="394"/>
      <c r="D39" s="968"/>
      <c r="E39" s="394"/>
      <c r="F39" s="970"/>
      <c r="G39" s="866"/>
      <c r="H39" s="736">
        <f t="shared" si="7"/>
        <v>0</v>
      </c>
      <c r="I39" s="1111"/>
      <c r="J39" s="394"/>
      <c r="K39" s="963"/>
      <c r="L39" s="908">
        <f t="shared" si="5"/>
        <v>0</v>
      </c>
      <c r="M39" s="979">
        <f t="shared" si="6"/>
        <v>0</v>
      </c>
      <c r="N39" s="395"/>
      <c r="O39" s="869"/>
    </row>
    <row r="40" spans="1:15">
      <c r="A40" s="442">
        <v>7</v>
      </c>
      <c r="B40" s="677"/>
      <c r="C40" s="394"/>
      <c r="D40" s="968"/>
      <c r="E40" s="394"/>
      <c r="F40" s="970"/>
      <c r="G40" s="866"/>
      <c r="H40" s="736">
        <f>+E40*G40</f>
        <v>0</v>
      </c>
      <c r="I40" s="1111"/>
      <c r="J40" s="394"/>
      <c r="K40" s="963"/>
      <c r="L40" s="908">
        <f t="shared" si="5"/>
        <v>0</v>
      </c>
      <c r="M40" s="979">
        <f t="shared" si="6"/>
        <v>0</v>
      </c>
      <c r="N40" s="395"/>
      <c r="O40" s="869"/>
    </row>
    <row r="41" spans="1:15">
      <c r="A41" s="442">
        <v>8</v>
      </c>
      <c r="B41" s="677"/>
      <c r="C41" s="394"/>
      <c r="D41" s="968"/>
      <c r="E41" s="394"/>
      <c r="F41" s="970"/>
      <c r="G41" s="866"/>
      <c r="H41" s="736">
        <f t="shared" si="7"/>
        <v>0</v>
      </c>
      <c r="I41" s="1111"/>
      <c r="J41" s="394"/>
      <c r="K41" s="963"/>
      <c r="L41" s="908">
        <f t="shared" si="5"/>
        <v>0</v>
      </c>
      <c r="M41" s="979">
        <f t="shared" si="6"/>
        <v>0</v>
      </c>
      <c r="N41" s="395"/>
      <c r="O41" s="869"/>
    </row>
    <row r="42" spans="1:15">
      <c r="A42" s="442">
        <v>9</v>
      </c>
      <c r="B42" s="677"/>
      <c r="C42" s="394"/>
      <c r="D42" s="968"/>
      <c r="E42" s="394"/>
      <c r="F42" s="970"/>
      <c r="G42" s="866"/>
      <c r="H42" s="736">
        <f t="shared" si="7"/>
        <v>0</v>
      </c>
      <c r="I42" s="1111"/>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2"/>
      <c r="J43" s="394"/>
      <c r="K43" s="963"/>
      <c r="L43" s="908">
        <f t="shared" si="5"/>
        <v>0</v>
      </c>
      <c r="M43" s="979">
        <f t="shared" si="6"/>
        <v>0</v>
      </c>
      <c r="N43" s="395"/>
      <c r="O43" s="869"/>
    </row>
    <row r="44" spans="1:15" ht="15.75" thickBot="1">
      <c r="A44" s="1131" t="s">
        <v>494</v>
      </c>
      <c r="B44" s="1132"/>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37" t="s">
        <v>502</v>
      </c>
      <c r="B45" s="1138"/>
      <c r="C45" s="1138"/>
      <c r="D45" s="1138"/>
      <c r="E45" s="1138"/>
      <c r="F45" s="1138"/>
      <c r="G45" s="1138"/>
      <c r="H45" s="1138"/>
      <c r="I45" s="1138"/>
      <c r="J45" s="1138"/>
      <c r="K45" s="1138"/>
      <c r="L45" s="1138"/>
      <c r="M45" s="1138"/>
      <c r="N45" s="1138"/>
      <c r="O45" s="1139"/>
    </row>
    <row r="46" spans="1:15">
      <c r="A46" s="441">
        <v>1</v>
      </c>
      <c r="B46" s="676"/>
      <c r="C46" s="391"/>
      <c r="D46" s="962"/>
      <c r="E46" s="397"/>
      <c r="F46" s="969"/>
      <c r="G46" s="865"/>
      <c r="H46" s="736">
        <f>+E46*G46</f>
        <v>0</v>
      </c>
      <c r="I46" s="1111"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1"/>
      <c r="J47" s="394"/>
      <c r="K47" s="963"/>
      <c r="L47" s="908">
        <f t="shared" si="8"/>
        <v>0</v>
      </c>
      <c r="M47" s="979">
        <f t="shared" si="9"/>
        <v>0</v>
      </c>
      <c r="N47" s="395"/>
      <c r="O47" s="869"/>
    </row>
    <row r="48" spans="1:15">
      <c r="A48" s="442">
        <v>3</v>
      </c>
      <c r="B48" s="677"/>
      <c r="C48" s="394"/>
      <c r="D48" s="968"/>
      <c r="E48" s="394"/>
      <c r="F48" s="970"/>
      <c r="G48" s="866"/>
      <c r="H48" s="736">
        <f t="shared" si="10"/>
        <v>0</v>
      </c>
      <c r="I48" s="1111"/>
      <c r="J48" s="394"/>
      <c r="K48" s="963"/>
      <c r="L48" s="908">
        <f t="shared" si="8"/>
        <v>0</v>
      </c>
      <c r="M48" s="979">
        <f t="shared" si="9"/>
        <v>0</v>
      </c>
      <c r="N48" s="395"/>
      <c r="O48" s="869"/>
    </row>
    <row r="49" spans="1:17">
      <c r="A49" s="442">
        <v>4</v>
      </c>
      <c r="B49" s="677"/>
      <c r="C49" s="394"/>
      <c r="D49" s="968"/>
      <c r="E49" s="394"/>
      <c r="F49" s="970"/>
      <c r="G49" s="866"/>
      <c r="H49" s="736">
        <f t="shared" si="10"/>
        <v>0</v>
      </c>
      <c r="I49" s="1111"/>
      <c r="J49" s="394"/>
      <c r="K49" s="963"/>
      <c r="L49" s="908">
        <f t="shared" si="8"/>
        <v>0</v>
      </c>
      <c r="M49" s="979">
        <f t="shared" si="9"/>
        <v>0</v>
      </c>
      <c r="N49" s="395"/>
      <c r="O49" s="869"/>
    </row>
    <row r="50" spans="1:17">
      <c r="A50" s="442">
        <v>5</v>
      </c>
      <c r="B50" s="677"/>
      <c r="C50" s="394"/>
      <c r="D50" s="968"/>
      <c r="E50" s="394"/>
      <c r="F50" s="970"/>
      <c r="G50" s="866"/>
      <c r="H50" s="736">
        <f t="shared" si="10"/>
        <v>0</v>
      </c>
      <c r="I50" s="1111"/>
      <c r="J50" s="394"/>
      <c r="K50" s="963"/>
      <c r="L50" s="908">
        <f t="shared" si="8"/>
        <v>0</v>
      </c>
      <c r="M50" s="979">
        <f t="shared" si="9"/>
        <v>0</v>
      </c>
      <c r="N50" s="395"/>
      <c r="O50" s="869"/>
    </row>
    <row r="51" spans="1:17">
      <c r="A51" s="442">
        <v>6</v>
      </c>
      <c r="B51" s="677"/>
      <c r="C51" s="394"/>
      <c r="D51" s="968"/>
      <c r="E51" s="394"/>
      <c r="F51" s="970"/>
      <c r="G51" s="866"/>
      <c r="H51" s="736">
        <f t="shared" si="10"/>
        <v>0</v>
      </c>
      <c r="I51" s="1111"/>
      <c r="J51" s="394"/>
      <c r="K51" s="963"/>
      <c r="L51" s="908">
        <f t="shared" si="8"/>
        <v>0</v>
      </c>
      <c r="M51" s="979">
        <f t="shared" si="9"/>
        <v>0</v>
      </c>
      <c r="N51" s="395"/>
      <c r="O51" s="869"/>
    </row>
    <row r="52" spans="1:17">
      <c r="A52" s="442">
        <v>7</v>
      </c>
      <c r="B52" s="677"/>
      <c r="C52" s="394"/>
      <c r="D52" s="968"/>
      <c r="E52" s="394"/>
      <c r="F52" s="970"/>
      <c r="G52" s="866"/>
      <c r="H52" s="736">
        <f t="shared" si="10"/>
        <v>0</v>
      </c>
      <c r="I52" s="1111"/>
      <c r="J52" s="394"/>
      <c r="K52" s="963"/>
      <c r="L52" s="908">
        <f t="shared" si="8"/>
        <v>0</v>
      </c>
      <c r="M52" s="979">
        <f t="shared" si="9"/>
        <v>0</v>
      </c>
      <c r="N52" s="395"/>
      <c r="O52" s="869"/>
    </row>
    <row r="53" spans="1:17">
      <c r="A53" s="442">
        <v>8</v>
      </c>
      <c r="B53" s="677"/>
      <c r="C53" s="394"/>
      <c r="D53" s="968"/>
      <c r="E53" s="394"/>
      <c r="F53" s="970"/>
      <c r="G53" s="866"/>
      <c r="H53" s="736">
        <f t="shared" si="10"/>
        <v>0</v>
      </c>
      <c r="I53" s="1111"/>
      <c r="J53" s="394"/>
      <c r="K53" s="963"/>
      <c r="L53" s="908">
        <f t="shared" si="8"/>
        <v>0</v>
      </c>
      <c r="M53" s="979">
        <f t="shared" si="9"/>
        <v>0</v>
      </c>
      <c r="N53" s="395"/>
      <c r="O53" s="869"/>
    </row>
    <row r="54" spans="1:17">
      <c r="A54" s="442">
        <v>9</v>
      </c>
      <c r="B54" s="677"/>
      <c r="C54" s="394"/>
      <c r="D54" s="968"/>
      <c r="E54" s="394"/>
      <c r="F54" s="970"/>
      <c r="G54" s="866"/>
      <c r="H54" s="736">
        <f t="shared" si="10"/>
        <v>0</v>
      </c>
      <c r="I54" s="1111"/>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2"/>
      <c r="J55" s="394"/>
      <c r="K55" s="963"/>
      <c r="L55" s="908">
        <f>+C55+E55-J55</f>
        <v>0</v>
      </c>
      <c r="M55" s="979">
        <f t="shared" si="9"/>
        <v>0</v>
      </c>
      <c r="N55" s="395"/>
      <c r="O55" s="869"/>
    </row>
    <row r="56" spans="1:17" ht="15.75" thickBot="1">
      <c r="A56" s="1131" t="s">
        <v>494</v>
      </c>
      <c r="B56" s="1132"/>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33" t="s">
        <v>468</v>
      </c>
      <c r="B57" s="1134"/>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392"/>
      <c r="F59" s="976"/>
      <c r="G59" s="1123" t="s">
        <v>482</v>
      </c>
      <c r="H59" s="1123"/>
      <c r="I59" s="1123"/>
      <c r="J59" s="392"/>
      <c r="K59" s="976"/>
      <c r="L59" s="1123" t="s">
        <v>482</v>
      </c>
      <c r="M59" s="1123"/>
      <c r="N59" s="1123"/>
      <c r="O59" s="1124"/>
    </row>
    <row r="60" spans="1:17">
      <c r="A60" s="1118" t="s">
        <v>612</v>
      </c>
      <c r="B60" s="1119"/>
      <c r="C60" s="1119"/>
      <c r="D60" s="1119"/>
      <c r="E60" s="394"/>
      <c r="F60" s="968"/>
      <c r="G60" s="1125"/>
      <c r="H60" s="1125"/>
      <c r="I60" s="1125"/>
      <c r="J60" s="394"/>
      <c r="K60" s="968"/>
      <c r="L60" s="1125"/>
      <c r="M60" s="1125"/>
      <c r="N60" s="1125"/>
      <c r="O60" s="1126"/>
      <c r="Q60" s="383"/>
    </row>
    <row r="61" spans="1:17">
      <c r="A61" s="1118" t="s">
        <v>613</v>
      </c>
      <c r="B61" s="1119"/>
      <c r="C61" s="1119"/>
      <c r="D61" s="1119"/>
      <c r="E61" s="394"/>
      <c r="F61" s="968"/>
      <c r="G61" s="1125"/>
      <c r="H61" s="1125"/>
      <c r="I61" s="1125"/>
      <c r="J61" s="394"/>
      <c r="K61" s="968"/>
      <c r="L61" s="1125"/>
      <c r="M61" s="1125"/>
      <c r="N61" s="1125"/>
      <c r="O61" s="1126"/>
      <c r="Q61" s="383"/>
    </row>
    <row r="62" spans="1:17">
      <c r="A62" s="1118" t="s">
        <v>796</v>
      </c>
      <c r="B62" s="1119"/>
      <c r="C62" s="1119"/>
      <c r="D62" s="1119"/>
      <c r="E62" s="394"/>
      <c r="F62" s="968"/>
      <c r="G62" s="1125"/>
      <c r="H62" s="1125"/>
      <c r="I62" s="1125"/>
      <c r="J62" s="394"/>
      <c r="K62" s="968"/>
      <c r="L62" s="1125"/>
      <c r="M62" s="1125"/>
      <c r="N62" s="1125"/>
      <c r="O62" s="1126"/>
      <c r="Q62" s="383"/>
    </row>
    <row r="63" spans="1:17">
      <c r="A63" s="1118" t="s">
        <v>504</v>
      </c>
      <c r="B63" s="1119"/>
      <c r="C63" s="1119"/>
      <c r="D63" s="1119"/>
      <c r="E63" s="394"/>
      <c r="F63" s="968"/>
      <c r="G63" s="1125"/>
      <c r="H63" s="1125"/>
      <c r="I63" s="1125"/>
      <c r="J63" s="394"/>
      <c r="K63" s="968"/>
      <c r="L63" s="1125"/>
      <c r="M63" s="1125"/>
      <c r="N63" s="1125"/>
      <c r="O63" s="1126"/>
    </row>
    <row r="64" spans="1:17">
      <c r="A64" s="1118" t="s">
        <v>614</v>
      </c>
      <c r="B64" s="1119"/>
      <c r="C64" s="1119"/>
      <c r="D64" s="1119"/>
      <c r="E64" s="394"/>
      <c r="F64" s="968"/>
      <c r="G64" s="1125"/>
      <c r="H64" s="1125"/>
      <c r="I64" s="1125"/>
      <c r="J64" s="394"/>
      <c r="K64" s="968"/>
      <c r="L64" s="1125"/>
      <c r="M64" s="1125"/>
      <c r="N64" s="1125"/>
      <c r="O64" s="1126"/>
    </row>
    <row r="65" spans="1:15" ht="15.75" thickBot="1">
      <c r="A65" s="1129" t="s">
        <v>505</v>
      </c>
      <c r="B65" s="1130"/>
      <c r="C65" s="1130"/>
      <c r="D65" s="1130"/>
      <c r="E65" s="399"/>
      <c r="F65" s="977"/>
      <c r="G65" s="1125"/>
      <c r="H65" s="1125"/>
      <c r="I65" s="1125"/>
      <c r="J65" s="399"/>
      <c r="K65" s="977"/>
      <c r="L65" s="1125"/>
      <c r="M65" s="1125"/>
      <c r="N65" s="1125"/>
      <c r="O65" s="1126"/>
    </row>
    <row r="66" spans="1:15" ht="15.75" thickBot="1">
      <c r="A66" s="1136" t="s">
        <v>468</v>
      </c>
      <c r="B66" s="1022"/>
      <c r="C66" s="1022"/>
      <c r="D66" s="1022"/>
      <c r="E66" s="444">
        <f>+SUM(E59:E65)</f>
        <v>0</v>
      </c>
      <c r="F66" s="978">
        <f>+SUM(F59:F65)</f>
        <v>0</v>
      </c>
      <c r="G66" s="1127"/>
      <c r="H66" s="1127"/>
      <c r="I66" s="1127"/>
      <c r="J66" s="444">
        <f>+SUM(J59:J65)</f>
        <v>0</v>
      </c>
      <c r="K66" s="978">
        <f>+SUM(K59:K65)</f>
        <v>0</v>
      </c>
      <c r="L66" s="1127"/>
      <c r="M66" s="1127"/>
      <c r="N66" s="1127"/>
      <c r="O66" s="1128"/>
    </row>
    <row r="68" spans="1:15">
      <c r="A68" s="445"/>
      <c r="B68" s="445"/>
      <c r="C68" s="446"/>
      <c r="D68" s="447"/>
      <c r="E68" s="1084" t="s">
        <v>637</v>
      </c>
      <c r="F68" s="1135"/>
      <c r="G68" s="1135"/>
      <c r="H68" s="1135"/>
      <c r="I68" s="1135"/>
      <c r="J68" s="1135"/>
      <c r="K68" s="1135"/>
      <c r="L68" s="1135"/>
      <c r="M68" s="1135"/>
      <c r="N68" s="1135"/>
      <c r="O68" s="1135"/>
    </row>
    <row r="69" spans="1:15">
      <c r="A69" s="1121" t="s">
        <v>549</v>
      </c>
      <c r="B69" s="1055"/>
      <c r="C69" s="1055"/>
      <c r="D69" s="1055"/>
      <c r="E69" s="1055"/>
      <c r="F69" s="1055"/>
      <c r="G69" s="1055"/>
      <c r="H69" s="1055"/>
      <c r="I69" s="1055"/>
      <c r="J69" s="1055"/>
      <c r="K69" s="1055"/>
      <c r="L69" s="1055"/>
      <c r="M69" s="1055"/>
      <c r="N69" s="1055"/>
      <c r="O69" s="1055"/>
    </row>
    <row r="70" spans="1:15">
      <c r="A70" s="1121" t="s">
        <v>550</v>
      </c>
      <c r="B70" s="1055"/>
      <c r="C70" s="1055"/>
      <c r="D70" s="1055"/>
      <c r="E70" s="1055"/>
      <c r="F70" s="1055"/>
      <c r="G70" s="1055"/>
      <c r="H70" s="1055"/>
      <c r="I70" s="1055"/>
      <c r="J70" s="1055"/>
      <c r="K70" s="1055"/>
      <c r="L70" s="1055"/>
      <c r="M70" s="1055"/>
      <c r="N70" s="1055"/>
      <c r="O70" s="1055"/>
    </row>
    <row r="71" spans="1:15">
      <c r="A71" s="1122" t="s">
        <v>551</v>
      </c>
      <c r="B71" s="1055"/>
      <c r="C71" s="1055"/>
      <c r="D71" s="1055"/>
      <c r="E71" s="1055"/>
      <c r="F71" s="1055"/>
      <c r="G71" s="1055"/>
      <c r="H71" s="1055"/>
      <c r="I71" s="1055"/>
      <c r="J71" s="1055"/>
      <c r="K71" s="1055"/>
      <c r="L71" s="1055"/>
      <c r="M71" s="1055"/>
      <c r="N71" s="1055"/>
      <c r="O71" s="1055"/>
    </row>
    <row r="72" spans="1:15">
      <c r="A72" s="1122" t="s">
        <v>552</v>
      </c>
      <c r="B72" s="1055"/>
      <c r="C72" s="1055"/>
      <c r="D72" s="1055"/>
      <c r="E72" s="1055"/>
      <c r="F72" s="1055"/>
      <c r="G72" s="1055"/>
      <c r="H72" s="1055"/>
      <c r="I72" s="1055"/>
      <c r="J72" s="1055"/>
      <c r="K72" s="1055"/>
      <c r="L72" s="1055"/>
      <c r="M72" s="1055"/>
      <c r="N72" s="1055"/>
      <c r="O72" s="1055"/>
    </row>
    <row r="73" spans="1:15">
      <c r="A73" s="1122" t="s">
        <v>553</v>
      </c>
      <c r="B73" s="1055"/>
      <c r="C73" s="1055"/>
      <c r="D73" s="1055"/>
      <c r="E73" s="1055"/>
      <c r="F73" s="1055"/>
      <c r="G73" s="1055"/>
      <c r="H73" s="1055"/>
      <c r="I73" s="1055"/>
      <c r="J73" s="1055"/>
      <c r="K73" s="1055"/>
      <c r="L73" s="1055"/>
      <c r="M73" s="1055"/>
      <c r="N73" s="1055"/>
      <c r="O73" s="1055"/>
    </row>
    <row r="74" spans="1:15">
      <c r="A74" s="1120" t="s">
        <v>778</v>
      </c>
      <c r="B74" s="1120"/>
      <c r="C74" s="1120"/>
      <c r="D74" s="1120"/>
      <c r="E74" s="1120"/>
      <c r="F74" s="1120"/>
      <c r="G74" s="1120"/>
      <c r="H74" s="1120"/>
      <c r="I74" s="1120"/>
      <c r="J74" s="1120"/>
      <c r="K74" s="1120"/>
      <c r="L74" s="1120"/>
      <c r="M74" s="1120"/>
      <c r="N74" s="1120"/>
      <c r="O74" s="1120"/>
    </row>
    <row r="76" spans="1:15">
      <c r="A76" s="1013" t="s">
        <v>232</v>
      </c>
      <c r="B76" s="1013"/>
      <c r="C76" s="1013"/>
      <c r="D76" s="1013"/>
      <c r="E76" s="1013"/>
      <c r="F76" s="1013"/>
      <c r="G76" s="1013"/>
      <c r="H76" s="1013"/>
      <c r="I76" s="1013"/>
      <c r="J76" s="1013"/>
      <c r="K76" s="1013"/>
      <c r="L76" s="1013"/>
      <c r="M76" s="1013"/>
      <c r="N76" s="1013"/>
      <c r="O76" s="1013"/>
    </row>
    <row r="77" spans="1:15">
      <c r="A77" s="1086" t="s">
        <v>233</v>
      </c>
      <c r="B77" s="1086"/>
      <c r="C77" s="1086"/>
      <c r="D77" s="1086"/>
      <c r="E77" s="1086"/>
      <c r="F77" s="1086"/>
      <c r="G77" s="1086"/>
      <c r="H77" s="1086"/>
      <c r="I77" s="1086"/>
      <c r="J77" s="1086"/>
      <c r="K77" s="1086"/>
      <c r="L77" s="1086"/>
      <c r="M77" s="1086"/>
      <c r="N77" s="1086"/>
      <c r="O77" s="1086"/>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xr:uid="{00000000-0002-0000-0600-000000000000}">
      <formula1>1</formula1>
    </dataValidation>
    <dataValidation type="decimal" allowBlank="1" showInputMessage="1" showErrorMessage="1" sqref="C8:C18 J8:J18 C20:C31 C34:C44 E46:E57 E34:E44 E20:E31 L56:L57 J59:J66 H8:H18 H20:H31 H34:H44 J46:J57 L44 L18 J34:J44 L30:L31 J20:J31 E8:E18 H46:H57 E59:E66 C46:C57" xr:uid="{00000000-0002-0000-0600-000001000000}">
      <formula1>0</formula1>
      <formula2>1E+21</formula2>
    </dataValidation>
    <dataValidation type="whole" allowBlank="1" showInputMessage="1" showErrorMessage="1" sqref="R50 F59:F66 K59:K66 D34:D44 F34:F44 K46:K57 M44 M30:M31 K34:K44 F20:F32 D20:D31 M56:M57 D46:D57 K20:K31 M18 D8:D18 K8:K18 F8:F18 F46:F57" xr:uid="{00000000-0002-0000-0600-000002000000}">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xr:uid="{00000000-0002-0000-0600-000003000000}">
      <formula1>0</formula1>
      <formula2>0.2</formula2>
    </dataValidation>
    <dataValidation type="decimal" allowBlank="1" showInputMessage="1" showErrorMessage="1" sqref="M8:M17 M20:M29 M34:M43 M46:M55" xr:uid="{00000000-0002-0000-0600-000004000000}">
      <formula1>0</formula1>
      <formula2>100000000</formula2>
    </dataValidation>
    <dataValidation type="decimal" allowBlank="1" showInputMessage="1" showErrorMessage="1" sqref="L8:L17 L20:L29 L34:L43 L46:L55" xr:uid="{00000000-0002-0000-0600-000005000000}">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1013" t="s">
        <v>506</v>
      </c>
      <c r="B2" s="1013"/>
      <c r="C2" s="1013"/>
      <c r="D2" s="1013"/>
      <c r="E2" s="1013"/>
      <c r="F2" s="1013"/>
      <c r="G2" s="1013"/>
      <c r="H2" s="1013"/>
      <c r="I2" s="1013"/>
      <c r="J2" s="459"/>
      <c r="K2" s="459"/>
      <c r="L2" s="448"/>
    </row>
    <row r="3" spans="1:12">
      <c r="A3" s="1090" t="str">
        <f>+STATISTICS!A4</f>
        <v>ХАДГАЛАМЖ, ЗЭЭЛИЙН ХОРШООНЫ НЭР</v>
      </c>
      <c r="B3" s="1090"/>
      <c r="C3" s="1090"/>
      <c r="D3" s="1090"/>
      <c r="E3" s="1090"/>
      <c r="F3" s="1090"/>
      <c r="G3" s="1090"/>
      <c r="H3" s="1090"/>
      <c r="I3" s="1090"/>
      <c r="J3" s="460"/>
      <c r="K3" s="460"/>
      <c r="L3" s="449"/>
    </row>
    <row r="4" spans="1:12">
      <c r="A4" s="1013" t="s">
        <v>4</v>
      </c>
      <c r="B4" s="1013"/>
      <c r="C4" s="1013"/>
      <c r="D4" s="1013"/>
      <c r="E4" s="1013"/>
      <c r="F4" s="1013"/>
      <c r="G4" s="1013"/>
      <c r="H4" s="1013"/>
      <c r="I4" s="1013"/>
      <c r="J4" s="459"/>
      <c r="K4" s="459"/>
      <c r="L4" s="448"/>
    </row>
    <row r="6" spans="1:12" ht="15.75" thickBot="1">
      <c r="A6" s="351">
        <f>+STATISTICS!A7</f>
        <v>44651</v>
      </c>
      <c r="B6" s="136"/>
      <c r="C6" s="136"/>
      <c r="D6" s="136"/>
      <c r="E6" s="136"/>
      <c r="F6" s="136"/>
      <c r="G6" s="136"/>
      <c r="H6" s="136"/>
      <c r="I6" s="401" t="s">
        <v>5</v>
      </c>
      <c r="J6" s="136"/>
    </row>
    <row r="7" spans="1:12" ht="51">
      <c r="A7" s="1160" t="s">
        <v>507</v>
      </c>
      <c r="B7" s="1161"/>
      <c r="C7" s="1162"/>
      <c r="D7" s="461" t="s">
        <v>510</v>
      </c>
      <c r="E7" s="462" t="s">
        <v>511</v>
      </c>
      <c r="F7" s="462" t="s">
        <v>512</v>
      </c>
      <c r="G7" s="462" t="s">
        <v>513</v>
      </c>
      <c r="H7" s="462" t="s">
        <v>514</v>
      </c>
      <c r="I7" s="463" t="s">
        <v>509</v>
      </c>
      <c r="J7" s="136"/>
    </row>
    <row r="8" spans="1:12">
      <c r="A8" s="1144" t="s">
        <v>516</v>
      </c>
      <c r="B8" s="1145"/>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51" t="s">
        <v>520</v>
      </c>
      <c r="C10" s="1152"/>
      <c r="D10" s="452"/>
      <c r="E10" s="453"/>
      <c r="F10" s="453"/>
      <c r="G10" s="453"/>
      <c r="H10" s="453"/>
      <c r="I10" s="466">
        <f t="shared" si="0"/>
        <v>0</v>
      </c>
      <c r="J10" s="136"/>
    </row>
    <row r="11" spans="1:12">
      <c r="A11" s="1149"/>
      <c r="B11" s="1153" t="s">
        <v>521</v>
      </c>
      <c r="C11" s="464" t="s">
        <v>522</v>
      </c>
      <c r="D11" s="452"/>
      <c r="E11" s="453"/>
      <c r="F11" s="453"/>
      <c r="G11" s="453"/>
      <c r="H11" s="453"/>
      <c r="I11" s="466">
        <f t="shared" si="0"/>
        <v>0</v>
      </c>
      <c r="J11" s="136"/>
    </row>
    <row r="12" spans="1:12">
      <c r="A12" s="1149"/>
      <c r="B12" s="1142"/>
      <c r="C12" s="464" t="s">
        <v>419</v>
      </c>
      <c r="D12" s="452"/>
      <c r="E12" s="453"/>
      <c r="F12" s="453"/>
      <c r="G12" s="453"/>
      <c r="H12" s="453"/>
      <c r="I12" s="466">
        <f t="shared" si="0"/>
        <v>0</v>
      </c>
      <c r="J12" s="136"/>
    </row>
    <row r="13" spans="1:12">
      <c r="A13" s="1149"/>
      <c r="B13" s="1143"/>
      <c r="C13" s="464" t="s">
        <v>523</v>
      </c>
      <c r="D13" s="452"/>
      <c r="E13" s="453"/>
      <c r="F13" s="453"/>
      <c r="G13" s="453"/>
      <c r="H13" s="453"/>
      <c r="I13" s="466">
        <f t="shared" si="0"/>
        <v>0</v>
      </c>
      <c r="J13" s="136"/>
    </row>
    <row r="14" spans="1:12">
      <c r="A14" s="1150"/>
      <c r="B14" s="1151" t="s">
        <v>524</v>
      </c>
      <c r="C14" s="1152"/>
      <c r="D14" s="454"/>
      <c r="E14" s="455"/>
      <c r="F14" s="455"/>
      <c r="G14" s="455"/>
      <c r="H14" s="455"/>
      <c r="I14" s="466">
        <f t="shared" si="0"/>
        <v>0</v>
      </c>
      <c r="J14" s="136"/>
    </row>
    <row r="15" spans="1:12">
      <c r="A15" s="1156" t="s">
        <v>525</v>
      </c>
      <c r="B15" s="1145"/>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7" t="s">
        <v>529</v>
      </c>
      <c r="C17" s="1152"/>
      <c r="D17" s="456"/>
      <c r="E17" s="395"/>
      <c r="F17" s="395"/>
      <c r="G17" s="395"/>
      <c r="H17" s="395"/>
      <c r="I17" s="467">
        <f>+MAX(D17:H17)</f>
        <v>0</v>
      </c>
      <c r="J17" s="136"/>
    </row>
    <row r="18" spans="1:11">
      <c r="A18" s="1149"/>
      <c r="B18" s="1157" t="s">
        <v>530</v>
      </c>
      <c r="C18" s="1152"/>
      <c r="D18" s="456"/>
      <c r="E18" s="395"/>
      <c r="F18" s="395"/>
      <c r="G18" s="395"/>
      <c r="H18" s="395"/>
      <c r="I18" s="467">
        <f>+MIN(D18:H18)</f>
        <v>0</v>
      </c>
      <c r="J18" s="136"/>
    </row>
    <row r="19" spans="1:11">
      <c r="A19" s="1149"/>
      <c r="B19" s="1158" t="s">
        <v>531</v>
      </c>
      <c r="C19" s="468" t="s">
        <v>532</v>
      </c>
      <c r="D19" s="456"/>
      <c r="E19" s="456"/>
      <c r="F19" s="456"/>
      <c r="G19" s="456"/>
      <c r="H19" s="456"/>
      <c r="I19" s="469">
        <f>SUM(D19:H19)</f>
        <v>0</v>
      </c>
      <c r="K19" s="470"/>
    </row>
    <row r="20" spans="1:11">
      <c r="A20" s="1150"/>
      <c r="B20" s="1159"/>
      <c r="C20" s="468" t="s">
        <v>533</v>
      </c>
      <c r="D20" s="456"/>
      <c r="E20" s="456"/>
      <c r="F20" s="456"/>
      <c r="G20" s="456"/>
      <c r="H20" s="456"/>
      <c r="I20" s="469">
        <f>SUM(D20:H20)</f>
        <v>0</v>
      </c>
      <c r="J20" s="136"/>
    </row>
    <row r="21" spans="1:11">
      <c r="A21" s="1144" t="s">
        <v>534</v>
      </c>
      <c r="B21" s="1145"/>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7" t="s">
        <v>538</v>
      </c>
      <c r="C23" s="1152"/>
      <c r="D23" s="452"/>
      <c r="E23" s="453"/>
      <c r="F23" s="453"/>
      <c r="G23" s="453"/>
      <c r="H23" s="453"/>
      <c r="I23" s="466">
        <f t="shared" si="1"/>
        <v>0</v>
      </c>
      <c r="J23" s="136"/>
    </row>
    <row r="24" spans="1:11">
      <c r="A24" s="1149"/>
      <c r="B24" s="1157" t="s">
        <v>539</v>
      </c>
      <c r="C24" s="1152"/>
      <c r="D24" s="452"/>
      <c r="E24" s="453"/>
      <c r="F24" s="453"/>
      <c r="G24" s="453"/>
      <c r="H24" s="453"/>
      <c r="I24" s="466">
        <f t="shared" si="1"/>
        <v>0</v>
      </c>
      <c r="J24" s="136"/>
    </row>
    <row r="25" spans="1:11">
      <c r="A25" s="1149"/>
      <c r="B25" s="1141" t="s">
        <v>540</v>
      </c>
      <c r="C25" s="464" t="s">
        <v>541</v>
      </c>
      <c r="D25" s="452"/>
      <c r="E25" s="453"/>
      <c r="F25" s="453"/>
      <c r="G25" s="453"/>
      <c r="H25" s="453"/>
      <c r="I25" s="466">
        <f t="shared" si="1"/>
        <v>0</v>
      </c>
      <c r="J25" s="136"/>
    </row>
    <row r="26" spans="1:11">
      <c r="A26" s="1149"/>
      <c r="B26" s="1142"/>
      <c r="C26" s="464" t="s">
        <v>542</v>
      </c>
      <c r="D26" s="452"/>
      <c r="E26" s="453"/>
      <c r="F26" s="453"/>
      <c r="G26" s="453"/>
      <c r="H26" s="453"/>
      <c r="I26" s="466">
        <f t="shared" si="1"/>
        <v>0</v>
      </c>
      <c r="J26" s="136"/>
    </row>
    <row r="27" spans="1:11">
      <c r="A27" s="1149"/>
      <c r="B27" s="1142"/>
      <c r="C27" s="464" t="s">
        <v>543</v>
      </c>
      <c r="D27" s="452"/>
      <c r="E27" s="453"/>
      <c r="F27" s="453"/>
      <c r="G27" s="453"/>
      <c r="H27" s="453"/>
      <c r="I27" s="466">
        <f t="shared" si="1"/>
        <v>0</v>
      </c>
      <c r="J27" s="136"/>
    </row>
    <row r="28" spans="1:11">
      <c r="A28" s="1150"/>
      <c r="B28" s="1143"/>
      <c r="C28" s="464" t="s">
        <v>544</v>
      </c>
      <c r="D28" s="452"/>
      <c r="E28" s="453"/>
      <c r="F28" s="453"/>
      <c r="G28" s="453"/>
      <c r="H28" s="453"/>
      <c r="I28" s="466">
        <f t="shared" si="1"/>
        <v>0</v>
      </c>
      <c r="J28" s="136"/>
    </row>
    <row r="29" spans="1:11" ht="22.5" customHeight="1">
      <c r="A29" s="1144" t="s">
        <v>545</v>
      </c>
      <c r="B29" s="1145"/>
      <c r="C29" s="464" t="s">
        <v>546</v>
      </c>
      <c r="D29" s="452"/>
      <c r="E29" s="453"/>
      <c r="F29" s="453"/>
      <c r="G29" s="453"/>
      <c r="H29" s="453"/>
      <c r="I29" s="466">
        <f t="shared" si="1"/>
        <v>0</v>
      </c>
      <c r="J29" s="136"/>
    </row>
    <row r="30" spans="1:11" ht="22.5" customHeight="1" thickBot="1">
      <c r="A30" s="1154"/>
      <c r="B30" s="1155"/>
      <c r="C30" s="471" t="s">
        <v>547</v>
      </c>
      <c r="D30" s="457"/>
      <c r="E30" s="458"/>
      <c r="F30" s="458"/>
      <c r="G30" s="458"/>
      <c r="H30" s="458"/>
      <c r="I30" s="472">
        <f t="shared" si="1"/>
        <v>0</v>
      </c>
      <c r="J30" s="136"/>
    </row>
    <row r="33" spans="1:9">
      <c r="A33" s="1013" t="s">
        <v>232</v>
      </c>
      <c r="B33" s="1013"/>
      <c r="C33" s="1013"/>
      <c r="D33" s="1013"/>
      <c r="E33" s="1013"/>
      <c r="F33" s="1013"/>
      <c r="G33" s="1013"/>
      <c r="H33" s="1013"/>
      <c r="I33" s="1013"/>
    </row>
    <row r="34" spans="1:9">
      <c r="A34" s="1086" t="s">
        <v>233</v>
      </c>
      <c r="B34" s="1086"/>
      <c r="C34" s="1086"/>
      <c r="D34" s="1086"/>
      <c r="E34" s="1086"/>
      <c r="F34" s="1086"/>
      <c r="G34" s="1086"/>
      <c r="H34" s="1086"/>
      <c r="I34" s="1086"/>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xr:uid="{00000000-0002-0000-0700-00000000000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89"/>
  <sheetViews>
    <sheetView topLeftCell="A3"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41" t="s">
        <v>749</v>
      </c>
      <c r="M1" s="1041"/>
      <c r="N1" s="1041"/>
      <c r="O1" s="1041"/>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41" t="s">
        <v>752</v>
      </c>
      <c r="M2" s="1041"/>
      <c r="N2" s="1041"/>
      <c r="O2" s="1041"/>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09" t="s">
        <v>548</v>
      </c>
      <c r="B5" s="1167"/>
      <c r="C5" s="1167"/>
      <c r="D5" s="1167"/>
      <c r="E5" s="1167"/>
      <c r="F5" s="1167"/>
      <c r="G5" s="1167"/>
      <c r="H5" s="1167"/>
      <c r="I5" s="1167"/>
      <c r="J5" s="1167"/>
      <c r="K5" s="1167"/>
      <c r="L5" s="1167"/>
      <c r="M5" s="1167"/>
      <c r="N5" s="1167"/>
      <c r="O5" s="1167"/>
      <c r="P5" s="478"/>
      <c r="Q5" s="241"/>
      <c r="R5" s="241"/>
      <c r="S5" s="241"/>
      <c r="T5" s="241"/>
      <c r="U5" s="241"/>
      <c r="V5" s="241"/>
      <c r="W5" s="241"/>
      <c r="X5" s="241"/>
      <c r="Y5" s="241"/>
      <c r="Z5" s="241"/>
      <c r="AA5" s="241"/>
      <c r="AB5" s="241"/>
      <c r="AC5" s="241"/>
    </row>
    <row r="6" spans="1:29" s="350" customFormat="1" ht="12.75" customHeight="1">
      <c r="A6" s="1049" t="str">
        <f>+STATISTICS!A4</f>
        <v>ХАДГАЛАМЖ, ЗЭЭЛИЙН ХОРШООНЫ НЭР</v>
      </c>
      <c r="B6" s="1167"/>
      <c r="C6" s="1167"/>
      <c r="D6" s="1167"/>
      <c r="E6" s="1167"/>
      <c r="F6" s="1167"/>
      <c r="G6" s="1167"/>
      <c r="H6" s="1167"/>
      <c r="I6" s="1167"/>
      <c r="J6" s="1167"/>
      <c r="K6" s="1167"/>
      <c r="L6" s="1167"/>
      <c r="M6" s="1167"/>
      <c r="N6" s="1167"/>
      <c r="O6" s="1167"/>
      <c r="P6" s="479"/>
      <c r="Q6" s="241"/>
      <c r="R6" s="241"/>
      <c r="S6" s="241"/>
      <c r="T6" s="241"/>
      <c r="U6" s="241"/>
      <c r="V6" s="241"/>
      <c r="W6" s="241"/>
      <c r="X6" s="241"/>
      <c r="Y6" s="241"/>
      <c r="Z6" s="241"/>
      <c r="AA6" s="241"/>
      <c r="AB6" s="241"/>
      <c r="AC6" s="241"/>
    </row>
    <row r="7" spans="1:29" s="350" customFormat="1" ht="12.75" customHeight="1">
      <c r="A7" s="1009" t="s">
        <v>4</v>
      </c>
      <c r="B7" s="1167"/>
      <c r="C7" s="1167"/>
      <c r="D7" s="1167"/>
      <c r="E7" s="1167"/>
      <c r="F7" s="1167"/>
      <c r="G7" s="1167"/>
      <c r="H7" s="1167"/>
      <c r="I7" s="1167"/>
      <c r="J7" s="1167"/>
      <c r="K7" s="1167"/>
      <c r="L7" s="1167"/>
      <c r="M7" s="1167"/>
      <c r="N7" s="1167"/>
      <c r="O7" s="1167"/>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7">
        <f>+STATISTICS!A7</f>
        <v>44651</v>
      </c>
      <c r="B10" s="1177"/>
      <c r="O10" s="352" t="s">
        <v>5</v>
      </c>
    </row>
    <row r="11" spans="1:29" ht="17.25" customHeight="1">
      <c r="A11" s="1165" t="s">
        <v>237</v>
      </c>
      <c r="B11" s="1163" t="s">
        <v>569</v>
      </c>
      <c r="C11" s="1163"/>
      <c r="D11" s="1163"/>
      <c r="E11" s="1163" t="s">
        <v>555</v>
      </c>
      <c r="F11" s="1168" t="s">
        <v>571</v>
      </c>
      <c r="G11" s="1163" t="s">
        <v>556</v>
      </c>
      <c r="H11" s="1163" t="s">
        <v>557</v>
      </c>
      <c r="I11" s="1163" t="s">
        <v>558</v>
      </c>
      <c r="J11" s="1163" t="s">
        <v>559</v>
      </c>
      <c r="K11" s="1163" t="s">
        <v>560</v>
      </c>
      <c r="L11" s="1163" t="s">
        <v>561</v>
      </c>
      <c r="M11" s="1163" t="s">
        <v>562</v>
      </c>
      <c r="N11" s="1163" t="s">
        <v>563</v>
      </c>
      <c r="O11" s="1173" t="s">
        <v>564</v>
      </c>
    </row>
    <row r="12" spans="1:29" ht="32.25" customHeight="1" thickBot="1">
      <c r="A12" s="1166"/>
      <c r="B12" s="481" t="s">
        <v>568</v>
      </c>
      <c r="C12" s="482" t="s">
        <v>565</v>
      </c>
      <c r="D12" s="483" t="s">
        <v>570</v>
      </c>
      <c r="E12" s="1164"/>
      <c r="F12" s="1169"/>
      <c r="G12" s="1164"/>
      <c r="H12" s="1164"/>
      <c r="I12" s="1164"/>
      <c r="J12" s="1164"/>
      <c r="K12" s="1164"/>
      <c r="L12" s="1164"/>
      <c r="M12" s="1164"/>
      <c r="N12" s="1164"/>
      <c r="O12" s="1174"/>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70" t="s">
        <v>468</v>
      </c>
      <c r="B53" s="1171"/>
      <c r="C53" s="1171"/>
      <c r="D53" s="1172"/>
      <c r="E53" s="692">
        <f>SUM(E13:E52)</f>
        <v>0</v>
      </c>
      <c r="F53" s="693" t="e">
        <f>+AVERAGE(F13:F52)</f>
        <v>#DIV/0!</v>
      </c>
      <c r="G53" s="1170"/>
      <c r="H53" s="1171"/>
      <c r="I53" s="1171"/>
      <c r="J53" s="1171"/>
      <c r="K53" s="1172"/>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5" t="s">
        <v>567</v>
      </c>
      <c r="N54" s="1176"/>
      <c r="O54" s="488" t="e">
        <f>MAX(O13:O52)</f>
        <v>#DIV/0!</v>
      </c>
    </row>
    <row r="57" spans="1:15">
      <c r="H57" s="236"/>
      <c r="O57" s="478" t="str">
        <f>IF(M53&lt;=BALANCESHEET!C18,"","Балансийн дүнтэй зөрүүтэй байна")</f>
        <v/>
      </c>
    </row>
    <row r="58" spans="1:15">
      <c r="D58" s="1013" t="s">
        <v>232</v>
      </c>
      <c r="E58" s="1013"/>
      <c r="F58" s="1013"/>
      <c r="G58" s="1013"/>
      <c r="H58" s="1013"/>
      <c r="I58" s="1013"/>
      <c r="J58" s="1013"/>
      <c r="K58" s="1013"/>
      <c r="L58" s="1013"/>
      <c r="M58" s="1013"/>
      <c r="N58" s="1013"/>
      <c r="O58" s="1013"/>
    </row>
    <row r="59" spans="1:15">
      <c r="D59" s="1063" t="s">
        <v>233</v>
      </c>
      <c r="E59" s="1063"/>
      <c r="F59" s="1063"/>
      <c r="G59" s="1063"/>
      <c r="H59" s="1063"/>
      <c r="I59" s="1063"/>
      <c r="J59" s="1063"/>
      <c r="K59" s="1063"/>
      <c r="L59" s="1063"/>
      <c r="M59" s="1063"/>
      <c r="N59" s="1063"/>
      <c r="O59" s="1063"/>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10">
    <dataValidation type="list" allowBlank="1" showInputMessage="1" showErrorMessage="1" sqref="D13:D52" xr:uid="{00000000-0002-0000-0800-000000000000}">
      <formula1>$F$71:$F$77</formula1>
    </dataValidation>
    <dataValidation type="list" allowBlank="1" showInputMessage="1" showErrorMessage="1" prompt="Сонгоно уу_x000a_" sqref="K13:K52" xr:uid="{00000000-0002-0000-0800-000001000000}">
      <formula1>$E$71:$E$80</formula1>
    </dataValidation>
    <dataValidation type="list" allowBlank="1" showInputMessage="1" showErrorMessage="1" prompt="Сонгоно уу!" sqref="N13:N52" xr:uid="{00000000-0002-0000-0800-000002000000}">
      <formula1>$G$71:$G$75</formula1>
    </dataValidation>
    <dataValidation type="date" showErrorMessage="1" sqref="H13:J52" xr:uid="{00000000-0002-0000-0800-000003000000}">
      <formula1>1</formula1>
      <formula2>109860</formula2>
    </dataValidation>
    <dataValidation type="decimal" allowBlank="1" showInputMessage="1" showErrorMessage="1" sqref="L13:L53" xr:uid="{00000000-0002-0000-0800-000004000000}">
      <formula1>0</formula1>
      <formula2>10000000000000</formula2>
    </dataValidation>
    <dataValidation type="decimal" allowBlank="1" showInputMessage="1" showErrorMessage="1" prompt="Хүү сарын 1.5% бол мэдээллийг 0.15 бус 1.5 гэж оруулах" sqref="F53" xr:uid="{00000000-0002-0000-0800-000005000000}">
      <formula1>1</formula1>
      <formula2>20</formula2>
    </dataValidation>
    <dataValidation type="decimal" allowBlank="1" showInputMessage="1" showErrorMessage="1" prompt="Хүү сарын 1.5% бол мэдээллийг 0.15, 0.015 бус 1.5 гэж оруулахыг анхаарна уу!" sqref="F13:F52" xr:uid="{00000000-0002-0000-0800-000006000000}">
      <formula1>0</formula1>
      <formula2>0.2</formula2>
    </dataValidation>
    <dataValidation type="list" allowBlank="1" showInputMessage="1" showErrorMessage="1" sqref="G13:G52" xr:uid="{00000000-0002-0000-0800-000007000000}">
      <formula1>$B$71:$B$89</formula1>
    </dataValidation>
    <dataValidation type="textLength" allowBlank="1" showInputMessage="1" showErrorMessage="1" sqref="C13:C52" xr:uid="{00000000-0002-0000-0800-000008000000}">
      <formula1>1</formula1>
      <formula2>10</formula2>
    </dataValidation>
    <dataValidation type="decimal" allowBlank="1" showInputMessage="1" showErrorMessage="1" sqref="E13:E52 E53 M13:M53" xr:uid="{00000000-0002-0000-0800-000009000000}">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cp:lastModifiedBy>
  <cp:lastPrinted>2022-03-24T08:47:24Z</cp:lastPrinted>
  <dcterms:created xsi:type="dcterms:W3CDTF">2020-12-08T01:12:14Z</dcterms:created>
  <dcterms:modified xsi:type="dcterms:W3CDTF">2022-03-24T08:47:33Z</dcterms:modified>
</cp:coreProperties>
</file>