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filterPrivacy="1" updateLinks="never" codeName="ThisWorkbook" defaultThemeVersion="166925"/>
  <xr:revisionPtr revIDLastSave="0" documentId="13_ncr:1_{89B0FC51-CD57-4C79-A205-6ADD5F11ABE6}" xr6:coauthVersionLast="36" xr6:coauthVersionMax="47" xr10:uidLastSave="{00000000-0000-0000-0000-000000000000}"/>
  <workbookProtection workbookAlgorithmName="SHA-512" workbookHashValue="dq3n9X1am+gqsOSczoa2GzTHjH8rE1mfx4k8pjwcF/74S3EIZaFMrWZ2FHXjItHP9BVWetv4zOHSb1w2rnC/CA==" workbookSaltValue="V5o8v6f/D8uQN8ibzzs36g==" workbookSpinCount="100000" lockStructure="1"/>
  <bookViews>
    <workbookView xWindow="-120" yWindow="-120" windowWidth="29040" windowHeight="15840" tabRatio="831" firstSheet="7" activeTab="21"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for negtgel" sheetId="75" r:id="rId55"/>
  </sheets>
  <externalReferences>
    <externalReference r:id="rId56"/>
  </externalReferences>
  <calcPr calcId="191029"/>
</workbook>
</file>

<file path=xl/calcChain.xml><?xml version="1.0" encoding="utf-8"?>
<calcChain xmlns="http://schemas.openxmlformats.org/spreadsheetml/2006/main">
  <c r="E29" i="73" l="1"/>
  <c r="F42" i="33"/>
  <c r="E27" i="73"/>
  <c r="F40" i="33"/>
  <c r="E25" i="73"/>
  <c r="F38" i="33"/>
  <c r="C29" i="73"/>
  <c r="D42" i="33"/>
  <c r="C27" i="73"/>
  <c r="D40" i="33"/>
  <c r="C25" i="73"/>
  <c r="D38" i="33"/>
  <c r="B29" i="73"/>
  <c r="C42" i="33"/>
  <c r="B27" i="73"/>
  <c r="C40" i="33"/>
  <c r="B25" i="73"/>
  <c r="C38" i="33"/>
  <c r="B23" i="73"/>
  <c r="C36" i="33"/>
  <c r="B21" i="73"/>
  <c r="C34" i="33"/>
  <c r="E5" i="73"/>
  <c r="S7" i="33"/>
  <c r="A5" i="7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c r="J405" i="54" s="1"/>
  <c r="I405" i="54" a="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a="1"/>
  <c r="I398" i="54" s="1"/>
  <c r="J398" i="54" s="1"/>
  <c r="I397" i="54" a="1"/>
  <c r="I397" i="54" s="1"/>
  <c r="J397" i="54" s="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c r="J389" i="54" s="1"/>
  <c r="I389" i="54" a="1"/>
  <c r="I387" i="54" a="1"/>
  <c r="I387" i="54" s="1"/>
  <c r="J387" i="54" s="1"/>
  <c r="I386" i="54" a="1"/>
  <c r="I386" i="54" s="1"/>
  <c r="J386" i="54" s="1"/>
  <c r="I385" i="54" a="1"/>
  <c r="I385" i="54" s="1"/>
  <c r="J385" i="54" s="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c r="J374" i="54" s="1"/>
  <c r="I374" i="54" a="1"/>
  <c r="I373" i="54" a="1"/>
  <c r="I373" i="54" s="1"/>
  <c r="J373" i="54" s="1"/>
  <c r="I372" i="54" a="1"/>
  <c r="I372" i="54" s="1"/>
  <c r="J372" i="54" s="1"/>
  <c r="I371" i="54" a="1"/>
  <c r="I371" i="54" s="1"/>
  <c r="J371" i="54" s="1"/>
  <c r="I370" i="54" a="1"/>
  <c r="I370" i="54" s="1"/>
  <c r="J370" i="54" s="1"/>
  <c r="I369" i="54" a="1"/>
  <c r="I369" i="54" s="1"/>
  <c r="J369" i="54" s="1"/>
  <c r="I368" i="54" a="1"/>
  <c r="I368" i="54" s="1"/>
  <c r="J368" i="54" s="1"/>
  <c r="I366" i="54" a="1"/>
  <c r="I366" i="54" s="1"/>
  <c r="J366" i="54" s="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a="1"/>
  <c r="I357" i="54" s="1"/>
  <c r="J357" i="54" s="1"/>
  <c r="I356" i="54" a="1"/>
  <c r="I356" i="54" s="1"/>
  <c r="J356" i="54" s="1"/>
  <c r="I355" i="54"/>
  <c r="J355" i="54" s="1"/>
  <c r="I355" i="54" a="1"/>
  <c r="I354" i="54" a="1"/>
  <c r="I354" i="54" s="1"/>
  <c r="J354" i="54" s="1"/>
  <c r="I353" i="54" a="1"/>
  <c r="I353" i="54" s="1"/>
  <c r="J353" i="54" s="1"/>
  <c r="I352" i="54" a="1"/>
  <c r="I352" i="54" s="1"/>
  <c r="J352" i="54" s="1"/>
  <c r="I351" i="54" a="1"/>
  <c r="I351" i="54" s="1"/>
  <c r="J351" i="54" s="1"/>
  <c r="I350" i="54" a="1"/>
  <c r="I350" i="54" s="1"/>
  <c r="J350" i="54" s="1"/>
  <c r="I349" i="54" a="1"/>
  <c r="I349" i="54" s="1"/>
  <c r="J349" i="54" s="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a="1"/>
  <c r="I333" i="54" s="1"/>
  <c r="J333" i="54" s="1"/>
  <c r="I332" i="54" a="1"/>
  <c r="I332" i="54" s="1"/>
  <c r="J332" i="54" s="1"/>
  <c r="I331" i="54" a="1"/>
  <c r="I331" i="54" s="1"/>
  <c r="J331" i="54" s="1"/>
  <c r="I330" i="54" a="1"/>
  <c r="I330" i="54" s="1"/>
  <c r="J330" i="54" s="1"/>
  <c r="I329" i="54" a="1"/>
  <c r="I329" i="54" s="1"/>
  <c r="J329" i="54" s="1"/>
  <c r="I328" i="54" a="1"/>
  <c r="I328" i="54" s="1"/>
  <c r="J328" i="54" s="1"/>
  <c r="I327" i="54"/>
  <c r="J327" i="54" s="1"/>
  <c r="I327" i="54" a="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a="1"/>
  <c r="I299" i="54" s="1"/>
  <c r="J299" i="54" s="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a="1"/>
  <c r="I291" i="54" s="1"/>
  <c r="J291" i="54" s="1"/>
  <c r="I290" i="54" a="1"/>
  <c r="I290" i="54" s="1"/>
  <c r="J290" i="54" s="1"/>
  <c r="I289" i="54"/>
  <c r="J289" i="54" s="1"/>
  <c r="I289" i="54" a="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a="1"/>
  <c r="I274" i="54" s="1"/>
  <c r="J274" i="54" s="1"/>
  <c r="I273" i="54" a="1"/>
  <c r="I273" i="54" s="1"/>
  <c r="J273" i="54" s="1"/>
  <c r="I272" i="54" a="1"/>
  <c r="I272" i="54" s="1"/>
  <c r="J272" i="54" s="1"/>
  <c r="I271" i="54" a="1"/>
  <c r="I271" i="54" s="1"/>
  <c r="J271" i="54" s="1"/>
  <c r="I270" i="54" a="1"/>
  <c r="I270" i="54" s="1"/>
  <c r="J270" i="54" s="1"/>
  <c r="I269" i="54" a="1"/>
  <c r="I269" i="54" s="1"/>
  <c r="J269" i="54" s="1"/>
  <c r="I268" i="54" a="1"/>
  <c r="I268" i="54" s="1"/>
  <c r="J268" i="54" s="1"/>
  <c r="I267" i="54" a="1"/>
  <c r="I267" i="54" s="1"/>
  <c r="J267" i="54" s="1"/>
  <c r="I266" i="54" a="1"/>
  <c r="I266" i="54" s="1"/>
  <c r="J266" i="54" s="1"/>
  <c r="I265" i="54" a="1"/>
  <c r="I265" i="54" s="1"/>
  <c r="J265" i="54" s="1"/>
  <c r="I264" i="54" a="1"/>
  <c r="I264" i="54" s="1"/>
  <c r="J264" i="54" s="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c r="J244" i="54" s="1"/>
  <c r="I244" i="54" a="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c r="J228" i="54" s="1"/>
  <c r="I228" i="54" a="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a="1"/>
  <c r="I209" i="54" s="1"/>
  <c r="J209" i="54" s="1"/>
  <c r="I208" i="54" a="1"/>
  <c r="I208" i="54" s="1"/>
  <c r="J208" i="54" s="1"/>
  <c r="I207" i="54" a="1"/>
  <c r="I207" i="54" s="1"/>
  <c r="J207" i="54" s="1"/>
  <c r="I206" i="54"/>
  <c r="J206" i="54" s="1"/>
  <c r="I206" i="54" a="1"/>
  <c r="I205" i="54" a="1"/>
  <c r="I205" i="54" s="1"/>
  <c r="J205" i="54" s="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c r="J196" i="54" s="1"/>
  <c r="I196" i="54" a="1"/>
  <c r="I195" i="54" a="1"/>
  <c r="I195" i="54" s="1"/>
  <c r="J195" i="54" s="1"/>
  <c r="I194" i="54" a="1"/>
  <c r="I194" i="54" s="1"/>
  <c r="J194" i="54" s="1"/>
  <c r="I193" i="54" a="1"/>
  <c r="I193" i="54" s="1"/>
  <c r="J193" i="54" s="1"/>
  <c r="I192" i="54" a="1"/>
  <c r="I192" i="54" s="1"/>
  <c r="J192" i="54" s="1"/>
  <c r="I191" i="54" a="1"/>
  <c r="I191" i="54" s="1"/>
  <c r="J191" i="54" s="1"/>
  <c r="I190" i="54" a="1"/>
  <c r="I190" i="54" s="1"/>
  <c r="J190" i="54" s="1"/>
  <c r="I189" i="54" a="1"/>
  <c r="I189" i="54" s="1"/>
  <c r="J189" i="54" s="1"/>
  <c r="I188" i="54" a="1"/>
  <c r="I188" i="54" s="1"/>
  <c r="J188" i="54" s="1"/>
  <c r="I187" i="54" a="1"/>
  <c r="I187" i="54" s="1"/>
  <c r="J187" i="54" s="1"/>
  <c r="I186" i="54" a="1"/>
  <c r="I186" i="54" s="1"/>
  <c r="J186" i="54" s="1"/>
  <c r="I185" i="54" a="1"/>
  <c r="I185" i="54" s="1"/>
  <c r="J185" i="54" s="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a="1"/>
  <c r="I172" i="54" s="1"/>
  <c r="J172" i="54" s="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a="1"/>
  <c r="I165" i="54" s="1"/>
  <c r="J165" i="54" s="1"/>
  <c r="I164" i="54" a="1"/>
  <c r="I164" i="54" s="1"/>
  <c r="J164" i="54" s="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a="1"/>
  <c r="I152" i="54" s="1"/>
  <c r="J152" i="54" s="1"/>
  <c r="I151" i="54" a="1"/>
  <c r="I151" i="54" s="1"/>
  <c r="J151" i="54" s="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a="1"/>
  <c r="I143" i="54" s="1"/>
  <c r="J143" i="54" s="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c r="J122" i="54" s="1"/>
  <c r="I122" i="54" a="1"/>
  <c r="I121" i="54" a="1"/>
  <c r="I121" i="54" s="1"/>
  <c r="J121" i="54" s="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a="1"/>
  <c r="I111" i="54" s="1"/>
  <c r="J111" i="54" s="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c r="J95" i="54" s="1"/>
  <c r="I95" i="54" a="1"/>
  <c r="I93" i="54" a="1"/>
  <c r="I93" i="54" s="1"/>
  <c r="J93" i="54" s="1"/>
  <c r="I92" i="54" a="1"/>
  <c r="I92" i="54" s="1"/>
  <c r="J92" i="54" s="1"/>
  <c r="I91" i="54" a="1"/>
  <c r="I91" i="54" s="1"/>
  <c r="J91" i="54" s="1"/>
  <c r="I90" i="54" a="1"/>
  <c r="I90" i="54" s="1"/>
  <c r="J90" i="54" s="1"/>
  <c r="I89" i="54"/>
  <c r="J89" i="54" s="1"/>
  <c r="I89" i="54" a="1"/>
  <c r="I88" i="54" a="1"/>
  <c r="I88" i="54" s="1"/>
  <c r="J88" i="54" s="1"/>
  <c r="I87" i="54" a="1"/>
  <c r="I87" i="54" s="1"/>
  <c r="J87" i="54" s="1"/>
  <c r="I86" i="54" a="1"/>
  <c r="I86" i="54" s="1"/>
  <c r="J86" i="54" s="1"/>
  <c r="I85" i="54" a="1"/>
  <c r="I85" i="54" s="1"/>
  <c r="J85" i="54" s="1"/>
  <c r="I84" i="54" a="1"/>
  <c r="I84" i="54" s="1"/>
  <c r="J84" i="54" s="1"/>
  <c r="I83" i="54" a="1"/>
  <c r="I83" i="54" s="1"/>
  <c r="J83" i="54" s="1"/>
  <c r="I82" i="54" a="1"/>
  <c r="I82" i="54" s="1"/>
  <c r="J82" i="54" s="1"/>
  <c r="I81" i="54" a="1"/>
  <c r="I81" i="54" s="1"/>
  <c r="J81" i="54" s="1"/>
  <c r="I80" i="54" a="1"/>
  <c r="I80" i="54" s="1"/>
  <c r="J80" i="54" s="1"/>
  <c r="I79" i="54" a="1"/>
  <c r="I79" i="54" s="1"/>
  <c r="J79" i="54" s="1"/>
  <c r="I78" i="54" a="1"/>
  <c r="I78" i="54" s="1"/>
  <c r="J78" i="54" s="1"/>
  <c r="I77" i="54" a="1"/>
  <c r="I77" i="54" s="1"/>
  <c r="J77" i="54" s="1"/>
  <c r="I76" i="54" a="1"/>
  <c r="I76" i="54" s="1"/>
  <c r="J76" i="54" s="1"/>
  <c r="I75" i="54" a="1"/>
  <c r="I75" i="54" s="1"/>
  <c r="J75" i="54" s="1"/>
  <c r="I74" i="54" a="1"/>
  <c r="I74" i="54" s="1"/>
  <c r="J74" i="54" s="1"/>
  <c r="I72" i="54" a="1"/>
  <c r="I72" i="54" s="1"/>
  <c r="J72" i="54" s="1"/>
  <c r="I71" i="54" a="1"/>
  <c r="I71" i="54" s="1"/>
  <c r="J71" i="54" s="1"/>
  <c r="I70" i="54" a="1"/>
  <c r="I70" i="54" s="1"/>
  <c r="J70" i="54" s="1"/>
  <c r="I69" i="54" a="1"/>
  <c r="I69" i="54" s="1"/>
  <c r="J69" i="54" s="1"/>
  <c r="I68" i="54"/>
  <c r="J68" i="54" s="1"/>
  <c r="I68" i="54" a="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a="1"/>
  <c r="I55" i="54" s="1"/>
  <c r="J55" i="54" s="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c r="J38" i="54" s="1"/>
  <c r="I38" i="54" a="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s="1"/>
  <c r="J17" i="54" s="1"/>
  <c r="I18" i="54" a="1"/>
  <c r="I18" i="54" s="1"/>
  <c r="J18" i="54" s="1"/>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c r="J26" i="54" s="1"/>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D750" i="75"/>
  <c r="B750" i="75"/>
  <c r="D749" i="75"/>
  <c r="D748" i="75"/>
  <c r="D747" i="75"/>
  <c r="D746" i="75"/>
  <c r="D745" i="75"/>
  <c r="D744" i="75"/>
  <c r="D743" i="75"/>
  <c r="D742" i="75"/>
  <c r="D741" i="75"/>
  <c r="D740" i="75"/>
  <c r="D739" i="75"/>
  <c r="D738" i="75"/>
  <c r="D737" i="75"/>
  <c r="D736" i="75"/>
  <c r="D735" i="75"/>
  <c r="D734" i="75"/>
  <c r="D733" i="75"/>
  <c r="D732" i="75"/>
  <c r="D731" i="75"/>
  <c r="D730" i="75"/>
  <c r="D729" i="75"/>
  <c r="D728" i="75"/>
  <c r="D727" i="75"/>
  <c r="C756" i="75" s="1"/>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8" i="75" l="1"/>
  <c r="B760" i="75"/>
  <c r="C757" i="75"/>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F113" i="58"/>
  <c r="E113" i="58"/>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F94" i="58"/>
  <c r="E94" i="58"/>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F60" i="58"/>
  <c r="E60" i="58"/>
  <c r="E57" i="58"/>
  <c r="F57" i="58" s="1"/>
  <c r="E56" i="58"/>
  <c r="F56" i="58" s="1"/>
  <c r="E55" i="58"/>
  <c r="F55" i="58" s="1"/>
  <c r="E54" i="58"/>
  <c r="F54" i="58" s="1"/>
  <c r="E53" i="58"/>
  <c r="F53" i="58" s="1"/>
  <c r="E52" i="58"/>
  <c r="F52" i="58" s="1"/>
  <c r="E51" i="58"/>
  <c r="F51" i="58" s="1"/>
  <c r="E50" i="58"/>
  <c r="F50" i="58" s="1"/>
  <c r="F47" i="58"/>
  <c r="E47" i="58"/>
  <c r="E46" i="58"/>
  <c r="F46" i="58" s="1"/>
  <c r="F45" i="58"/>
  <c r="E45" i="58"/>
  <c r="F44" i="58"/>
  <c r="E44" i="58"/>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E27" i="59" l="1"/>
  <c r="C280" i="75" s="1"/>
  <c r="C18" i="16"/>
  <c r="E64" i="59"/>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41" i="34"/>
  <c r="G41" i="34"/>
  <c r="E43" i="34"/>
  <c r="G43" i="34"/>
  <c r="E45" i="34"/>
  <c r="G45" i="34"/>
  <c r="C39" i="34"/>
  <c r="C41" i="34"/>
  <c r="C43" i="34"/>
  <c r="C45" i="34"/>
  <c r="C37" i="34"/>
  <c r="B36" i="33"/>
  <c r="B38" i="33"/>
  <c r="B40" i="33"/>
  <c r="B42" i="33"/>
  <c r="B34"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N10" i="54" s="1" a="1"/>
  <c r="N10" i="54" s="1"/>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N199" i="54" l="1" a="1"/>
  <c r="F49" i="6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N178" i="54" s="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E100" i="59" s="1"/>
  <c r="C353" i="75" s="1"/>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F105" i="61" l="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F62" i="59" l="1"/>
  <c r="I10" i="62"/>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44" i="59"/>
  <c r="E43" i="59" s="1"/>
  <c r="C296" i="75" s="1"/>
  <c r="P131" i="55"/>
  <c r="N17" i="52"/>
  <c r="N11" i="52" s="1"/>
  <c r="M11" i="52"/>
  <c r="M10" i="52" s="1"/>
  <c r="O11" i="52" a="1"/>
  <c r="O11" i="52" s="1"/>
  <c r="O10" i="52" s="1"/>
  <c r="M945" i="51"/>
  <c r="C130" i="75" s="1"/>
  <c r="M952" i="51"/>
  <c r="C137" i="75" s="1"/>
  <c r="C971" i="5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E14" i="59"/>
  <c r="M949" i="51"/>
  <c r="C134" i="75" s="1"/>
  <c r="E13" i="59"/>
  <c r="B971" i="51"/>
  <c r="F971" i="51" s="1"/>
  <c r="E147" i="55"/>
  <c r="E70" i="59"/>
  <c r="C323" i="75" s="1"/>
  <c r="O388" i="51"/>
  <c r="E52" i="59"/>
  <c r="C305" i="75" s="1"/>
  <c r="E34" i="59"/>
  <c r="C287" i="75" s="1"/>
  <c r="B147" i="55"/>
  <c r="N796" i="51"/>
  <c r="C954" i="51"/>
  <c r="C952" i="51" s="1"/>
  <c r="D954" i="51"/>
  <c r="B954" i="51"/>
  <c r="F954" i="51" s="1"/>
  <c r="E12" i="59"/>
  <c r="C265" i="75" s="1"/>
  <c r="E954" i="51"/>
  <c r="D147" i="55"/>
  <c r="D145" i="55" s="1"/>
  <c r="D18" i="67"/>
  <c r="C147" i="55"/>
  <c r="C145" i="55" s="1"/>
  <c r="C969" i="51"/>
  <c r="M377" i="51"/>
  <c r="F26" i="59"/>
  <c r="E25" i="59"/>
  <c r="C278" i="75" s="1"/>
  <c r="F100" i="59"/>
  <c r="D353" i="75" s="1"/>
  <c r="N377" i="51"/>
  <c r="F17" i="59"/>
  <c r="E16" i="59"/>
  <c r="C269" i="75" s="1"/>
  <c r="F121" i="59"/>
  <c r="D374" i="75" s="1"/>
  <c r="M359" i="52" l="1"/>
  <c r="E13" i="61" s="1"/>
  <c r="C420" i="75" s="1"/>
  <c r="M360" i="52"/>
  <c r="E14" i="61" s="1"/>
  <c r="F14" i="61" s="1"/>
  <c r="D421" i="75" s="1"/>
  <c r="D315" i="75"/>
  <c r="F61" i="59"/>
  <c r="D314" i="75" s="1"/>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E27" i="61" s="1"/>
  <c r="C434" i="75" s="1"/>
  <c r="C168" i="75"/>
  <c r="E952" i="51"/>
  <c r="C101" i="75" s="1"/>
  <c r="C103" i="75"/>
  <c r="M361" i="52"/>
  <c r="E15" i="61"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L75" i="56" s="1"/>
  <c r="M943" i="51"/>
  <c r="M508" i="51"/>
  <c r="M796" i="51"/>
  <c r="E970" i="51"/>
  <c r="N508" i="51"/>
  <c r="M98" i="55"/>
  <c r="E104" i="59" s="1"/>
  <c r="E145" i="55"/>
  <c r="B145" i="55"/>
  <c r="N652" i="51"/>
  <c r="E959" i="51"/>
  <c r="C108" i="75" s="1"/>
  <c r="O364" i="52"/>
  <c r="N359" i="52"/>
  <c r="B969" i="51"/>
  <c r="E15" i="59"/>
  <c r="C268" i="75" s="1"/>
  <c r="B952" i="51"/>
  <c r="D952" i="51"/>
  <c r="F13" i="61"/>
  <c r="F28" i="61"/>
  <c r="F12" i="59"/>
  <c r="D265" i="75" s="1"/>
  <c r="M87" i="55" l="1"/>
  <c r="M76" i="55" s="1"/>
  <c r="M65" i="55" s="1"/>
  <c r="M54" i="55" s="1"/>
  <c r="M43" i="55" s="1"/>
  <c r="M32" i="55" s="1"/>
  <c r="M21" i="55" s="1"/>
  <c r="M10" i="55" s="1"/>
  <c r="C421" i="75"/>
  <c r="N360" i="52"/>
  <c r="C160" i="75" s="1"/>
  <c r="E12" i="61"/>
  <c r="C419" i="75" s="1"/>
  <c r="D10" i="68"/>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E25" i="9"/>
  <c r="C20" i="75" s="1"/>
  <c r="D25" i="9"/>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E27" i="21" l="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E17" i="2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C11" i="20" l="1"/>
  <c r="F43" i="5"/>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D21" i="72"/>
  <c r="E21" i="72"/>
  <c r="G21" i="72"/>
  <c r="C21" i="72"/>
  <c r="F21" i="72"/>
  <c r="D26" i="69"/>
  <c r="C720" i="75" s="1"/>
  <c r="D13" i="69"/>
  <c r="C707" i="75" s="1"/>
  <c r="E90" i="9"/>
  <c r="C85" i="75" s="1"/>
  <c r="C75" i="9"/>
  <c r="C76" i="9" s="1"/>
  <c r="C77" i="9" s="1"/>
  <c r="C78" i="9" s="1"/>
  <c r="C79" i="9" s="1"/>
  <c r="C80" i="9" s="1"/>
  <c r="C81" i="9" s="1"/>
  <c r="C82" i="9" s="1"/>
  <c r="C83" i="9" s="1"/>
  <c r="C84" i="9" s="1"/>
  <c r="D43" i="5"/>
  <c r="E18" i="20"/>
  <c r="C774" i="75" s="1"/>
  <c r="F7" i="60" l="1"/>
  <c r="B12" i="60" s="1"/>
  <c r="F15" i="60" s="1"/>
  <c r="D360" i="75"/>
  <c r="D263" i="75"/>
  <c r="E15" i="60"/>
  <c r="D15" i="60"/>
  <c r="C15" i="60"/>
  <c r="F310" i="66"/>
  <c r="D658" i="75" s="1"/>
  <c r="J18" i="1"/>
  <c r="L43" i="5"/>
  <c r="F6" i="66"/>
  <c r="F11" i="67" s="1"/>
  <c r="F181" i="66"/>
  <c r="F119" i="66"/>
  <c r="F21" i="67" s="1"/>
  <c r="F207" i="66"/>
  <c r="F26" i="67" s="1"/>
  <c r="F37" i="67"/>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6" i="67" l="1"/>
  <c r="D652" i="75"/>
  <c r="F13" i="67"/>
  <c r="D610" i="75"/>
  <c r="F24" i="67"/>
  <c r="D640" i="75"/>
  <c r="F22" i="67"/>
  <c r="D628" i="75"/>
  <c r="F23" i="67"/>
  <c r="D634" i="75"/>
  <c r="F16" i="67"/>
  <c r="F38" i="67" s="1"/>
  <c r="D18" i="68" s="1"/>
  <c r="D616" i="75"/>
  <c r="F30" i="67"/>
  <c r="D646" i="75"/>
  <c r="F20" i="67"/>
  <c r="D622" i="75"/>
  <c r="B13" i="60"/>
  <c r="D16" i="69" s="1"/>
  <c r="K18" i="1"/>
  <c r="J23" i="1"/>
  <c r="E10" i="65"/>
  <c r="B13" i="65" l="1"/>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6" i="75" s="1"/>
  <c r="C775" i="75"/>
  <c r="E22" i="20" l="1"/>
  <c r="C778" i="75" s="1"/>
  <c r="E23" i="20"/>
  <c r="C779"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<sst xmlns="http://schemas.openxmlformats.org/spreadsheetml/2006/main" count="6397" uniqueCount="2045">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</sst>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4"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669">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11" fillId="0" borderId="25" xfId="1" applyNumberFormat="1" applyFont="1" applyBorder="1" applyAlignment="1" applyProtection="1">
      <alignment horizontal="center" vertical="center"/>
      <protection locked="0"/>
    </xf>
    <xf numFmtId="0" fontId="11" fillId="0" borderId="25"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protection locked="0"/>
    </xf>
    <xf numFmtId="0" fontId="11" fillId="0" borderId="6" xfId="1" applyNumberFormat="1" applyFont="1" applyBorder="1" applyAlignment="1" applyProtection="1">
      <alignment horizontal="center" vertical="center"/>
      <protection locked="0"/>
    </xf>
    <xf numFmtId="0" fontId="11" fillId="0" borderId="25" xfId="16" applyNumberFormat="1" applyFont="1" applyFill="1" applyBorder="1" applyAlignment="1" applyProtection="1">
      <alignment horizontal="center" vertical="center"/>
      <protection locked="0"/>
    </xf>
    <xf numFmtId="0" fontId="53" fillId="0" borderId="0" xfId="2" applyFont="1" applyProtection="1"/>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5" xfId="0" applyFont="1" applyFill="1" applyBorder="1"/>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2" borderId="5" xfId="0" applyFont="1" applyFill="1" applyBorder="1" applyAlignment="1">
      <alignment horizontal="center" textRotation="90" wrapText="1"/>
    </xf>
    <xf numFmtId="0" fontId="14" fillId="4" borderId="5" xfId="0" applyFont="1" applyFill="1" applyBorder="1" applyAlignment="1">
      <alignment horizontal="center" vertical="center"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0" fillId="2" borderId="5" xfId="0" applyFont="1" applyFill="1" applyBorder="1" applyAlignment="1">
      <alignment horizontal="center" vertical="center" wrapText="1"/>
    </xf>
    <xf numFmtId="0" fontId="11" fillId="5" borderId="0" xfId="0" applyFont="1" applyFill="1" applyAlignment="1">
      <alignment horizontal="left" vertical="center"/>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2" borderId="10" xfId="8" applyFont="1" applyFill="1" applyBorder="1" applyAlignment="1">
      <alignment horizontal="center" vertical="center"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11" fillId="2" borderId="5" xfId="8" applyFont="1" applyFill="1" applyBorder="1" applyAlignment="1">
      <alignment horizontal="center" vertical="center" textRotation="90"/>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0" fontId="11" fillId="6" borderId="0" xfId="0" applyFont="1" applyFill="1" applyAlignment="1">
      <alignment horizontal="left" vertical="center" wrapText="1"/>
    </xf>
    <xf numFmtId="0" fontId="9" fillId="10" borderId="14" xfId="12" applyNumberFormat="1"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9" fillId="10" borderId="14" xfId="11"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46" fillId="2" borderId="5" xfId="23" applyFill="1" applyBorder="1" applyAlignment="1">
      <alignment horizontal="center"/>
    </xf>
    <xf numFmtId="0" fontId="46" fillId="2" borderId="4" xfId="23" applyFill="1" applyBorder="1" applyAlignment="1">
      <alignment horizontal="center"/>
    </xf>
    <xf numFmtId="0" fontId="46" fillId="0" borderId="0" xfId="23"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19" borderId="0" xfId="23" applyFill="1" applyAlignment="1" applyProtection="1">
      <alignment horizontal="left" wrapText="1"/>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15" fillId="0" borderId="0" xfId="23" applyFont="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3" sqref="B3"/>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5" t="s">
        <v>1332</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356" t="str">
        <f>i.04119!D6</f>
        <v>..... оны .... сарын ...-ны өдөр</v>
      </c>
      <c r="K3" s="1356"/>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o9bq/9ZBU6RyU5UNETjVkng+oLqFaLAaVI4mY0rpLo1Nyo5trzkp/P8Z3cfJS5Iz30/kQqXAgHj+L/q9eHp2Ew==" saltValue="xPXung5/Fxvap3bKDeAZR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4" zoomScale="90" zoomScaleNormal="90" zoomScalePageLayoutView="60" workbookViewId="0">
      <selection activeCell="B40" sqref="B39:B40"/>
    </sheetView>
  </sheetViews>
  <sheetFormatPr defaultColWidth="9.140625" defaultRowHeight="12.75" x14ac:dyDescent="0.2"/>
  <cols>
    <col min="1" max="1" width="6.5703125" style="1" bestFit="1" customWidth="1"/>
    <col min="2" max="2" width="71.5703125" style="1" customWidth="1"/>
    <col min="3" max="3" width="8.7109375" style="1" customWidth="1"/>
    <col min="4" max="4" width="12.28515625" style="1" customWidth="1"/>
    <col min="5" max="5" width="12.7109375" style="1" customWidth="1"/>
    <col min="6" max="1020" width="11.5703125" style="1"/>
    <col min="1021" max="16384" width="9.140625" style="1"/>
  </cols>
  <sheetData>
    <row r="1" spans="1:5" x14ac:dyDescent="0.2">
      <c r="C1" s="1404" t="s">
        <v>302</v>
      </c>
      <c r="D1" s="1405"/>
      <c r="E1" s="1405"/>
    </row>
    <row r="2" spans="1:5" x14ac:dyDescent="0.2">
      <c r="C2" s="1405"/>
      <c r="D2" s="1405"/>
      <c r="E2" s="1405"/>
    </row>
    <row r="4" spans="1:5" x14ac:dyDescent="0.2">
      <c r="A4" s="1402" t="s">
        <v>518</v>
      </c>
      <c r="B4" s="1402"/>
      <c r="C4" s="1402"/>
      <c r="D4" s="1402"/>
      <c r="E4" s="1402"/>
    </row>
    <row r="5" spans="1:5" x14ac:dyDescent="0.2">
      <c r="A5" s="75"/>
      <c r="B5" s="76"/>
      <c r="C5" s="77"/>
      <c r="D5" s="78"/>
      <c r="E5" s="78"/>
    </row>
    <row r="6" spans="1:5" x14ac:dyDescent="0.2">
      <c r="A6" s="1407" t="s">
        <v>1</v>
      </c>
      <c r="B6" s="1407"/>
      <c r="C6" s="79"/>
      <c r="D6" s="1408" t="s">
        <v>2</v>
      </c>
      <c r="E6" s="1408"/>
    </row>
    <row r="7" spans="1:5" ht="13.5" thickBot="1" x14ac:dyDescent="0.25">
      <c r="A7" s="40"/>
      <c r="B7" s="80"/>
      <c r="C7" s="79"/>
      <c r="E7" s="2" t="s">
        <v>3</v>
      </c>
    </row>
    <row r="8" spans="1:5" ht="25.5" x14ac:dyDescent="0.2">
      <c r="A8" s="81" t="s">
        <v>4</v>
      </c>
      <c r="B8" s="82" t="s">
        <v>368</v>
      </c>
      <c r="C8" s="57" t="s">
        <v>6</v>
      </c>
      <c r="D8" s="83" t="s">
        <v>7</v>
      </c>
      <c r="E8" s="84" t="s">
        <v>7</v>
      </c>
    </row>
    <row r="9" spans="1:5" x14ac:dyDescent="0.2">
      <c r="A9" s="85" t="s">
        <v>8</v>
      </c>
      <c r="B9" s="59" t="s">
        <v>9</v>
      </c>
      <c r="C9" s="58" t="s">
        <v>10</v>
      </c>
      <c r="D9" s="59">
        <v>1</v>
      </c>
      <c r="E9" s="59">
        <v>2</v>
      </c>
    </row>
    <row r="10" spans="1:5" x14ac:dyDescent="0.2">
      <c r="A10" s="86">
        <v>1</v>
      </c>
      <c r="B10" s="87" t="s">
        <v>519</v>
      </c>
      <c r="C10" s="58">
        <v>1</v>
      </c>
      <c r="D10" s="88"/>
      <c r="E10" s="88"/>
    </row>
    <row r="11" spans="1:5" x14ac:dyDescent="0.2">
      <c r="A11" s="89" t="s">
        <v>520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521</v>
      </c>
      <c r="C13" s="92">
        <f>+C12+1</f>
        <v>4</v>
      </c>
      <c r="D13" s="93">
        <f>i.04119a!C12+i.04119a!C13+i.04119a!C14</f>
        <v>0</v>
      </c>
      <c r="E13" s="93">
        <f>i.04119a!D12+i.04119a!D13+i.04119a!D14</f>
        <v>0</v>
      </c>
    </row>
    <row r="14" spans="1:5" x14ac:dyDescent="0.2">
      <c r="A14" s="91" t="s">
        <v>18</v>
      </c>
      <c r="B14" s="68" t="s">
        <v>522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523</v>
      </c>
      <c r="C15" s="92">
        <f t="shared" ref="C15:C74" si="0">+C14+1</f>
        <v>6</v>
      </c>
      <c r="D15" s="93">
        <f>i.04119a!C25+i.04119a!C26+i.04119a!C27+i.04119a!C28+i.04119a!C29</f>
        <v>0</v>
      </c>
      <c r="E15" s="93">
        <f>i.04119a!D25+i.04119a!D26+i.04119a!D27+i.04119a!D28+i.04119a!D29</f>
        <v>0</v>
      </c>
    </row>
    <row r="16" spans="1:5" x14ac:dyDescent="0.2">
      <c r="A16" s="89" t="s">
        <v>22</v>
      </c>
      <c r="B16" s="94" t="s">
        <v>524</v>
      </c>
      <c r="C16" s="58">
        <f t="shared" si="0"/>
        <v>7</v>
      </c>
      <c r="D16" s="95">
        <f>SUM(D12:D15)</f>
        <v>0</v>
      </c>
      <c r="E16" s="95">
        <f>SUM(E12:E15)</f>
        <v>0</v>
      </c>
    </row>
    <row r="17" spans="1:5" x14ac:dyDescent="0.2">
      <c r="A17" s="89" t="s">
        <v>525</v>
      </c>
      <c r="B17" s="94" t="s">
        <v>183</v>
      </c>
      <c r="C17" s="58">
        <f t="shared" si="0"/>
        <v>8</v>
      </c>
      <c r="D17" s="88"/>
      <c r="E17" s="88"/>
    </row>
    <row r="18" spans="1:5" x14ac:dyDescent="0.2">
      <c r="A18" s="91" t="s">
        <v>29</v>
      </c>
      <c r="B18" s="68" t="s">
        <v>526</v>
      </c>
      <c r="C18" s="92">
        <f t="shared" si="0"/>
        <v>9</v>
      </c>
      <c r="D18" s="93">
        <f>i.04119a!C30-i.04119a!C31</f>
        <v>0</v>
      </c>
      <c r="E18" s="93">
        <f>i.04119a!D30-i.04119a!D31</f>
        <v>0</v>
      </c>
    </row>
    <row r="19" spans="1:5" x14ac:dyDescent="0.2">
      <c r="A19" s="91" t="s">
        <v>31</v>
      </c>
      <c r="B19" s="68" t="s">
        <v>527</v>
      </c>
      <c r="C19" s="92">
        <f>C18+1</f>
        <v>10</v>
      </c>
      <c r="D19" s="93">
        <f>i.04119a!C34-i.04119a!C35+i.04119a!C36-i.04119a!C37+i.04119a!C38-i.04119a!C39</f>
        <v>0</v>
      </c>
      <c r="E19" s="93">
        <f>i.04119a!D34-i.04119a!D35+i.04119a!D36-i.04119a!D37+i.04119a!D38-i.04119a!D39</f>
        <v>0</v>
      </c>
    </row>
    <row r="20" spans="1:5" x14ac:dyDescent="0.2">
      <c r="A20" s="89" t="s">
        <v>33</v>
      </c>
      <c r="B20" s="94" t="s">
        <v>528</v>
      </c>
      <c r="C20" s="58">
        <f t="shared" si="0"/>
        <v>11</v>
      </c>
      <c r="D20" s="95">
        <f>SUM(D18:D19)</f>
        <v>0</v>
      </c>
      <c r="E20" s="95">
        <f>SUM(E18:E19)</f>
        <v>0</v>
      </c>
    </row>
    <row r="21" spans="1:5" x14ac:dyDescent="0.2">
      <c r="A21" s="89" t="s">
        <v>529</v>
      </c>
      <c r="B21" s="94" t="s">
        <v>530</v>
      </c>
      <c r="C21" s="58">
        <f t="shared" si="0"/>
        <v>12</v>
      </c>
      <c r="D21" s="95"/>
      <c r="E21" s="95"/>
    </row>
    <row r="22" spans="1:5" x14ac:dyDescent="0.2">
      <c r="A22" s="91" t="s">
        <v>531</v>
      </c>
      <c r="B22" s="68" t="s">
        <v>532</v>
      </c>
      <c r="C22" s="92">
        <f t="shared" si="0"/>
        <v>13</v>
      </c>
      <c r="D22" s="93">
        <f>i.04119a!C40-i.04119a!C41+i.04119a!C111</f>
        <v>0</v>
      </c>
      <c r="E22" s="93">
        <f>i.04119a!D40-i.04119a!D41+i.04119a!D111</f>
        <v>0</v>
      </c>
    </row>
    <row r="23" spans="1:5" x14ac:dyDescent="0.2">
      <c r="A23" s="89" t="s">
        <v>533</v>
      </c>
      <c r="B23" s="94" t="s">
        <v>534</v>
      </c>
      <c r="C23" s="58">
        <f t="shared" si="0"/>
        <v>14</v>
      </c>
      <c r="D23" s="95">
        <f>D22</f>
        <v>0</v>
      </c>
      <c r="E23" s="95">
        <f>E22</f>
        <v>0</v>
      </c>
    </row>
    <row r="24" spans="1:5" x14ac:dyDescent="0.2">
      <c r="A24" s="89" t="s">
        <v>535</v>
      </c>
      <c r="B24" s="94" t="s">
        <v>536</v>
      </c>
      <c r="C24" s="58">
        <f t="shared" si="0"/>
        <v>15</v>
      </c>
      <c r="D24" s="95"/>
      <c r="E24" s="95"/>
    </row>
    <row r="25" spans="1:5" x14ac:dyDescent="0.2">
      <c r="A25" s="91" t="s">
        <v>537</v>
      </c>
      <c r="B25" s="68" t="s">
        <v>538</v>
      </c>
      <c r="C25" s="92">
        <f t="shared" si="0"/>
        <v>16</v>
      </c>
      <c r="D25" s="93">
        <f>i.04119a!C42+i.04119a!C43</f>
        <v>0</v>
      </c>
      <c r="E25" s="93">
        <f>i.04119a!D42+i.04119a!D43</f>
        <v>0</v>
      </c>
    </row>
    <row r="26" spans="1:5" x14ac:dyDescent="0.2">
      <c r="A26" s="91" t="s">
        <v>539</v>
      </c>
      <c r="B26" s="68" t="s">
        <v>514</v>
      </c>
      <c r="C26" s="92">
        <f t="shared" si="0"/>
        <v>17</v>
      </c>
      <c r="D26" s="93">
        <f>i.04119a!C158</f>
        <v>0</v>
      </c>
      <c r="E26" s="93">
        <f>i.04119a!D158</f>
        <v>0</v>
      </c>
    </row>
    <row r="27" spans="1:5" x14ac:dyDescent="0.2">
      <c r="A27" s="91" t="s">
        <v>540</v>
      </c>
      <c r="B27" s="96" t="s">
        <v>405</v>
      </c>
      <c r="C27" s="92">
        <f t="shared" si="0"/>
        <v>18</v>
      </c>
      <c r="D27" s="93">
        <f>i.04119a!C44</f>
        <v>0</v>
      </c>
      <c r="E27" s="93">
        <f>i.04119a!D44</f>
        <v>0</v>
      </c>
    </row>
    <row r="28" spans="1:5" x14ac:dyDescent="0.2">
      <c r="A28" s="91" t="s">
        <v>541</v>
      </c>
      <c r="B28" s="96" t="s">
        <v>542</v>
      </c>
      <c r="C28" s="92">
        <f t="shared" si="0"/>
        <v>19</v>
      </c>
      <c r="D28" s="93">
        <f>i.04119a!C66+i.04119a!C67+i.04119a!C68+i.04119a!C69+i.04119a!C70</f>
        <v>0</v>
      </c>
      <c r="E28" s="93">
        <f>i.04119a!D66+i.04119a!D67+i.04119a!D68+i.04119a!D69+i.04119a!D70</f>
        <v>0</v>
      </c>
    </row>
    <row r="29" spans="1:5" x14ac:dyDescent="0.2">
      <c r="A29" s="91" t="s">
        <v>543</v>
      </c>
      <c r="B29" s="96" t="s">
        <v>544</v>
      </c>
      <c r="C29" s="92">
        <f t="shared" si="0"/>
        <v>20</v>
      </c>
      <c r="D29" s="93">
        <f>i.04119a!C71+i.04119a!C72</f>
        <v>0</v>
      </c>
      <c r="E29" s="93">
        <f>i.04119a!D71+i.04119a!D72</f>
        <v>0</v>
      </c>
    </row>
    <row r="30" spans="1:5" x14ac:dyDescent="0.2">
      <c r="A30" s="91" t="s">
        <v>545</v>
      </c>
      <c r="B30" s="96" t="s">
        <v>546</v>
      </c>
      <c r="C30" s="92">
        <f t="shared" si="0"/>
        <v>21</v>
      </c>
      <c r="D30" s="93">
        <f>i.04119a!C73-i.04119a!C74</f>
        <v>0</v>
      </c>
      <c r="E30" s="93">
        <f>i.04119a!D73-i.04119a!D74</f>
        <v>0</v>
      </c>
    </row>
    <row r="31" spans="1:5" x14ac:dyDescent="0.2">
      <c r="A31" s="89" t="s">
        <v>547</v>
      </c>
      <c r="B31" s="97" t="s">
        <v>548</v>
      </c>
      <c r="C31" s="58">
        <f t="shared" si="0"/>
        <v>22</v>
      </c>
      <c r="D31" s="95">
        <f>SUM(D25:D30)</f>
        <v>0</v>
      </c>
      <c r="E31" s="95">
        <f>SUM(E25:E30)</f>
        <v>0</v>
      </c>
    </row>
    <row r="32" spans="1:5" x14ac:dyDescent="0.2">
      <c r="A32" s="89" t="s">
        <v>549</v>
      </c>
      <c r="B32" s="97" t="s">
        <v>143</v>
      </c>
      <c r="C32" s="58">
        <f t="shared" si="0"/>
        <v>23</v>
      </c>
      <c r="D32" s="88"/>
      <c r="E32" s="88"/>
    </row>
    <row r="33" spans="1:5" x14ac:dyDescent="0.2">
      <c r="A33" s="91" t="s">
        <v>550</v>
      </c>
      <c r="B33" s="98" t="s">
        <v>551</v>
      </c>
      <c r="C33" s="92">
        <f t="shared" si="0"/>
        <v>24</v>
      </c>
      <c r="D33" s="93">
        <f>i.04119a!C45+i.04119a!C46+i.04119a!C47+i.04119a!C48+i.04119a!C49+i.04119a!C50+i.04119a!C51</f>
        <v>0</v>
      </c>
      <c r="E33" s="93">
        <f>i.04119a!D45+i.04119a!D46+i.04119a!D47+i.04119a!D48+i.04119a!D49+i.04119a!D50+i.04119a!D51</f>
        <v>0</v>
      </c>
    </row>
    <row r="34" spans="1:5" x14ac:dyDescent="0.2">
      <c r="A34" s="91" t="s">
        <v>552</v>
      </c>
      <c r="B34" s="98" t="s">
        <v>553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554</v>
      </c>
      <c r="B35" s="98" t="s">
        <v>173</v>
      </c>
      <c r="C35" s="92">
        <f t="shared" si="0"/>
        <v>26</v>
      </c>
      <c r="D35" s="93">
        <f>i.04119a!C60+i.04119a!C61+i.04119a!C62-i.04119a!C63</f>
        <v>0</v>
      </c>
      <c r="E35" s="93">
        <f>i.04119a!D60+i.04119a!D61+i.04119a!D62-i.04119a!D63</f>
        <v>0</v>
      </c>
    </row>
    <row r="36" spans="1:5" x14ac:dyDescent="0.2">
      <c r="A36" s="91" t="s">
        <v>555</v>
      </c>
      <c r="B36" s="98" t="s">
        <v>174</v>
      </c>
      <c r="C36" s="92">
        <f t="shared" si="0"/>
        <v>27</v>
      </c>
      <c r="D36" s="93">
        <f>i.04119a!C64+i.04119a!C65</f>
        <v>0</v>
      </c>
      <c r="E36" s="93">
        <f>i.04119a!D64+i.04119a!D65</f>
        <v>0</v>
      </c>
    </row>
    <row r="37" spans="1:5" x14ac:dyDescent="0.2">
      <c r="A37" s="89" t="s">
        <v>556</v>
      </c>
      <c r="B37" s="97" t="s">
        <v>557</v>
      </c>
      <c r="C37" s="58">
        <f t="shared" si="0"/>
        <v>28</v>
      </c>
      <c r="D37" s="95">
        <f>SUM(D33:D36)</f>
        <v>0</v>
      </c>
      <c r="E37" s="95">
        <f>SUM(E33:E36)</f>
        <v>0</v>
      </c>
    </row>
    <row r="38" spans="1:5" x14ac:dyDescent="0.2">
      <c r="A38" s="89" t="s">
        <v>558</v>
      </c>
      <c r="B38" s="97" t="s">
        <v>185</v>
      </c>
      <c r="C38" s="58">
        <f t="shared" si="0"/>
        <v>29</v>
      </c>
      <c r="D38" s="95"/>
      <c r="E38" s="95"/>
    </row>
    <row r="39" spans="1:5" x14ac:dyDescent="0.2">
      <c r="A39" s="91" t="s">
        <v>559</v>
      </c>
      <c r="B39" s="96" t="s">
        <v>560</v>
      </c>
      <c r="C39" s="92">
        <f>C38+1</f>
        <v>30</v>
      </c>
      <c r="D39" s="93">
        <f>i.04119a!C76+i.04119a!C77</f>
        <v>0</v>
      </c>
      <c r="E39" s="93">
        <f>i.04119a!D76+i.04119a!D77</f>
        <v>0</v>
      </c>
    </row>
    <row r="40" spans="1:5" x14ac:dyDescent="0.2">
      <c r="A40" s="89" t="s">
        <v>561</v>
      </c>
      <c r="B40" s="97" t="s">
        <v>562</v>
      </c>
      <c r="C40" s="58">
        <f>C39+1</f>
        <v>31</v>
      </c>
      <c r="D40" s="95">
        <f>SUM(D39:D39)</f>
        <v>0</v>
      </c>
      <c r="E40" s="95">
        <f>SUM(E39:E39)</f>
        <v>0</v>
      </c>
    </row>
    <row r="41" spans="1:5" x14ac:dyDescent="0.2">
      <c r="A41" s="89" t="s">
        <v>563</v>
      </c>
      <c r="B41" s="97" t="s">
        <v>564</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565</v>
      </c>
      <c r="B42" s="97" t="s">
        <v>566</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567</v>
      </c>
      <c r="B43" s="97" t="s">
        <v>568</v>
      </c>
      <c r="C43" s="58">
        <f t="shared" si="0"/>
        <v>34</v>
      </c>
      <c r="D43" s="95">
        <f>i.04119a!C110</f>
        <v>0</v>
      </c>
      <c r="E43" s="95">
        <f>i.04119a!D110</f>
        <v>0</v>
      </c>
    </row>
    <row r="44" spans="1:5" ht="13.5" thickBot="1" x14ac:dyDescent="0.25">
      <c r="A44" s="89" t="s">
        <v>569</v>
      </c>
      <c r="B44" s="99" t="s">
        <v>570</v>
      </c>
      <c r="C44" s="100">
        <f t="shared" si="0"/>
        <v>35</v>
      </c>
      <c r="D44" s="101">
        <f>SUM(D16,D20,D23,D31,D37,D40,D41,D42,D43)</f>
        <v>0</v>
      </c>
      <c r="E44" s="101">
        <f>SUM(E16,E20,E23,E31,E37,E40,E41,E42,E43)</f>
        <v>0</v>
      </c>
    </row>
    <row r="45" spans="1:5" x14ac:dyDescent="0.2">
      <c r="A45" s="85" t="s">
        <v>316</v>
      </c>
      <c r="B45" s="102" t="s">
        <v>571</v>
      </c>
      <c r="C45" s="103">
        <f t="shared" si="0"/>
        <v>36</v>
      </c>
      <c r="D45" s="104"/>
      <c r="E45" s="104"/>
    </row>
    <row r="46" spans="1:5" x14ac:dyDescent="0.2">
      <c r="A46" s="85" t="s">
        <v>572</v>
      </c>
      <c r="B46" s="105" t="s">
        <v>573</v>
      </c>
      <c r="C46" s="58">
        <f t="shared" si="0"/>
        <v>37</v>
      </c>
      <c r="D46" s="95"/>
      <c r="E46" s="95"/>
    </row>
    <row r="47" spans="1:5" x14ac:dyDescent="0.2">
      <c r="A47" s="85" t="s">
        <v>63</v>
      </c>
      <c r="B47" s="97" t="s">
        <v>574</v>
      </c>
      <c r="C47" s="58">
        <f t="shared" si="0"/>
        <v>38</v>
      </c>
      <c r="D47" s="95"/>
      <c r="E47" s="95"/>
    </row>
    <row r="48" spans="1:5" x14ac:dyDescent="0.2">
      <c r="A48" s="91" t="s">
        <v>575</v>
      </c>
      <c r="B48" s="96" t="s">
        <v>472</v>
      </c>
      <c r="C48" s="92">
        <f t="shared" si="0"/>
        <v>39</v>
      </c>
      <c r="D48" s="93">
        <f>i.04119a!C112</f>
        <v>0</v>
      </c>
      <c r="E48" s="93">
        <f>i.04119a!D112</f>
        <v>0</v>
      </c>
    </row>
    <row r="49" spans="1:6" x14ac:dyDescent="0.2">
      <c r="A49" s="91" t="s">
        <v>576</v>
      </c>
      <c r="B49" s="96" t="s">
        <v>577</v>
      </c>
      <c r="C49" s="92">
        <f t="shared" si="0"/>
        <v>40</v>
      </c>
      <c r="D49" s="93">
        <f>i.04119a!C113</f>
        <v>0</v>
      </c>
      <c r="E49" s="93">
        <f>i.04119a!D113</f>
        <v>0</v>
      </c>
    </row>
    <row r="50" spans="1:6" x14ac:dyDescent="0.2">
      <c r="A50" s="91" t="s">
        <v>578</v>
      </c>
      <c r="B50" s="96" t="s">
        <v>579</v>
      </c>
      <c r="C50" s="92">
        <f t="shared" si="0"/>
        <v>41</v>
      </c>
      <c r="D50" s="93">
        <f>i.04119a!C114</f>
        <v>0</v>
      </c>
      <c r="E50" s="93">
        <f>i.04119a!D114</f>
        <v>0</v>
      </c>
      <c r="F50" s="235">
        <f>(D50+i.04120!E12-i.04104!E23)-i.04119!E50</f>
        <v>0</v>
      </c>
    </row>
    <row r="51" spans="1:6" x14ac:dyDescent="0.2">
      <c r="A51" s="85" t="s">
        <v>580</v>
      </c>
      <c r="B51" s="97" t="s">
        <v>581</v>
      </c>
      <c r="C51" s="58">
        <f t="shared" si="0"/>
        <v>42</v>
      </c>
      <c r="D51" s="95">
        <f>SUM(D48:D50)</f>
        <v>0</v>
      </c>
      <c r="E51" s="95">
        <f>SUM(E48:E50)</f>
        <v>0</v>
      </c>
    </row>
    <row r="52" spans="1:6" x14ac:dyDescent="0.2">
      <c r="A52" s="85" t="s">
        <v>65</v>
      </c>
      <c r="B52" s="97" t="s">
        <v>582</v>
      </c>
      <c r="C52" s="58">
        <f t="shared" si="0"/>
        <v>43</v>
      </c>
      <c r="D52" s="95"/>
      <c r="E52" s="95"/>
    </row>
    <row r="53" spans="1:6" x14ac:dyDescent="0.2">
      <c r="A53" s="91" t="s">
        <v>583</v>
      </c>
      <c r="B53" s="96" t="s">
        <v>475</v>
      </c>
      <c r="C53" s="92">
        <f t="shared" si="0"/>
        <v>44</v>
      </c>
      <c r="D53" s="93">
        <f>i.04119a!C115</f>
        <v>0</v>
      </c>
      <c r="E53" s="93">
        <f>i.04119a!D115</f>
        <v>0</v>
      </c>
    </row>
    <row r="54" spans="1:6" x14ac:dyDescent="0.2">
      <c r="A54" s="91" t="s">
        <v>584</v>
      </c>
      <c r="B54" s="96" t="s">
        <v>476</v>
      </c>
      <c r="C54" s="92">
        <f t="shared" si="0"/>
        <v>45</v>
      </c>
      <c r="D54" s="93">
        <f>i.04119a!C116</f>
        <v>0</v>
      </c>
      <c r="E54" s="93">
        <f>i.04119a!D116</f>
        <v>0</v>
      </c>
    </row>
    <row r="55" spans="1:6" x14ac:dyDescent="0.2">
      <c r="A55" s="91" t="s">
        <v>585</v>
      </c>
      <c r="B55" s="96" t="s">
        <v>477</v>
      </c>
      <c r="C55" s="92">
        <f t="shared" si="0"/>
        <v>46</v>
      </c>
      <c r="D55" s="93">
        <f>i.04119a!C117</f>
        <v>0</v>
      </c>
      <c r="E55" s="93">
        <f>i.04119a!D117</f>
        <v>0</v>
      </c>
    </row>
    <row r="56" spans="1:6" x14ac:dyDescent="0.2">
      <c r="A56" s="91" t="s">
        <v>586</v>
      </c>
      <c r="B56" s="96" t="s">
        <v>478</v>
      </c>
      <c r="C56" s="92">
        <f t="shared" si="0"/>
        <v>47</v>
      </c>
      <c r="D56" s="93">
        <f>i.04119a!C118</f>
        <v>0</v>
      </c>
      <c r="E56" s="93">
        <f>i.04119a!D118</f>
        <v>0</v>
      </c>
    </row>
    <row r="57" spans="1:6" x14ac:dyDescent="0.2">
      <c r="A57" s="91" t="s">
        <v>587</v>
      </c>
      <c r="B57" s="96" t="s">
        <v>479</v>
      </c>
      <c r="C57" s="92">
        <f t="shared" si="0"/>
        <v>48</v>
      </c>
      <c r="D57" s="93">
        <f>i.04119a!C119</f>
        <v>0</v>
      </c>
      <c r="E57" s="93">
        <f>i.04119a!D119</f>
        <v>0</v>
      </c>
    </row>
    <row r="58" spans="1:6" x14ac:dyDescent="0.2">
      <c r="A58" s="91" t="s">
        <v>588</v>
      </c>
      <c r="B58" s="96" t="s">
        <v>480</v>
      </c>
      <c r="C58" s="92">
        <f t="shared" si="0"/>
        <v>49</v>
      </c>
      <c r="D58" s="93">
        <f>i.04119a!C120+i.04119a!C143</f>
        <v>0</v>
      </c>
      <c r="E58" s="93">
        <f>i.04119a!D120+i.04119a!D143</f>
        <v>0</v>
      </c>
    </row>
    <row r="59" spans="1:6" x14ac:dyDescent="0.2">
      <c r="A59" s="85" t="s">
        <v>589</v>
      </c>
      <c r="B59" s="97" t="s">
        <v>590</v>
      </c>
      <c r="C59" s="58">
        <f t="shared" si="0"/>
        <v>50</v>
      </c>
      <c r="D59" s="95">
        <f>SUM(D53:D58)</f>
        <v>0</v>
      </c>
      <c r="E59" s="95">
        <f>SUM(E53:E58)</f>
        <v>0</v>
      </c>
    </row>
    <row r="60" spans="1:6" x14ac:dyDescent="0.2">
      <c r="A60" s="85" t="s">
        <v>67</v>
      </c>
      <c r="B60" s="97" t="s">
        <v>491</v>
      </c>
      <c r="C60" s="58">
        <f t="shared" si="0"/>
        <v>51</v>
      </c>
      <c r="D60" s="95"/>
      <c r="E60" s="95"/>
    </row>
    <row r="61" spans="1:6" x14ac:dyDescent="0.2">
      <c r="A61" s="91" t="s">
        <v>591</v>
      </c>
      <c r="B61" s="96" t="s">
        <v>481</v>
      </c>
      <c r="C61" s="92">
        <f t="shared" si="0"/>
        <v>52</v>
      </c>
      <c r="D61" s="93">
        <f>i.04119a!C121</f>
        <v>0</v>
      </c>
      <c r="E61" s="93">
        <f>i.04119a!D121</f>
        <v>0</v>
      </c>
    </row>
    <row r="62" spans="1:6" x14ac:dyDescent="0.2">
      <c r="A62" s="91" t="s">
        <v>592</v>
      </c>
      <c r="B62" s="96" t="s">
        <v>482</v>
      </c>
      <c r="C62" s="92">
        <f t="shared" si="0"/>
        <v>53</v>
      </c>
      <c r="D62" s="93">
        <f>i.04119a!C122</f>
        <v>0</v>
      </c>
      <c r="E62" s="93">
        <f>i.04119a!D122</f>
        <v>0</v>
      </c>
    </row>
    <row r="63" spans="1:6" x14ac:dyDescent="0.2">
      <c r="A63" s="91" t="s">
        <v>593</v>
      </c>
      <c r="B63" s="96" t="s">
        <v>484</v>
      </c>
      <c r="C63" s="92">
        <f t="shared" si="0"/>
        <v>54</v>
      </c>
      <c r="D63" s="93">
        <f>i.04119a!C124</f>
        <v>0</v>
      </c>
      <c r="E63" s="93">
        <f>i.04119a!D124</f>
        <v>0</v>
      </c>
    </row>
    <row r="64" spans="1:6" x14ac:dyDescent="0.2">
      <c r="A64" s="91" t="s">
        <v>594</v>
      </c>
      <c r="B64" s="96" t="s">
        <v>485</v>
      </c>
      <c r="C64" s="92">
        <f t="shared" si="0"/>
        <v>55</v>
      </c>
      <c r="D64" s="93">
        <f>i.04119a!C125</f>
        <v>0</v>
      </c>
      <c r="E64" s="93">
        <f>i.04119a!D125</f>
        <v>0</v>
      </c>
    </row>
    <row r="65" spans="1:5" x14ac:dyDescent="0.2">
      <c r="A65" s="91" t="s">
        <v>595</v>
      </c>
      <c r="B65" s="96" t="s">
        <v>486</v>
      </c>
      <c r="C65" s="92">
        <f t="shared" si="0"/>
        <v>56</v>
      </c>
      <c r="D65" s="93">
        <f>i.04119a!C126</f>
        <v>0</v>
      </c>
      <c r="E65" s="93">
        <f>i.04119a!D126</f>
        <v>0</v>
      </c>
    </row>
    <row r="66" spans="1:5" x14ac:dyDescent="0.2">
      <c r="A66" s="91" t="s">
        <v>596</v>
      </c>
      <c r="B66" s="96" t="s">
        <v>487</v>
      </c>
      <c r="C66" s="92">
        <f t="shared" si="0"/>
        <v>57</v>
      </c>
      <c r="D66" s="93">
        <f>i.04119a!C127</f>
        <v>0</v>
      </c>
      <c r="E66" s="93">
        <f>i.04119a!D127</f>
        <v>0</v>
      </c>
    </row>
    <row r="67" spans="1:5" x14ac:dyDescent="0.2">
      <c r="A67" s="91" t="s">
        <v>597</v>
      </c>
      <c r="B67" s="96" t="s">
        <v>488</v>
      </c>
      <c r="C67" s="92">
        <f t="shared" si="0"/>
        <v>58</v>
      </c>
      <c r="D67" s="93">
        <f>i.04119a!C128</f>
        <v>0</v>
      </c>
      <c r="E67" s="93">
        <f>i.04119a!D128</f>
        <v>0</v>
      </c>
    </row>
    <row r="68" spans="1:5" x14ac:dyDescent="0.2">
      <c r="A68" s="91" t="s">
        <v>598</v>
      </c>
      <c r="B68" s="96" t="s">
        <v>489</v>
      </c>
      <c r="C68" s="92">
        <f t="shared" si="0"/>
        <v>59</v>
      </c>
      <c r="D68" s="93">
        <f>i.04119a!C129</f>
        <v>0</v>
      </c>
      <c r="E68" s="93">
        <f>i.04119a!D129</f>
        <v>0</v>
      </c>
    </row>
    <row r="69" spans="1:5" x14ac:dyDescent="0.2">
      <c r="A69" s="91" t="s">
        <v>599</v>
      </c>
      <c r="B69" s="96" t="s">
        <v>490</v>
      </c>
      <c r="C69" s="92">
        <f t="shared" si="0"/>
        <v>60</v>
      </c>
      <c r="D69" s="93">
        <f>i.04119a!C130</f>
        <v>0</v>
      </c>
      <c r="E69" s="93">
        <f>i.04119a!D130</f>
        <v>0</v>
      </c>
    </row>
    <row r="70" spans="1:5" x14ac:dyDescent="0.2">
      <c r="A70" s="91" t="s">
        <v>600</v>
      </c>
      <c r="B70" s="96" t="s">
        <v>515</v>
      </c>
      <c r="C70" s="92">
        <f t="shared" si="0"/>
        <v>61</v>
      </c>
      <c r="D70" s="93">
        <f>i.04119a!C159</f>
        <v>0</v>
      </c>
      <c r="E70" s="93">
        <f>i.04119a!D159</f>
        <v>0</v>
      </c>
    </row>
    <row r="71" spans="1:5" x14ac:dyDescent="0.2">
      <c r="A71" s="91" t="s">
        <v>601</v>
      </c>
      <c r="B71" s="96" t="s">
        <v>491</v>
      </c>
      <c r="C71" s="92">
        <f t="shared" si="0"/>
        <v>62</v>
      </c>
      <c r="D71" s="93">
        <f>i.04119a!C123+i.04119a!C131</f>
        <v>0</v>
      </c>
      <c r="E71" s="93">
        <f>i.04119a!D123+i.04119a!D131</f>
        <v>0</v>
      </c>
    </row>
    <row r="72" spans="1:5" x14ac:dyDescent="0.2">
      <c r="A72" s="85" t="s">
        <v>602</v>
      </c>
      <c r="B72" s="97" t="s">
        <v>603</v>
      </c>
      <c r="C72" s="58">
        <f t="shared" si="0"/>
        <v>63</v>
      </c>
      <c r="D72" s="95">
        <f>SUM(D61:D71)</f>
        <v>0</v>
      </c>
      <c r="E72" s="95">
        <f>SUM(E61:E71)</f>
        <v>0</v>
      </c>
    </row>
    <row r="73" spans="1:5" x14ac:dyDescent="0.2">
      <c r="A73" s="85" t="s">
        <v>69</v>
      </c>
      <c r="B73" s="105" t="s">
        <v>492</v>
      </c>
      <c r="C73" s="58">
        <f t="shared" si="0"/>
        <v>64</v>
      </c>
      <c r="D73" s="95">
        <f>i.04119a!C132</f>
        <v>0</v>
      </c>
      <c r="E73" s="95">
        <f>i.04119a!D132</f>
        <v>0</v>
      </c>
    </row>
    <row r="74" spans="1:5" x14ac:dyDescent="0.2">
      <c r="A74" s="85" t="s">
        <v>71</v>
      </c>
      <c r="B74" s="105" t="s">
        <v>604</v>
      </c>
      <c r="C74" s="58">
        <f t="shared" si="0"/>
        <v>65</v>
      </c>
      <c r="D74" s="95">
        <f>i.04119a!C133</f>
        <v>0</v>
      </c>
      <c r="E74" s="95">
        <f>i.04119a!D133</f>
        <v>0</v>
      </c>
    </row>
    <row r="75" spans="1:5" x14ac:dyDescent="0.2">
      <c r="A75" s="85" t="s">
        <v>73</v>
      </c>
      <c r="B75" s="105" t="s">
        <v>605</v>
      </c>
      <c r="C75" s="58">
        <f>C74+1</f>
        <v>66</v>
      </c>
      <c r="D75" s="95"/>
      <c r="E75" s="95"/>
    </row>
    <row r="76" spans="1:5" x14ac:dyDescent="0.2">
      <c r="A76" s="91" t="s">
        <v>606</v>
      </c>
      <c r="B76" s="106" t="s">
        <v>500</v>
      </c>
      <c r="C76" s="92">
        <f t="shared" ref="C76:C90" si="1">+C75+1</f>
        <v>67</v>
      </c>
      <c r="D76" s="93">
        <f>i.04119a!C140</f>
        <v>0</v>
      </c>
      <c r="E76" s="93">
        <f>i.04119a!D140</f>
        <v>0</v>
      </c>
    </row>
    <row r="77" spans="1:5" x14ac:dyDescent="0.2">
      <c r="A77" s="91" t="s">
        <v>607</v>
      </c>
      <c r="B77" s="106" t="s">
        <v>501</v>
      </c>
      <c r="C77" s="92">
        <f t="shared" si="1"/>
        <v>68</v>
      </c>
      <c r="D77" s="93">
        <f>i.04119a!C141</f>
        <v>0</v>
      </c>
      <c r="E77" s="93">
        <f>i.04119a!D141</f>
        <v>0</v>
      </c>
    </row>
    <row r="78" spans="1:5" x14ac:dyDescent="0.2">
      <c r="A78" s="91" t="s">
        <v>608</v>
      </c>
      <c r="B78" s="98" t="s">
        <v>502</v>
      </c>
      <c r="C78" s="92">
        <f t="shared" si="1"/>
        <v>69</v>
      </c>
      <c r="D78" s="93">
        <f>i.04119a!C142</f>
        <v>0</v>
      </c>
      <c r="E78" s="93">
        <f>i.04119a!D142</f>
        <v>0</v>
      </c>
    </row>
    <row r="79" spans="1:5" x14ac:dyDescent="0.2">
      <c r="A79" s="85" t="s">
        <v>609</v>
      </c>
      <c r="B79" s="105" t="s">
        <v>610</v>
      </c>
      <c r="C79" s="58">
        <f>C78+1</f>
        <v>70</v>
      </c>
      <c r="D79" s="107">
        <f>SUM(D76:D78)</f>
        <v>0</v>
      </c>
      <c r="E79" s="107">
        <f>SUM(E76:E78)</f>
        <v>0</v>
      </c>
    </row>
    <row r="80" spans="1:5" ht="13.5" thickBot="1" x14ac:dyDescent="0.25">
      <c r="A80" s="108" t="s">
        <v>75</v>
      </c>
      <c r="B80" s="99" t="s">
        <v>611</v>
      </c>
      <c r="C80" s="100">
        <f t="shared" si="1"/>
        <v>71</v>
      </c>
      <c r="D80" s="101">
        <f>+D51+D59+D72+D73+D74+D79</f>
        <v>0</v>
      </c>
      <c r="E80" s="101">
        <f>+E51+E59+E72+E73+E74+E79</f>
        <v>0</v>
      </c>
    </row>
    <row r="81" spans="1:5" x14ac:dyDescent="0.2">
      <c r="A81" s="109" t="s">
        <v>612</v>
      </c>
      <c r="B81" s="110" t="s">
        <v>613</v>
      </c>
      <c r="C81" s="103">
        <f t="shared" si="1"/>
        <v>72</v>
      </c>
      <c r="D81" s="104"/>
      <c r="E81" s="104"/>
    </row>
    <row r="82" spans="1:5" x14ac:dyDescent="0.2">
      <c r="A82" s="85" t="s">
        <v>77</v>
      </c>
      <c r="B82" s="94" t="s">
        <v>614</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615</v>
      </c>
      <c r="B87" s="94" t="s">
        <v>127</v>
      </c>
      <c r="C87" s="58">
        <f t="shared" si="1"/>
        <v>78</v>
      </c>
      <c r="D87" s="95">
        <f>i.04119a!C153+i.04119a!C154+i.04119a!C155+i.04119a!C157</f>
        <v>0</v>
      </c>
      <c r="E87" s="95">
        <f>i.04119a!D153+i.04119a!D154+i.04119a!D155+i.04119a!D157</f>
        <v>0</v>
      </c>
    </row>
    <row r="88" spans="1:5" x14ac:dyDescent="0.2">
      <c r="A88" s="85" t="s">
        <v>616</v>
      </c>
      <c r="B88" s="94" t="s">
        <v>510</v>
      </c>
      <c r="C88" s="58">
        <f t="shared" si="1"/>
        <v>79</v>
      </c>
      <c r="D88" s="95">
        <f>i.04119a!C152</f>
        <v>0</v>
      </c>
      <c r="E88" s="95">
        <f>i.04119a!D152</f>
        <v>0</v>
      </c>
    </row>
    <row r="89" spans="1:5" ht="13.5" thickBot="1" x14ac:dyDescent="0.25">
      <c r="A89" s="85" t="s">
        <v>617</v>
      </c>
      <c r="B89" s="111" t="s">
        <v>618</v>
      </c>
      <c r="C89" s="112">
        <f t="shared" si="1"/>
        <v>80</v>
      </c>
      <c r="D89" s="113">
        <f>SUM(D82:D88)</f>
        <v>0</v>
      </c>
      <c r="E89" s="113">
        <f>SUM(E82:E88)</f>
        <v>0</v>
      </c>
    </row>
    <row r="90" spans="1:5" ht="13.5" thickBot="1" x14ac:dyDescent="0.25">
      <c r="A90" s="114" t="s">
        <v>619</v>
      </c>
      <c r="B90" s="115" t="s">
        <v>620</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6" t="s">
        <v>114</v>
      </c>
      <c r="D97" s="1406"/>
      <c r="E97" s="10" t="s">
        <v>115</v>
      </c>
    </row>
    <row r="98" spans="1:5" x14ac:dyDescent="0.2">
      <c r="A98" s="124"/>
      <c r="B98" s="8"/>
      <c r="C98" s="1406"/>
      <c r="D98" s="1406"/>
      <c r="E98" s="7"/>
    </row>
    <row r="99" spans="1:5" x14ac:dyDescent="0.2">
      <c r="A99" s="118"/>
      <c r="B99" s="9" t="s">
        <v>116</v>
      </c>
      <c r="C99" s="1406" t="s">
        <v>117</v>
      </c>
      <c r="D99" s="1406"/>
      <c r="E99" s="10" t="s">
        <v>118</v>
      </c>
    </row>
    <row r="100" spans="1:5" x14ac:dyDescent="0.2">
      <c r="B100" s="8"/>
      <c r="C100" s="1406"/>
      <c r="D100" s="1406"/>
      <c r="E100" s="7"/>
    </row>
    <row r="101" spans="1:5" x14ac:dyDescent="0.2">
      <c r="B101" s="11" t="s">
        <v>119</v>
      </c>
      <c r="C101" s="1406" t="s">
        <v>114</v>
      </c>
      <c r="D101" s="1406"/>
      <c r="E101" s="10" t="s">
        <v>118</v>
      </c>
    </row>
  </sheetData>
  <sheetProtection algorithmName="SHA-512" hashValue="rkGwjGcGLm+f/3GE2eRoUiDtG2yQWqjgZWAJBMf3wjcZNNZUYBKiD7MlGBQxcmem09HLjMRT4c+QDvh3RXCQsA==" saltValue="AESFsT6pEWV413lSVUz7/g=="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C54" sqref="C54"/>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409" t="s">
        <v>621</v>
      </c>
      <c r="B2" s="1409"/>
      <c r="C2" s="1409"/>
      <c r="D2" s="1409"/>
    </row>
    <row r="3" spans="1:4" ht="12.75" customHeight="1" x14ac:dyDescent="0.2">
      <c r="A3" s="1403" t="str">
        <f>i.04119!A6</f>
        <v>Даатгагчийн нэр:</v>
      </c>
      <c r="B3" s="1403"/>
      <c r="C3" s="1356" t="str">
        <f>i.04119!D6</f>
        <v>..... оны .... сарын ...-ны өдөр</v>
      </c>
      <c r="D3" s="1356"/>
    </row>
    <row r="4" spans="1:4" ht="13.5" thickBot="1" x14ac:dyDescent="0.25">
      <c r="A4" s="8"/>
      <c r="B4" s="125"/>
      <c r="D4" s="275" t="s">
        <v>3</v>
      </c>
    </row>
    <row r="5" spans="1:4" ht="25.5" x14ac:dyDescent="0.2">
      <c r="A5" s="126" t="s">
        <v>368</v>
      </c>
      <c r="B5" s="127" t="s">
        <v>622</v>
      </c>
      <c r="C5" s="276" t="str">
        <f>i.04119!D8</f>
        <v>... оны ..-р сарын ..</v>
      </c>
      <c r="D5" s="277" t="str">
        <f>i.04119!E8</f>
        <v>... оны ..-р сарын ..</v>
      </c>
    </row>
    <row r="6" spans="1:4" x14ac:dyDescent="0.2">
      <c r="A6" s="128" t="s">
        <v>15</v>
      </c>
      <c r="B6" s="129">
        <v>5110</v>
      </c>
      <c r="C6" s="130"/>
      <c r="D6" s="130"/>
    </row>
    <row r="7" spans="1:4" x14ac:dyDescent="0.2">
      <c r="A7" s="128" t="s">
        <v>623</v>
      </c>
      <c r="B7" s="129">
        <v>5120</v>
      </c>
      <c r="C7" s="130"/>
      <c r="D7" s="130"/>
    </row>
    <row r="8" spans="1:4" x14ac:dyDescent="0.2">
      <c r="A8" s="128" t="s">
        <v>624</v>
      </c>
      <c r="B8" s="129">
        <v>5210</v>
      </c>
      <c r="C8" s="130"/>
      <c r="D8" s="130"/>
    </row>
    <row r="9" spans="1:4" x14ac:dyDescent="0.2">
      <c r="A9" s="128" t="s">
        <v>625</v>
      </c>
      <c r="B9" s="129">
        <v>5220</v>
      </c>
      <c r="C9" s="130"/>
      <c r="D9" s="130"/>
    </row>
    <row r="10" spans="1:4" x14ac:dyDescent="0.2">
      <c r="A10" s="128" t="s">
        <v>626</v>
      </c>
      <c r="B10" s="129">
        <v>5230</v>
      </c>
      <c r="C10" s="130"/>
      <c r="D10" s="130"/>
    </row>
    <row r="11" spans="1:4" x14ac:dyDescent="0.2">
      <c r="A11" s="128" t="s">
        <v>627</v>
      </c>
      <c r="B11" s="129">
        <v>5310</v>
      </c>
      <c r="C11" s="130"/>
      <c r="D11" s="131"/>
    </row>
    <row r="12" spans="1:4" x14ac:dyDescent="0.2">
      <c r="A12" s="128" t="s">
        <v>628</v>
      </c>
      <c r="B12" s="129">
        <v>5311</v>
      </c>
      <c r="C12" s="130"/>
      <c r="D12" s="131"/>
    </row>
    <row r="13" spans="1:4" x14ac:dyDescent="0.2">
      <c r="A13" s="128" t="s">
        <v>629</v>
      </c>
      <c r="B13" s="129">
        <v>5320</v>
      </c>
      <c r="C13" s="130"/>
      <c r="D13" s="131"/>
    </row>
    <row r="14" spans="1:4" x14ac:dyDescent="0.2">
      <c r="A14" s="128" t="s">
        <v>630</v>
      </c>
      <c r="B14" s="129">
        <v>5410</v>
      </c>
      <c r="C14" s="130"/>
      <c r="D14" s="131"/>
    </row>
    <row r="15" spans="1:4" x14ac:dyDescent="0.2">
      <c r="A15" s="128" t="s">
        <v>631</v>
      </c>
      <c r="B15" s="129">
        <v>5510</v>
      </c>
      <c r="C15" s="130"/>
      <c r="D15" s="131"/>
    </row>
    <row r="16" spans="1:4" x14ac:dyDescent="0.2">
      <c r="A16" s="128" t="s">
        <v>632</v>
      </c>
      <c r="B16" s="129">
        <v>5610</v>
      </c>
      <c r="C16" s="130"/>
      <c r="D16" s="131"/>
    </row>
    <row r="17" spans="1:4" x14ac:dyDescent="0.2">
      <c r="A17" s="128" t="s">
        <v>633</v>
      </c>
      <c r="B17" s="129">
        <v>5620</v>
      </c>
      <c r="C17" s="130"/>
      <c r="D17" s="131"/>
    </row>
    <row r="18" spans="1:4" x14ac:dyDescent="0.2">
      <c r="A18" s="128" t="s">
        <v>634</v>
      </c>
      <c r="B18" s="129">
        <v>5630</v>
      </c>
      <c r="C18" s="130"/>
      <c r="D18" s="131"/>
    </row>
    <row r="19" spans="1:4" x14ac:dyDescent="0.2">
      <c r="A19" s="128" t="s">
        <v>635</v>
      </c>
      <c r="B19" s="129">
        <v>5640</v>
      </c>
      <c r="C19" s="130"/>
      <c r="D19" s="131"/>
    </row>
    <row r="20" spans="1:4" x14ac:dyDescent="0.2">
      <c r="A20" s="128" t="s">
        <v>636</v>
      </c>
      <c r="B20" s="129">
        <v>5650</v>
      </c>
      <c r="C20" s="130"/>
      <c r="D20" s="131"/>
    </row>
    <row r="21" spans="1:4" x14ac:dyDescent="0.2">
      <c r="A21" s="128" t="s">
        <v>637</v>
      </c>
      <c r="B21" s="129">
        <v>5710</v>
      </c>
      <c r="C21" s="130"/>
      <c r="D21" s="131"/>
    </row>
    <row r="22" spans="1:4" x14ac:dyDescent="0.2">
      <c r="A22" s="128" t="s">
        <v>638</v>
      </c>
      <c r="B22" s="129">
        <v>5720</v>
      </c>
      <c r="C22" s="130"/>
      <c r="D22" s="131"/>
    </row>
    <row r="23" spans="1:4" x14ac:dyDescent="0.2">
      <c r="A23" s="128" t="s">
        <v>639</v>
      </c>
      <c r="B23" s="129">
        <v>5730</v>
      </c>
      <c r="C23" s="130"/>
      <c r="D23" s="131"/>
    </row>
    <row r="24" spans="1:4" x14ac:dyDescent="0.2">
      <c r="A24" s="128" t="s">
        <v>640</v>
      </c>
      <c r="B24" s="129">
        <v>5740</v>
      </c>
      <c r="C24" s="130"/>
      <c r="D24" s="131"/>
    </row>
    <row r="25" spans="1:4" x14ac:dyDescent="0.2">
      <c r="A25" s="128" t="s">
        <v>641</v>
      </c>
      <c r="B25" s="129">
        <v>5750</v>
      </c>
      <c r="C25" s="130"/>
      <c r="D25" s="131"/>
    </row>
    <row r="26" spans="1:4" x14ac:dyDescent="0.2">
      <c r="A26" s="128" t="s">
        <v>642</v>
      </c>
      <c r="B26" s="129">
        <v>5760</v>
      </c>
      <c r="C26" s="130"/>
      <c r="D26" s="131"/>
    </row>
    <row r="27" spans="1:4" x14ac:dyDescent="0.2">
      <c r="A27" s="128" t="s">
        <v>643</v>
      </c>
      <c r="B27" s="129">
        <v>6010</v>
      </c>
      <c r="C27" s="130"/>
      <c r="D27" s="130"/>
    </row>
    <row r="28" spans="1:4" x14ac:dyDescent="0.2">
      <c r="A28" s="128" t="s">
        <v>644</v>
      </c>
      <c r="B28" s="129">
        <v>6021</v>
      </c>
      <c r="C28" s="130"/>
      <c r="D28" s="130"/>
    </row>
    <row r="29" spans="1:4" x14ac:dyDescent="0.2">
      <c r="A29" s="128" t="s">
        <v>645</v>
      </c>
      <c r="B29" s="129">
        <v>6110</v>
      </c>
      <c r="C29" s="130"/>
      <c r="D29" s="130"/>
    </row>
    <row r="30" spans="1:4" x14ac:dyDescent="0.2">
      <c r="A30" s="128" t="s">
        <v>646</v>
      </c>
      <c r="B30" s="129">
        <v>6210</v>
      </c>
      <c r="C30" s="130"/>
      <c r="D30" s="130"/>
    </row>
    <row r="31" spans="1:4" x14ac:dyDescent="0.2">
      <c r="A31" s="128" t="s">
        <v>253</v>
      </c>
      <c r="B31" s="129">
        <v>6310</v>
      </c>
      <c r="C31" s="130"/>
      <c r="D31" s="130"/>
    </row>
    <row r="32" spans="1:4" x14ac:dyDescent="0.2">
      <c r="A32" s="128" t="s">
        <v>647</v>
      </c>
      <c r="B32" s="129">
        <v>6420</v>
      </c>
      <c r="C32" s="130"/>
      <c r="D32" s="130"/>
    </row>
    <row r="33" spans="1:4" x14ac:dyDescent="0.2">
      <c r="A33" s="128" t="s">
        <v>648</v>
      </c>
      <c r="B33" s="129">
        <v>6421</v>
      </c>
      <c r="C33" s="130"/>
      <c r="D33" s="130"/>
    </row>
    <row r="34" spans="1:4" x14ac:dyDescent="0.2">
      <c r="A34" s="128" t="s">
        <v>649</v>
      </c>
      <c r="B34" s="129">
        <v>6430</v>
      </c>
      <c r="C34" s="130"/>
      <c r="D34" s="130"/>
    </row>
    <row r="35" spans="1:4" x14ac:dyDescent="0.2">
      <c r="A35" s="128" t="s">
        <v>650</v>
      </c>
      <c r="B35" s="129">
        <v>6510</v>
      </c>
      <c r="C35" s="130"/>
      <c r="D35" s="130"/>
    </row>
    <row r="36" spans="1:4" x14ac:dyDescent="0.2">
      <c r="A36" s="128" t="s">
        <v>651</v>
      </c>
      <c r="B36" s="129">
        <v>6610</v>
      </c>
      <c r="C36" s="130"/>
      <c r="D36" s="130"/>
    </row>
    <row r="37" spans="1:4" x14ac:dyDescent="0.2">
      <c r="A37" s="128" t="s">
        <v>652</v>
      </c>
      <c r="B37" s="129">
        <v>6620</v>
      </c>
      <c r="C37" s="130"/>
      <c r="D37" s="130"/>
    </row>
    <row r="38" spans="1:4" x14ac:dyDescent="0.2">
      <c r="A38" s="128" t="s">
        <v>653</v>
      </c>
      <c r="B38" s="129">
        <v>6630</v>
      </c>
      <c r="C38" s="130"/>
      <c r="D38" s="130"/>
    </row>
    <row r="39" spans="1:4" x14ac:dyDescent="0.2">
      <c r="A39" s="128" t="s">
        <v>654</v>
      </c>
      <c r="B39" s="129">
        <v>6640</v>
      </c>
      <c r="C39" s="130"/>
      <c r="D39" s="130"/>
    </row>
    <row r="40" spans="1:4" x14ac:dyDescent="0.2">
      <c r="A40" s="128" t="s">
        <v>655</v>
      </c>
      <c r="B40" s="129">
        <v>6710</v>
      </c>
      <c r="C40" s="130"/>
      <c r="D40" s="130"/>
    </row>
    <row r="41" spans="1:4" x14ac:dyDescent="0.2">
      <c r="A41" s="128" t="s">
        <v>656</v>
      </c>
      <c r="B41" s="129">
        <v>6720</v>
      </c>
      <c r="C41" s="130"/>
      <c r="D41" s="130"/>
    </row>
    <row r="42" spans="1:4" x14ac:dyDescent="0.2">
      <c r="A42" s="128" t="s">
        <v>657</v>
      </c>
      <c r="B42" s="129">
        <v>6810</v>
      </c>
      <c r="C42" s="130"/>
      <c r="D42" s="130"/>
    </row>
    <row r="43" spans="1:4" x14ac:dyDescent="0.2">
      <c r="A43" s="128" t="s">
        <v>658</v>
      </c>
      <c r="B43" s="129">
        <v>6820</v>
      </c>
      <c r="C43" s="130"/>
      <c r="D43" s="130"/>
    </row>
    <row r="44" spans="1:4" x14ac:dyDescent="0.2">
      <c r="A44" s="128" t="s">
        <v>659</v>
      </c>
      <c r="B44" s="129">
        <v>7010</v>
      </c>
      <c r="C44" s="130"/>
      <c r="D44" s="131"/>
    </row>
    <row r="45" spans="1:4" x14ac:dyDescent="0.2">
      <c r="A45" s="128" t="s">
        <v>660</v>
      </c>
      <c r="B45" s="129">
        <v>7011</v>
      </c>
      <c r="C45" s="130"/>
      <c r="D45" s="131"/>
    </row>
    <row r="46" spans="1:4" x14ac:dyDescent="0.2">
      <c r="A46" s="128" t="s">
        <v>661</v>
      </c>
      <c r="B46" s="129">
        <v>7012</v>
      </c>
      <c r="C46" s="130"/>
      <c r="D46" s="131"/>
    </row>
    <row r="47" spans="1:4" x14ac:dyDescent="0.2">
      <c r="A47" s="128" t="s">
        <v>662</v>
      </c>
      <c r="B47" s="129">
        <v>7013</v>
      </c>
      <c r="C47" s="131"/>
      <c r="D47" s="131"/>
    </row>
    <row r="48" spans="1:4" x14ac:dyDescent="0.2">
      <c r="A48" s="128" t="s">
        <v>663</v>
      </c>
      <c r="B48" s="129">
        <v>7014</v>
      </c>
      <c r="C48" s="131"/>
      <c r="D48" s="131"/>
    </row>
    <row r="49" spans="1:4" x14ac:dyDescent="0.2">
      <c r="A49" s="128" t="s">
        <v>664</v>
      </c>
      <c r="B49" s="129">
        <v>7015</v>
      </c>
      <c r="C49" s="131"/>
      <c r="D49" s="131"/>
    </row>
    <row r="50" spans="1:4" x14ac:dyDescent="0.2">
      <c r="A50" s="128" t="s">
        <v>665</v>
      </c>
      <c r="B50" s="129">
        <v>7016</v>
      </c>
      <c r="C50" s="131"/>
      <c r="D50" s="131"/>
    </row>
    <row r="51" spans="1:4" x14ac:dyDescent="0.2">
      <c r="A51" s="128" t="s">
        <v>666</v>
      </c>
      <c r="B51" s="129">
        <v>7017</v>
      </c>
      <c r="C51" s="131"/>
      <c r="D51" s="131"/>
    </row>
    <row r="52" spans="1:4" x14ac:dyDescent="0.2">
      <c r="A52" s="128" t="s">
        <v>667</v>
      </c>
      <c r="B52" s="129">
        <v>7018</v>
      </c>
      <c r="C52" s="131"/>
      <c r="D52" s="131"/>
    </row>
    <row r="53" spans="1:4" x14ac:dyDescent="0.2">
      <c r="A53" s="128" t="s">
        <v>668</v>
      </c>
      <c r="B53" s="129">
        <v>7019</v>
      </c>
      <c r="C53" s="131"/>
      <c r="D53" s="131"/>
    </row>
    <row r="54" spans="1:4" x14ac:dyDescent="0.2">
      <c r="A54" s="128" t="s">
        <v>669</v>
      </c>
      <c r="B54" s="129">
        <v>7020</v>
      </c>
      <c r="C54" s="131"/>
      <c r="D54" s="131"/>
    </row>
    <row r="55" spans="1:4" x14ac:dyDescent="0.2">
      <c r="A55" s="128" t="s">
        <v>670</v>
      </c>
      <c r="B55" s="129">
        <v>7021</v>
      </c>
      <c r="C55" s="131"/>
      <c r="D55" s="131"/>
    </row>
    <row r="56" spans="1:4" x14ac:dyDescent="0.2">
      <c r="A56" s="128" t="s">
        <v>671</v>
      </c>
      <c r="B56" s="129">
        <v>7022</v>
      </c>
      <c r="C56" s="131"/>
      <c r="D56" s="131"/>
    </row>
    <row r="57" spans="1:4" x14ac:dyDescent="0.2">
      <c r="A57" s="128" t="s">
        <v>672</v>
      </c>
      <c r="B57" s="129">
        <v>7023</v>
      </c>
      <c r="C57" s="131"/>
      <c r="D57" s="131"/>
    </row>
    <row r="58" spans="1:4" x14ac:dyDescent="0.2">
      <c r="A58" s="128" t="s">
        <v>673</v>
      </c>
      <c r="B58" s="129">
        <v>7024</v>
      </c>
      <c r="C58" s="131"/>
      <c r="D58" s="131"/>
    </row>
    <row r="59" spans="1:4" x14ac:dyDescent="0.2">
      <c r="A59" s="128" t="s">
        <v>674</v>
      </c>
      <c r="B59" s="129">
        <v>7025</v>
      </c>
      <c r="C59" s="131"/>
      <c r="D59" s="131"/>
    </row>
    <row r="60" spans="1:4" x14ac:dyDescent="0.2">
      <c r="A60" s="128" t="s">
        <v>675</v>
      </c>
      <c r="B60" s="129">
        <v>7026</v>
      </c>
      <c r="C60" s="131"/>
      <c r="D60" s="131"/>
    </row>
    <row r="61" spans="1:4" x14ac:dyDescent="0.2">
      <c r="A61" s="128" t="s">
        <v>676</v>
      </c>
      <c r="B61" s="129">
        <v>7027</v>
      </c>
      <c r="C61" s="131"/>
      <c r="D61" s="131"/>
    </row>
    <row r="62" spans="1:4" x14ac:dyDescent="0.2">
      <c r="A62" s="128" t="s">
        <v>677</v>
      </c>
      <c r="B62" s="129">
        <v>7028</v>
      </c>
      <c r="C62" s="131"/>
      <c r="D62" s="131"/>
    </row>
    <row r="63" spans="1:4" x14ac:dyDescent="0.2">
      <c r="A63" s="128" t="s">
        <v>678</v>
      </c>
      <c r="B63" s="129">
        <v>7029</v>
      </c>
      <c r="C63" s="131"/>
      <c r="D63" s="131"/>
    </row>
    <row r="64" spans="1:4" x14ac:dyDescent="0.2">
      <c r="A64" s="128" t="s">
        <v>659</v>
      </c>
      <c r="B64" s="129">
        <v>7110</v>
      </c>
      <c r="C64" s="131"/>
      <c r="D64" s="131"/>
    </row>
    <row r="65" spans="1:4" x14ac:dyDescent="0.2">
      <c r="A65" s="128" t="s">
        <v>660</v>
      </c>
      <c r="B65" s="129">
        <v>7111</v>
      </c>
      <c r="C65" s="131"/>
      <c r="D65" s="131"/>
    </row>
    <row r="66" spans="1:4" x14ac:dyDescent="0.2">
      <c r="A66" s="128" t="s">
        <v>661</v>
      </c>
      <c r="B66" s="129">
        <v>7112</v>
      </c>
      <c r="C66" s="131"/>
      <c r="D66" s="131"/>
    </row>
    <row r="67" spans="1:4" x14ac:dyDescent="0.2">
      <c r="A67" s="128" t="s">
        <v>662</v>
      </c>
      <c r="B67" s="129">
        <v>7113</v>
      </c>
      <c r="C67" s="130"/>
      <c r="D67" s="131"/>
    </row>
    <row r="68" spans="1:4" x14ac:dyDescent="0.2">
      <c r="A68" s="128" t="s">
        <v>663</v>
      </c>
      <c r="B68" s="129">
        <v>7114</v>
      </c>
      <c r="C68" s="130"/>
      <c r="D68" s="131"/>
    </row>
    <row r="69" spans="1:4" x14ac:dyDescent="0.2">
      <c r="A69" s="128" t="s">
        <v>664</v>
      </c>
      <c r="B69" s="129">
        <v>7115</v>
      </c>
      <c r="C69" s="130"/>
      <c r="D69" s="131"/>
    </row>
    <row r="70" spans="1:4" x14ac:dyDescent="0.2">
      <c r="A70" s="128" t="s">
        <v>665</v>
      </c>
      <c r="B70" s="129">
        <v>7116</v>
      </c>
      <c r="C70" s="130"/>
      <c r="D70" s="131"/>
    </row>
    <row r="71" spans="1:4" x14ac:dyDescent="0.2">
      <c r="A71" s="128" t="s">
        <v>666</v>
      </c>
      <c r="B71" s="129">
        <v>7117</v>
      </c>
      <c r="C71" s="130"/>
      <c r="D71" s="131"/>
    </row>
    <row r="72" spans="1:4" x14ac:dyDescent="0.2">
      <c r="A72" s="128" t="s">
        <v>667</v>
      </c>
      <c r="B72" s="129">
        <v>7118</v>
      </c>
      <c r="C72" s="130"/>
      <c r="D72" s="131"/>
    </row>
    <row r="73" spans="1:4" x14ac:dyDescent="0.2">
      <c r="A73" s="128" t="s">
        <v>668</v>
      </c>
      <c r="B73" s="129">
        <v>7119</v>
      </c>
      <c r="C73" s="130"/>
      <c r="D73" s="131"/>
    </row>
    <row r="74" spans="1:4" x14ac:dyDescent="0.2">
      <c r="A74" s="128" t="s">
        <v>669</v>
      </c>
      <c r="B74" s="129">
        <v>7120</v>
      </c>
      <c r="C74" s="130"/>
      <c r="D74" s="131"/>
    </row>
    <row r="75" spans="1:4" x14ac:dyDescent="0.2">
      <c r="A75" s="128" t="s">
        <v>670</v>
      </c>
      <c r="B75" s="129">
        <v>7121</v>
      </c>
      <c r="C75" s="130"/>
      <c r="D75" s="131"/>
    </row>
    <row r="76" spans="1:4" x14ac:dyDescent="0.2">
      <c r="A76" s="128" t="s">
        <v>671</v>
      </c>
      <c r="B76" s="129">
        <v>7122</v>
      </c>
      <c r="C76" s="130"/>
      <c r="D76" s="131"/>
    </row>
    <row r="77" spans="1:4" x14ac:dyDescent="0.2">
      <c r="A77" s="128" t="s">
        <v>672</v>
      </c>
      <c r="B77" s="129">
        <v>7123</v>
      </c>
      <c r="C77" s="130"/>
      <c r="D77" s="131"/>
    </row>
    <row r="78" spans="1:4" x14ac:dyDescent="0.2">
      <c r="A78" s="128" t="s">
        <v>673</v>
      </c>
      <c r="B78" s="129">
        <v>7124</v>
      </c>
      <c r="C78" s="130"/>
      <c r="D78" s="131"/>
    </row>
    <row r="79" spans="1:4" x14ac:dyDescent="0.2">
      <c r="A79" s="128" t="s">
        <v>674</v>
      </c>
      <c r="B79" s="129">
        <v>7125</v>
      </c>
      <c r="C79" s="130"/>
      <c r="D79" s="131"/>
    </row>
    <row r="80" spans="1:4" x14ac:dyDescent="0.2">
      <c r="A80" s="128" t="s">
        <v>675</v>
      </c>
      <c r="B80" s="129">
        <v>7126</v>
      </c>
      <c r="C80" s="130"/>
      <c r="D80" s="131"/>
    </row>
    <row r="81" spans="1:4" x14ac:dyDescent="0.2">
      <c r="A81" s="128" t="s">
        <v>676</v>
      </c>
      <c r="B81" s="129">
        <v>7127</v>
      </c>
      <c r="C81" s="130"/>
      <c r="D81" s="131"/>
    </row>
    <row r="82" spans="1:4" x14ac:dyDescent="0.2">
      <c r="A82" s="128" t="s">
        <v>677</v>
      </c>
      <c r="B82" s="129">
        <v>7128</v>
      </c>
      <c r="C82" s="130"/>
      <c r="D82" s="131"/>
    </row>
    <row r="83" spans="1:4" x14ac:dyDescent="0.2">
      <c r="A83" s="128" t="s">
        <v>678</v>
      </c>
      <c r="B83" s="129">
        <v>7129</v>
      </c>
      <c r="C83" s="130"/>
      <c r="D83" s="131"/>
    </row>
    <row r="84" spans="1:4" x14ac:dyDescent="0.2">
      <c r="A84" s="128" t="s">
        <v>679</v>
      </c>
      <c r="B84" s="129">
        <v>7210</v>
      </c>
      <c r="C84" s="130"/>
      <c r="D84" s="131"/>
    </row>
    <row r="85" spans="1:4" x14ac:dyDescent="0.2">
      <c r="A85" s="128" t="s">
        <v>680</v>
      </c>
      <c r="B85" s="129">
        <v>7310</v>
      </c>
      <c r="C85" s="130"/>
      <c r="D85" s="131"/>
    </row>
    <row r="86" spans="1:4" x14ac:dyDescent="0.2">
      <c r="A86" s="128" t="s">
        <v>681</v>
      </c>
      <c r="B86" s="129">
        <v>7410</v>
      </c>
      <c r="C86" s="130"/>
      <c r="D86" s="131"/>
    </row>
    <row r="87" spans="1:4" x14ac:dyDescent="0.2">
      <c r="A87" s="128" t="s">
        <v>682</v>
      </c>
      <c r="B87" s="129">
        <v>7510</v>
      </c>
      <c r="C87" s="130"/>
      <c r="D87" s="131"/>
    </row>
    <row r="88" spans="1:4" x14ac:dyDescent="0.2">
      <c r="A88" s="128" t="s">
        <v>683</v>
      </c>
      <c r="B88" s="129">
        <v>7610</v>
      </c>
      <c r="C88" s="130"/>
      <c r="D88" s="131"/>
    </row>
    <row r="89" spans="1:4" x14ac:dyDescent="0.2">
      <c r="A89" s="128" t="s">
        <v>684</v>
      </c>
      <c r="B89" s="129">
        <v>7620</v>
      </c>
      <c r="C89" s="130"/>
      <c r="D89" s="131"/>
    </row>
    <row r="90" spans="1:4" x14ac:dyDescent="0.2">
      <c r="A90" s="128" t="s">
        <v>685</v>
      </c>
      <c r="B90" s="129">
        <v>7630</v>
      </c>
      <c r="C90" s="130"/>
      <c r="D90" s="131"/>
    </row>
    <row r="91" spans="1:4" x14ac:dyDescent="0.2">
      <c r="A91" s="128" t="s">
        <v>686</v>
      </c>
      <c r="B91" s="129">
        <v>7640</v>
      </c>
      <c r="C91" s="130"/>
      <c r="D91" s="131"/>
    </row>
    <row r="92" spans="1:4" x14ac:dyDescent="0.2">
      <c r="A92" s="128" t="s">
        <v>687</v>
      </c>
      <c r="B92" s="129">
        <v>7650</v>
      </c>
      <c r="C92" s="130"/>
      <c r="D92" s="131"/>
    </row>
    <row r="93" spans="1:4" x14ac:dyDescent="0.2">
      <c r="A93" s="128" t="s">
        <v>688</v>
      </c>
      <c r="B93" s="129">
        <v>7660</v>
      </c>
      <c r="C93" s="130"/>
      <c r="D93" s="131"/>
    </row>
    <row r="94" spans="1:4" x14ac:dyDescent="0.2">
      <c r="A94" s="128" t="s">
        <v>689</v>
      </c>
      <c r="B94" s="129">
        <v>7670</v>
      </c>
      <c r="C94" s="130"/>
      <c r="D94" s="131"/>
    </row>
    <row r="95" spans="1:4" x14ac:dyDescent="0.2">
      <c r="A95" s="128" t="s">
        <v>690</v>
      </c>
      <c r="B95" s="129">
        <v>7680</v>
      </c>
      <c r="C95" s="130"/>
      <c r="D95" s="131"/>
    </row>
    <row r="96" spans="1:4" x14ac:dyDescent="0.2">
      <c r="A96" s="128" t="s">
        <v>691</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25"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4" style="1" customWidth="1"/>
    <col min="5" max="5" width="17.42578125" style="1" customWidth="1"/>
    <col min="6" max="1020" width="11.5703125" style="1"/>
    <col min="1021" max="16384" width="9.140625" style="1"/>
  </cols>
  <sheetData>
    <row r="1" spans="1:6" x14ac:dyDescent="0.2">
      <c r="C1" s="1404" t="s">
        <v>692</v>
      </c>
      <c r="D1" s="1405"/>
      <c r="E1" s="1405"/>
    </row>
    <row r="2" spans="1:6" x14ac:dyDescent="0.2">
      <c r="C2" s="1405"/>
      <c r="D2" s="1405"/>
      <c r="E2" s="1405"/>
    </row>
    <row r="4" spans="1:6" x14ac:dyDescent="0.2">
      <c r="A4" s="1402" t="s">
        <v>693</v>
      </c>
      <c r="B4" s="1402"/>
      <c r="C4" s="1402"/>
      <c r="D4" s="1402"/>
      <c r="E4" s="1402"/>
    </row>
    <row r="5" spans="1:6" x14ac:dyDescent="0.2">
      <c r="A5" s="78"/>
      <c r="B5" s="78"/>
      <c r="C5" s="78"/>
      <c r="D5" s="78"/>
      <c r="E5" s="78"/>
    </row>
    <row r="6" spans="1:6" ht="12.75" customHeight="1" x14ac:dyDescent="0.2">
      <c r="A6" s="1403" t="str">
        <f>i.04119!A6</f>
        <v>Даатгагчийн нэр:</v>
      </c>
      <c r="B6" s="1403"/>
      <c r="C6" s="79"/>
      <c r="D6" s="1356" t="str">
        <f>i.04119!D6</f>
        <v>..... оны .... сарын ...-ны өдөр</v>
      </c>
      <c r="E6" s="1356"/>
    </row>
    <row r="7" spans="1:6" ht="13.5" thickBot="1" x14ac:dyDescent="0.25">
      <c r="A7" s="40"/>
      <c r="B7" s="80"/>
      <c r="C7" s="79"/>
      <c r="E7" s="275" t="s">
        <v>3</v>
      </c>
    </row>
    <row r="8" spans="1:6" ht="25.5" x14ac:dyDescent="0.2">
      <c r="A8" s="132" t="s">
        <v>4</v>
      </c>
      <c r="B8" s="57" t="s">
        <v>368</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525</v>
      </c>
      <c r="B11" s="138" t="s">
        <v>623</v>
      </c>
      <c r="C11" s="139">
        <f t="shared" ref="C11" si="0">+C10+1</f>
        <v>2</v>
      </c>
      <c r="D11" s="140">
        <f>i.04120a!C7</f>
        <v>0</v>
      </c>
      <c r="E11" s="140">
        <f>i.04120a!D7</f>
        <v>0</v>
      </c>
    </row>
    <row r="12" spans="1:6" x14ac:dyDescent="0.2">
      <c r="A12" s="137" t="s">
        <v>529</v>
      </c>
      <c r="B12" s="138" t="s">
        <v>694</v>
      </c>
      <c r="C12" s="139">
        <v>3</v>
      </c>
      <c r="D12" s="140">
        <f>i.04120a!C27-i.04120a!C28</f>
        <v>0</v>
      </c>
      <c r="E12" s="140">
        <f>i.04120a!D27-i.04120a!D28</f>
        <v>0</v>
      </c>
    </row>
    <row r="13" spans="1:6" x14ac:dyDescent="0.2">
      <c r="A13" s="134" t="s">
        <v>316</v>
      </c>
      <c r="B13" s="90" t="s">
        <v>695</v>
      </c>
      <c r="C13" s="135">
        <v>4</v>
      </c>
      <c r="D13" s="136">
        <f>D10-D11-D12</f>
        <v>0</v>
      </c>
      <c r="E13" s="136">
        <f>E10-E11-E12</f>
        <v>0</v>
      </c>
      <c r="F13" s="267" t="str">
        <f>IF(E13&lt;0,"0-с их утга байх ёстойг анхаарна уу","" )</f>
        <v/>
      </c>
    </row>
    <row r="14" spans="1:6" x14ac:dyDescent="0.2">
      <c r="A14" s="137" t="s">
        <v>572</v>
      </c>
      <c r="B14" s="138" t="s">
        <v>696</v>
      </c>
      <c r="C14" s="139">
        <v>5</v>
      </c>
      <c r="D14" s="140">
        <f>i.04120a!C31</f>
        <v>0</v>
      </c>
      <c r="E14" s="140">
        <f>i.04120a!D31</f>
        <v>0</v>
      </c>
    </row>
    <row r="15" spans="1:6" x14ac:dyDescent="0.2">
      <c r="A15" s="134" t="s">
        <v>318</v>
      </c>
      <c r="B15" s="82" t="s">
        <v>697</v>
      </c>
      <c r="C15" s="135">
        <v>6</v>
      </c>
      <c r="D15" s="141">
        <f>D13-D14</f>
        <v>0</v>
      </c>
      <c r="E15" s="141">
        <f>E13-E14</f>
        <v>0</v>
      </c>
    </row>
    <row r="16" spans="1:6" x14ac:dyDescent="0.2">
      <c r="A16" s="134" t="s">
        <v>320</v>
      </c>
      <c r="B16" s="142" t="s">
        <v>698</v>
      </c>
      <c r="C16" s="135">
        <v>7</v>
      </c>
      <c r="D16" s="136"/>
      <c r="E16" s="136"/>
    </row>
    <row r="17" spans="1:5" x14ac:dyDescent="0.2">
      <c r="A17" s="137" t="s">
        <v>699</v>
      </c>
      <c r="B17" s="138" t="s">
        <v>652</v>
      </c>
      <c r="C17" s="139">
        <v>8</v>
      </c>
      <c r="D17" s="140">
        <f>i.04120a!C37</f>
        <v>0</v>
      </c>
      <c r="E17" s="140">
        <f>i.04120a!D37</f>
        <v>0</v>
      </c>
    </row>
    <row r="18" spans="1:5" x14ac:dyDescent="0.2">
      <c r="A18" s="137" t="s">
        <v>700</v>
      </c>
      <c r="B18" s="138" t="s">
        <v>653</v>
      </c>
      <c r="C18" s="139">
        <v>9</v>
      </c>
      <c r="D18" s="140">
        <f>i.04120a!C38</f>
        <v>0</v>
      </c>
      <c r="E18" s="140">
        <f>i.04120a!D38</f>
        <v>0</v>
      </c>
    </row>
    <row r="19" spans="1:5" ht="25.5" x14ac:dyDescent="0.2">
      <c r="A19" s="137" t="s">
        <v>701</v>
      </c>
      <c r="B19" s="138" t="s">
        <v>654</v>
      </c>
      <c r="C19" s="139">
        <v>10</v>
      </c>
      <c r="D19" s="140">
        <f>i.04120a!C39</f>
        <v>0</v>
      </c>
      <c r="E19" s="140">
        <f>i.04120a!D39</f>
        <v>0</v>
      </c>
    </row>
    <row r="20" spans="1:5" x14ac:dyDescent="0.2">
      <c r="A20" s="134" t="s">
        <v>702</v>
      </c>
      <c r="B20" s="82" t="s">
        <v>703</v>
      </c>
      <c r="C20" s="135">
        <v>11</v>
      </c>
      <c r="D20" s="141">
        <f>D17+D18+D19</f>
        <v>0</v>
      </c>
      <c r="E20" s="141">
        <f>E17+E18+E19</f>
        <v>0</v>
      </c>
    </row>
    <row r="21" spans="1:5" x14ac:dyDescent="0.2">
      <c r="A21" s="134" t="s">
        <v>322</v>
      </c>
      <c r="B21" s="82" t="s">
        <v>704</v>
      </c>
      <c r="C21" s="135">
        <v>12</v>
      </c>
      <c r="D21" s="141"/>
      <c r="E21" s="141"/>
    </row>
    <row r="22" spans="1:5" x14ac:dyDescent="0.2">
      <c r="A22" s="137" t="s">
        <v>705</v>
      </c>
      <c r="B22" s="138" t="s">
        <v>706</v>
      </c>
      <c r="C22" s="139">
        <f>C21+1</f>
        <v>13</v>
      </c>
      <c r="D22" s="140">
        <f>i.04120a!C11+i.04120a!C12+i.04120a!C13+i.04120a!C14-i.04120a!C85-i.04120a!C86</f>
        <v>0</v>
      </c>
      <c r="E22" s="140">
        <f>i.04120a!D11+i.04120a!D12+i.04120a!D13+i.04120a!D14-i.04120a!D85-i.04120a!D86</f>
        <v>0</v>
      </c>
    </row>
    <row r="23" spans="1:5" x14ac:dyDescent="0.2">
      <c r="A23" s="137" t="s">
        <v>707</v>
      </c>
      <c r="B23" s="138" t="s">
        <v>708</v>
      </c>
      <c r="C23" s="139">
        <f t="shared" ref="C23:C65" si="1">C22+1</f>
        <v>14</v>
      </c>
      <c r="D23" s="140">
        <f>i.04120a!C8</f>
        <v>0</v>
      </c>
      <c r="E23" s="140">
        <f>i.04120a!D8</f>
        <v>0</v>
      </c>
    </row>
    <row r="24" spans="1:5" x14ac:dyDescent="0.2">
      <c r="A24" s="137" t="s">
        <v>709</v>
      </c>
      <c r="B24" s="138" t="s">
        <v>252</v>
      </c>
      <c r="C24" s="139">
        <f t="shared" si="1"/>
        <v>15</v>
      </c>
      <c r="D24" s="140">
        <f>i.04120a!C15+i.04120a!C16+i.04120a!C17+i.04120a!C18+i.04120a!C19+i.04120a!C20</f>
        <v>0</v>
      </c>
      <c r="E24" s="140">
        <f>i.04120a!D15+i.04120a!D16+i.04120a!D17+i.04120a!D18+i.04120a!D19+i.04120a!D20</f>
        <v>0</v>
      </c>
    </row>
    <row r="25" spans="1:5" x14ac:dyDescent="0.2">
      <c r="A25" s="134" t="s">
        <v>710</v>
      </c>
      <c r="B25" s="82" t="s">
        <v>711</v>
      </c>
      <c r="C25" s="135">
        <f t="shared" si="1"/>
        <v>16</v>
      </c>
      <c r="D25" s="141">
        <f>D22+D23+D24</f>
        <v>0</v>
      </c>
      <c r="E25" s="141">
        <f>E22+E23+E24</f>
        <v>0</v>
      </c>
    </row>
    <row r="26" spans="1:5" x14ac:dyDescent="0.2">
      <c r="A26" s="134" t="s">
        <v>324</v>
      </c>
      <c r="B26" s="82" t="s">
        <v>712</v>
      </c>
      <c r="C26" s="135">
        <v>17</v>
      </c>
      <c r="D26" s="143">
        <f>D15-D20+D25</f>
        <v>0</v>
      </c>
      <c r="E26" s="143">
        <f>E15-E20+E25</f>
        <v>0</v>
      </c>
    </row>
    <row r="27" spans="1:5" x14ac:dyDescent="0.2">
      <c r="A27" s="134" t="s">
        <v>326</v>
      </c>
      <c r="B27" s="82" t="s">
        <v>713</v>
      </c>
      <c r="C27" s="135">
        <v>18</v>
      </c>
      <c r="D27" s="141"/>
      <c r="E27" s="141"/>
    </row>
    <row r="28" spans="1:5" x14ac:dyDescent="0.2">
      <c r="A28" s="137" t="s">
        <v>714</v>
      </c>
      <c r="B28" s="138" t="s">
        <v>715</v>
      </c>
      <c r="C28" s="139">
        <f t="shared" si="1"/>
        <v>19</v>
      </c>
      <c r="D28" s="140">
        <f>i.04120a!C44</f>
        <v>0</v>
      </c>
      <c r="E28" s="140">
        <f>i.04120a!D44</f>
        <v>0</v>
      </c>
    </row>
    <row r="29" spans="1:5" x14ac:dyDescent="0.2">
      <c r="A29" s="137" t="s">
        <v>716</v>
      </c>
      <c r="B29" s="138" t="s">
        <v>717</v>
      </c>
      <c r="C29" s="139">
        <f t="shared" si="1"/>
        <v>20</v>
      </c>
      <c r="D29" s="140">
        <f>i.04120a!C45</f>
        <v>0</v>
      </c>
      <c r="E29" s="140">
        <f>i.04120a!D45</f>
        <v>0</v>
      </c>
    </row>
    <row r="30" spans="1:5" x14ac:dyDescent="0.2">
      <c r="A30" s="137" t="s">
        <v>718</v>
      </c>
      <c r="B30" s="138" t="s">
        <v>719</v>
      </c>
      <c r="C30" s="139">
        <f t="shared" si="1"/>
        <v>21</v>
      </c>
      <c r="D30" s="140">
        <f>i.04120a!C55</f>
        <v>0</v>
      </c>
      <c r="E30" s="140">
        <f>i.04120a!D55</f>
        <v>0</v>
      </c>
    </row>
    <row r="31" spans="1:5" x14ac:dyDescent="0.2">
      <c r="A31" s="137" t="s">
        <v>720</v>
      </c>
      <c r="B31" s="138" t="s">
        <v>669</v>
      </c>
      <c r="C31" s="139">
        <f t="shared" si="1"/>
        <v>22</v>
      </c>
      <c r="D31" s="140">
        <f>i.04120a!C54</f>
        <v>0</v>
      </c>
      <c r="E31" s="140">
        <f>i.04120a!D54</f>
        <v>0</v>
      </c>
    </row>
    <row r="32" spans="1:5" x14ac:dyDescent="0.2">
      <c r="A32" s="137" t="s">
        <v>721</v>
      </c>
      <c r="B32" s="138" t="s">
        <v>672</v>
      </c>
      <c r="C32" s="139">
        <f t="shared" si="1"/>
        <v>23</v>
      </c>
      <c r="D32" s="140">
        <f>i.04120a!C57</f>
        <v>0</v>
      </c>
      <c r="E32" s="140">
        <f>i.04120a!D57</f>
        <v>0</v>
      </c>
    </row>
    <row r="33" spans="1:5" x14ac:dyDescent="0.2">
      <c r="A33" s="137" t="s">
        <v>722</v>
      </c>
      <c r="B33" s="138" t="s">
        <v>723</v>
      </c>
      <c r="C33" s="139">
        <f t="shared" si="1"/>
        <v>24</v>
      </c>
      <c r="D33" s="140">
        <f>i.04120a!C47+i.04120a!C67</f>
        <v>0</v>
      </c>
      <c r="E33" s="140">
        <f>i.04120a!D47+i.04120a!D67</f>
        <v>0</v>
      </c>
    </row>
    <row r="34" spans="1:5" x14ac:dyDescent="0.2">
      <c r="A34" s="137" t="s">
        <v>724</v>
      </c>
      <c r="B34" s="138" t="s">
        <v>675</v>
      </c>
      <c r="C34" s="139">
        <f t="shared" si="1"/>
        <v>25</v>
      </c>
      <c r="D34" s="140">
        <f>i.04120a!C60</f>
        <v>0</v>
      </c>
      <c r="E34" s="140">
        <f>i.04120a!D60</f>
        <v>0</v>
      </c>
    </row>
    <row r="35" spans="1:5" x14ac:dyDescent="0.2">
      <c r="A35" s="137" t="s">
        <v>725</v>
      </c>
      <c r="B35" s="138" t="s">
        <v>726</v>
      </c>
      <c r="C35" s="139">
        <f t="shared" si="1"/>
        <v>26</v>
      </c>
      <c r="D35" s="140">
        <f>i.04120a!C48+i.04120a!C68</f>
        <v>0</v>
      </c>
      <c r="E35" s="140">
        <f>i.04120a!D48+i.04120a!D68</f>
        <v>0</v>
      </c>
    </row>
    <row r="36" spans="1:5" x14ac:dyDescent="0.2">
      <c r="A36" s="137" t="s">
        <v>727</v>
      </c>
      <c r="B36" s="138" t="s">
        <v>728</v>
      </c>
      <c r="C36" s="139">
        <f t="shared" si="1"/>
        <v>27</v>
      </c>
      <c r="D36" s="140">
        <f>i.04120a!C56</f>
        <v>0</v>
      </c>
      <c r="E36" s="140">
        <f>i.04120a!D56</f>
        <v>0</v>
      </c>
    </row>
    <row r="37" spans="1:5" x14ac:dyDescent="0.2">
      <c r="A37" s="137" t="s">
        <v>729</v>
      </c>
      <c r="B37" s="138" t="s">
        <v>678</v>
      </c>
      <c r="C37" s="139">
        <f t="shared" si="1"/>
        <v>28</v>
      </c>
      <c r="D37" s="140">
        <f>i.04120a!C63</f>
        <v>0</v>
      </c>
      <c r="E37" s="140">
        <f>i.04120a!D63</f>
        <v>0</v>
      </c>
    </row>
    <row r="38" spans="1:5" x14ac:dyDescent="0.2">
      <c r="A38" s="137" t="s">
        <v>730</v>
      </c>
      <c r="B38" s="138" t="s">
        <v>731</v>
      </c>
      <c r="C38" s="139">
        <f t="shared" si="1"/>
        <v>29</v>
      </c>
      <c r="D38" s="140">
        <f>i.04120a!C49+i.04120a!C69</f>
        <v>0</v>
      </c>
      <c r="E38" s="140">
        <f>i.04120a!D49+i.04120a!D69</f>
        <v>0</v>
      </c>
    </row>
    <row r="39" spans="1:5" x14ac:dyDescent="0.2">
      <c r="A39" s="137" t="s">
        <v>732</v>
      </c>
      <c r="B39" s="138" t="s">
        <v>676</v>
      </c>
      <c r="C39" s="139">
        <f t="shared" si="1"/>
        <v>30</v>
      </c>
      <c r="D39" s="140">
        <f>i.04120a!C61</f>
        <v>0</v>
      </c>
      <c r="E39" s="140">
        <f>i.04120a!D61</f>
        <v>0</v>
      </c>
    </row>
    <row r="40" spans="1:5" x14ac:dyDescent="0.2">
      <c r="A40" s="137" t="s">
        <v>733</v>
      </c>
      <c r="B40" s="138" t="s">
        <v>734</v>
      </c>
      <c r="C40" s="139">
        <f t="shared" si="1"/>
        <v>31</v>
      </c>
      <c r="D40" s="140">
        <f>i.04120a!C50</f>
        <v>0</v>
      </c>
      <c r="E40" s="140">
        <f>i.04120a!D50</f>
        <v>0</v>
      </c>
    </row>
    <row r="41" spans="1:5" x14ac:dyDescent="0.2">
      <c r="A41" s="137" t="s">
        <v>735</v>
      </c>
      <c r="B41" s="138" t="s">
        <v>736</v>
      </c>
      <c r="C41" s="139">
        <f t="shared" si="1"/>
        <v>32</v>
      </c>
      <c r="D41" s="278"/>
      <c r="E41" s="278"/>
    </row>
    <row r="42" spans="1:5" x14ac:dyDescent="0.2">
      <c r="A42" s="137" t="s">
        <v>737</v>
      </c>
      <c r="B42" s="138" t="s">
        <v>738</v>
      </c>
      <c r="C42" s="139">
        <f t="shared" si="1"/>
        <v>33</v>
      </c>
      <c r="D42" s="140">
        <f>i.04120a!C58+i.04120a!C59+i.04120a!C78+i.04120a!C79</f>
        <v>0</v>
      </c>
      <c r="E42" s="140">
        <f>i.04120a!D58+i.04120a!D59+i.04120a!D78+i.04120a!D79</f>
        <v>0</v>
      </c>
    </row>
    <row r="43" spans="1:5" x14ac:dyDescent="0.2">
      <c r="A43" s="137" t="s">
        <v>739</v>
      </c>
      <c r="B43" s="138" t="s">
        <v>46</v>
      </c>
      <c r="C43" s="139">
        <f t="shared" si="1"/>
        <v>34</v>
      </c>
      <c r="D43" s="278"/>
      <c r="E43" s="278"/>
    </row>
    <row r="44" spans="1:5" x14ac:dyDescent="0.2">
      <c r="A44" s="137" t="s">
        <v>740</v>
      </c>
      <c r="B44" s="138" t="s">
        <v>741</v>
      </c>
      <c r="C44" s="139">
        <f t="shared" si="1"/>
        <v>35</v>
      </c>
      <c r="D44" s="278"/>
      <c r="E44" s="278"/>
    </row>
    <row r="45" spans="1:5" x14ac:dyDescent="0.2">
      <c r="A45" s="137" t="s">
        <v>742</v>
      </c>
      <c r="B45" s="138" t="s">
        <v>254</v>
      </c>
      <c r="C45" s="139">
        <f t="shared" si="1"/>
        <v>36</v>
      </c>
      <c r="D45" s="278"/>
      <c r="E45" s="278"/>
    </row>
    <row r="46" spans="1:5" x14ac:dyDescent="0.2">
      <c r="A46" s="134" t="s">
        <v>743</v>
      </c>
      <c r="B46" s="82" t="s">
        <v>744</v>
      </c>
      <c r="C46" s="135">
        <f>C45+1</f>
        <v>37</v>
      </c>
      <c r="D46" s="144">
        <f>SUM(D28:D45)</f>
        <v>0</v>
      </c>
      <c r="E46" s="144">
        <f>SUM(E28:E45)</f>
        <v>0</v>
      </c>
    </row>
    <row r="47" spans="1:5" x14ac:dyDescent="0.2">
      <c r="A47" s="134" t="s">
        <v>328</v>
      </c>
      <c r="B47" s="82" t="s">
        <v>745</v>
      </c>
      <c r="C47" s="135">
        <f t="shared" si="1"/>
        <v>38</v>
      </c>
      <c r="D47" s="141">
        <f>D26-D46</f>
        <v>0</v>
      </c>
      <c r="E47" s="141">
        <f>E26-E46</f>
        <v>0</v>
      </c>
    </row>
    <row r="48" spans="1:5" x14ac:dyDescent="0.2">
      <c r="A48" s="134" t="s">
        <v>330</v>
      </c>
      <c r="B48" s="82" t="s">
        <v>746</v>
      </c>
      <c r="C48" s="135">
        <f t="shared" si="1"/>
        <v>39</v>
      </c>
      <c r="D48" s="141"/>
      <c r="E48" s="141"/>
    </row>
    <row r="49" spans="1:5" x14ac:dyDescent="0.2">
      <c r="A49" s="137" t="s">
        <v>747</v>
      </c>
      <c r="B49" s="138" t="s">
        <v>748</v>
      </c>
      <c r="C49" s="139">
        <f>C48+1</f>
        <v>40</v>
      </c>
      <c r="D49" s="278"/>
      <c r="E49" s="278"/>
    </row>
    <row r="50" spans="1:5" x14ac:dyDescent="0.2">
      <c r="A50" s="137" t="s">
        <v>749</v>
      </c>
      <c r="B50" s="138" t="s">
        <v>750</v>
      </c>
      <c r="C50" s="139">
        <f t="shared" si="1"/>
        <v>41</v>
      </c>
      <c r="D50" s="140">
        <f>i.04120a!C24-i.04120a!C93</f>
        <v>0</v>
      </c>
      <c r="E50" s="140">
        <f>i.04120a!D24-i.04120a!D93</f>
        <v>0</v>
      </c>
    </row>
    <row r="51" spans="1:5" x14ac:dyDescent="0.2">
      <c r="A51" s="137" t="s">
        <v>751</v>
      </c>
      <c r="B51" s="138" t="s">
        <v>752</v>
      </c>
      <c r="C51" s="139">
        <f t="shared" si="1"/>
        <v>42</v>
      </c>
      <c r="D51" s="278"/>
      <c r="E51" s="278"/>
    </row>
    <row r="52" spans="1:5" ht="25.5" x14ac:dyDescent="0.2">
      <c r="A52" s="137" t="s">
        <v>753</v>
      </c>
      <c r="B52" s="138" t="s">
        <v>754</v>
      </c>
      <c r="C52" s="139">
        <f t="shared" si="1"/>
        <v>43</v>
      </c>
      <c r="D52" s="140">
        <f>i.04120a!C21-i.04120a!C90</f>
        <v>0</v>
      </c>
      <c r="E52" s="140">
        <f>i.04120a!D21-i.04120a!D90</f>
        <v>0</v>
      </c>
    </row>
    <row r="53" spans="1:5" ht="25.5" x14ac:dyDescent="0.2">
      <c r="A53" s="137" t="s">
        <v>755</v>
      </c>
      <c r="B53" s="138" t="s">
        <v>756</v>
      </c>
      <c r="C53" s="139">
        <f t="shared" si="1"/>
        <v>44</v>
      </c>
      <c r="D53" s="278"/>
      <c r="E53" s="278"/>
    </row>
    <row r="54" spans="1:5" x14ac:dyDescent="0.2">
      <c r="A54" s="137" t="s">
        <v>757</v>
      </c>
      <c r="B54" s="138" t="s">
        <v>758</v>
      </c>
      <c r="C54" s="139">
        <f t="shared" si="1"/>
        <v>45</v>
      </c>
      <c r="D54" s="278"/>
      <c r="E54" s="278"/>
    </row>
    <row r="55" spans="1:5" x14ac:dyDescent="0.2">
      <c r="A55" s="137" t="s">
        <v>759</v>
      </c>
      <c r="B55" s="138" t="s">
        <v>760</v>
      </c>
      <c r="C55" s="139">
        <f t="shared" si="1"/>
        <v>46</v>
      </c>
      <c r="D55" s="38"/>
      <c r="E55" s="38"/>
    </row>
    <row r="56" spans="1:5" x14ac:dyDescent="0.2">
      <c r="A56" s="137" t="s">
        <v>761</v>
      </c>
      <c r="B56" s="138" t="s">
        <v>762</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763</v>
      </c>
      <c r="B57" s="82" t="s">
        <v>764</v>
      </c>
      <c r="C57" s="135">
        <f t="shared" si="1"/>
        <v>48</v>
      </c>
      <c r="D57" s="141">
        <f>SUM(D49:D56)</f>
        <v>0</v>
      </c>
      <c r="E57" s="141">
        <f>SUM(E49:E56)</f>
        <v>0</v>
      </c>
    </row>
    <row r="58" spans="1:5" x14ac:dyDescent="0.2">
      <c r="A58" s="134" t="s">
        <v>332</v>
      </c>
      <c r="B58" s="82" t="s">
        <v>765</v>
      </c>
      <c r="C58" s="135">
        <f t="shared" si="1"/>
        <v>49</v>
      </c>
      <c r="D58" s="141">
        <f>D47+D57</f>
        <v>0</v>
      </c>
      <c r="E58" s="141">
        <f>E47+E57</f>
        <v>0</v>
      </c>
    </row>
    <row r="59" spans="1:5" x14ac:dyDescent="0.2">
      <c r="A59" s="137" t="s">
        <v>766</v>
      </c>
      <c r="B59" s="138" t="s">
        <v>767</v>
      </c>
      <c r="C59" s="139">
        <f t="shared" si="1"/>
        <v>50</v>
      </c>
      <c r="D59" s="140">
        <f>i.04120a!C96</f>
        <v>0</v>
      </c>
      <c r="E59" s="140">
        <f>i.04120a!D96</f>
        <v>0</v>
      </c>
    </row>
    <row r="60" spans="1:5" x14ac:dyDescent="0.2">
      <c r="A60" s="134" t="s">
        <v>334</v>
      </c>
      <c r="B60" s="82" t="s">
        <v>768</v>
      </c>
      <c r="C60" s="135">
        <f t="shared" si="1"/>
        <v>51</v>
      </c>
      <c r="D60" s="141">
        <f>D58-D59</f>
        <v>0</v>
      </c>
      <c r="E60" s="141">
        <f>E58-E59</f>
        <v>0</v>
      </c>
    </row>
    <row r="61" spans="1:5" x14ac:dyDescent="0.2">
      <c r="A61" s="137" t="s">
        <v>769</v>
      </c>
      <c r="B61" s="138" t="s">
        <v>770</v>
      </c>
      <c r="C61" s="139">
        <f t="shared" si="1"/>
        <v>52</v>
      </c>
      <c r="D61" s="278"/>
      <c r="E61" s="278"/>
    </row>
    <row r="62" spans="1:5" x14ac:dyDescent="0.2">
      <c r="A62" s="134">
        <v>12</v>
      </c>
      <c r="B62" s="82" t="s">
        <v>771</v>
      </c>
      <c r="C62" s="135">
        <f t="shared" si="1"/>
        <v>53</v>
      </c>
      <c r="D62" s="141">
        <f>D60-D61</f>
        <v>0</v>
      </c>
      <c r="E62" s="141">
        <f>E60-E61</f>
        <v>0</v>
      </c>
    </row>
    <row r="63" spans="1:5" x14ac:dyDescent="0.2">
      <c r="A63" s="137">
        <v>12.1</v>
      </c>
      <c r="B63" s="138" t="s">
        <v>772</v>
      </c>
      <c r="C63" s="139">
        <f t="shared" si="1"/>
        <v>54</v>
      </c>
      <c r="D63" s="278"/>
      <c r="E63" s="278"/>
    </row>
    <row r="64" spans="1:5" x14ac:dyDescent="0.2">
      <c r="A64" s="134">
        <v>13</v>
      </c>
      <c r="B64" s="82" t="s">
        <v>773</v>
      </c>
      <c r="C64" s="135">
        <f t="shared" si="1"/>
        <v>55</v>
      </c>
      <c r="D64" s="141">
        <f>D62-D63</f>
        <v>0</v>
      </c>
      <c r="E64" s="141">
        <f>E62-E63</f>
        <v>0</v>
      </c>
    </row>
    <row r="65" spans="1:5" x14ac:dyDescent="0.2">
      <c r="A65" s="137">
        <v>13.1</v>
      </c>
      <c r="B65" s="138" t="s">
        <v>774</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JMYlYwUq35NCzDyxGpXGNkUh22ty1LZaBvvXJV53bezjcgshfro39WNUCVm4hsrPy62HzuQNt4sPSdCGGpXAKQ==" saltValue="cqGLblw0WCXvuFMfd97V2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11"/>
      <c r="B1" s="1367"/>
      <c r="C1" s="145"/>
      <c r="D1" s="146"/>
      <c r="E1" s="1381" t="s">
        <v>775</v>
      </c>
      <c r="F1" s="1381"/>
      <c r="G1" s="1381"/>
      <c r="H1" s="8"/>
      <c r="I1" s="8"/>
    </row>
    <row r="2" spans="1:9" x14ac:dyDescent="0.2">
      <c r="A2" s="6"/>
      <c r="B2" s="22"/>
      <c r="C2" s="145"/>
      <c r="D2" s="146"/>
      <c r="E2" s="1381"/>
      <c r="F2" s="1381"/>
      <c r="G2" s="1381"/>
      <c r="H2" s="8"/>
      <c r="I2" s="8"/>
    </row>
    <row r="3" spans="1:9" x14ac:dyDescent="0.2">
      <c r="A3" s="1412" t="s">
        <v>776</v>
      </c>
      <c r="B3" s="1413"/>
      <c r="C3" s="1413"/>
      <c r="D3" s="1413"/>
      <c r="E3" s="1413"/>
      <c r="F3" s="1413"/>
      <c r="G3" s="1413"/>
      <c r="H3" s="1413"/>
      <c r="I3" s="1413"/>
    </row>
    <row r="4" spans="1:9" x14ac:dyDescent="0.2">
      <c r="A4" s="147"/>
      <c r="B4" s="8"/>
      <c r="C4" s="7"/>
      <c r="D4" s="148"/>
      <c r="E4" s="148"/>
      <c r="F4" s="148"/>
      <c r="G4" s="148"/>
      <c r="H4" s="148"/>
      <c r="I4" s="148"/>
    </row>
    <row r="5" spans="1:9" ht="12.75" customHeight="1" x14ac:dyDescent="0.2">
      <c r="A5" s="1366" t="str">
        <f>i.04119!A6</f>
        <v>Даатгагчийн нэр:</v>
      </c>
      <c r="B5" s="1366"/>
      <c r="C5" s="1366"/>
      <c r="D5" s="1366"/>
      <c r="F5" s="1415" t="str">
        <f>i.04119!D6</f>
        <v>..... оны .... сарын ...-ны өдөр</v>
      </c>
      <c r="G5" s="1415"/>
      <c r="H5" s="149"/>
      <c r="I5" s="149"/>
    </row>
    <row r="6" spans="1:9" x14ac:dyDescent="0.2">
      <c r="E6" s="150"/>
      <c r="F6" s="1416" t="s">
        <v>3</v>
      </c>
      <c r="G6" s="1416"/>
      <c r="H6" s="149"/>
      <c r="I6" s="149"/>
    </row>
    <row r="7" spans="1:9" x14ac:dyDescent="0.2">
      <c r="A7" s="1387" t="s">
        <v>4</v>
      </c>
      <c r="B7" s="1387" t="s">
        <v>777</v>
      </c>
      <c r="C7" s="1387" t="s">
        <v>6</v>
      </c>
      <c r="D7" s="1391" t="s">
        <v>605</v>
      </c>
      <c r="E7" s="1398"/>
      <c r="F7" s="1398"/>
      <c r="G7" s="1399"/>
    </row>
    <row r="8" spans="1:9" x14ac:dyDescent="0.2">
      <c r="A8" s="1414"/>
      <c r="B8" s="1414"/>
      <c r="C8" s="1414"/>
      <c r="D8" s="25" t="s">
        <v>778</v>
      </c>
      <c r="E8" s="25" t="s">
        <v>779</v>
      </c>
      <c r="F8" s="25" t="s">
        <v>780</v>
      </c>
      <c r="G8" s="25" t="s">
        <v>781</v>
      </c>
    </row>
    <row r="9" spans="1:9" x14ac:dyDescent="0.2">
      <c r="A9" s="285" t="s">
        <v>8</v>
      </c>
      <c r="B9" s="286" t="s">
        <v>9</v>
      </c>
      <c r="C9" s="286" t="s">
        <v>10</v>
      </c>
      <c r="D9" s="25">
        <v>1</v>
      </c>
      <c r="E9" s="25">
        <v>2</v>
      </c>
      <c r="F9" s="25">
        <v>3</v>
      </c>
      <c r="G9" s="25">
        <v>4</v>
      </c>
    </row>
    <row r="10" spans="1:9" x14ac:dyDescent="0.2">
      <c r="A10" s="151">
        <v>1</v>
      </c>
      <c r="B10" s="281" t="s">
        <v>500</v>
      </c>
      <c r="C10" s="282">
        <v>1</v>
      </c>
      <c r="D10" s="279"/>
      <c r="E10" s="279"/>
      <c r="F10" s="279"/>
      <c r="G10" s="280">
        <f>+D10+E10-F10</f>
        <v>0</v>
      </c>
    </row>
    <row r="11" spans="1:9" x14ac:dyDescent="0.2">
      <c r="A11" s="283">
        <v>2</v>
      </c>
      <c r="B11" s="281" t="s">
        <v>501</v>
      </c>
      <c r="C11" s="282">
        <f>+C10+1</f>
        <v>2</v>
      </c>
      <c r="D11" s="279"/>
      <c r="E11" s="279"/>
      <c r="F11" s="279"/>
      <c r="G11" s="280">
        <f t="shared" ref="G11:G12" si="0">+D11+E11-F11</f>
        <v>0</v>
      </c>
    </row>
    <row r="12" spans="1:9" x14ac:dyDescent="0.2">
      <c r="A12" s="283">
        <v>3</v>
      </c>
      <c r="B12" s="281" t="s">
        <v>782</v>
      </c>
      <c r="C12" s="282">
        <f t="shared" ref="C12" si="1">+C11+1</f>
        <v>3</v>
      </c>
      <c r="D12" s="279"/>
      <c r="E12" s="279"/>
      <c r="F12" s="279"/>
      <c r="G12" s="280">
        <f t="shared" si="0"/>
        <v>0</v>
      </c>
    </row>
    <row r="13" spans="1:9" x14ac:dyDescent="0.2">
      <c r="A13" s="1410" t="s">
        <v>783</v>
      </c>
      <c r="B13" s="139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381" t="s">
        <v>784</v>
      </c>
      <c r="F1" s="1381"/>
      <c r="G1" s="1381"/>
      <c r="H1" s="8"/>
    </row>
    <row r="2" spans="1:8" x14ac:dyDescent="0.2">
      <c r="A2" s="221"/>
      <c r="B2" s="7"/>
      <c r="C2" s="8"/>
      <c r="D2" s="8"/>
      <c r="E2" s="1381"/>
      <c r="F2" s="1381"/>
      <c r="G2" s="1381"/>
      <c r="H2" s="8"/>
    </row>
    <row r="3" spans="1:8" x14ac:dyDescent="0.2">
      <c r="A3" s="221"/>
      <c r="B3" s="7"/>
      <c r="C3" s="8"/>
      <c r="D3" s="7"/>
      <c r="E3" s="7"/>
      <c r="F3" s="7"/>
      <c r="G3" s="7"/>
      <c r="H3" s="7"/>
    </row>
    <row r="4" spans="1:8" ht="24" customHeight="1" x14ac:dyDescent="0.2">
      <c r="A4" s="1419" t="s">
        <v>785</v>
      </c>
      <c r="B4" s="1419"/>
      <c r="C4" s="1419"/>
      <c r="D4" s="1419"/>
      <c r="E4" s="1419"/>
      <c r="F4" s="1419"/>
      <c r="G4" s="1419"/>
      <c r="H4" s="292"/>
    </row>
    <row r="5" spans="1:8" x14ac:dyDescent="0.2">
      <c r="A5" s="221"/>
      <c r="B5" s="7"/>
      <c r="C5" s="8"/>
      <c r="D5" s="7"/>
      <c r="E5" s="7"/>
      <c r="F5" s="7"/>
      <c r="G5" s="7"/>
      <c r="H5" s="7"/>
    </row>
    <row r="6" spans="1:8" ht="11.25" customHeight="1" x14ac:dyDescent="0.2">
      <c r="A6" s="1366" t="str">
        <f>i.04119!A6</f>
        <v>Даатгагчийн нэр:</v>
      </c>
      <c r="B6" s="1367"/>
      <c r="C6" s="1367"/>
      <c r="D6" s="229"/>
      <c r="E6" s="7"/>
      <c r="F6" s="1415" t="str">
        <f>i.04119!D6</f>
        <v>..... оны .... сарын ...-ны өдөр</v>
      </c>
      <c r="G6" s="1415"/>
    </row>
    <row r="7" spans="1:8" x14ac:dyDescent="0.2">
      <c r="A7" s="293"/>
      <c r="B7" s="7"/>
      <c r="C7" s="8"/>
      <c r="D7" s="7"/>
      <c r="E7" s="13"/>
      <c r="G7" s="223" t="s">
        <v>3</v>
      </c>
    </row>
    <row r="8" spans="1:8" ht="38.25" x14ac:dyDescent="0.2">
      <c r="A8" s="44" t="s">
        <v>4</v>
      </c>
      <c r="B8" s="294" t="s">
        <v>786</v>
      </c>
      <c r="C8" s="295" t="s">
        <v>6</v>
      </c>
      <c r="D8" s="23" t="s">
        <v>778</v>
      </c>
      <c r="E8" s="23" t="s">
        <v>779</v>
      </c>
      <c r="F8" s="23" t="s">
        <v>780</v>
      </c>
      <c r="G8" s="23" t="s">
        <v>781</v>
      </c>
    </row>
    <row r="9" spans="1:8" x14ac:dyDescent="0.2">
      <c r="A9" s="296" t="s">
        <v>8</v>
      </c>
      <c r="B9" s="225" t="s">
        <v>9</v>
      </c>
      <c r="C9" s="225" t="s">
        <v>10</v>
      </c>
      <c r="D9" s="297" t="s">
        <v>787</v>
      </c>
      <c r="E9" s="25">
        <v>1</v>
      </c>
      <c r="F9" s="25">
        <v>2</v>
      </c>
      <c r="G9" s="25">
        <v>4</v>
      </c>
    </row>
    <row r="10" spans="1:8" x14ac:dyDescent="0.2">
      <c r="A10" s="151">
        <v>2.1</v>
      </c>
      <c r="B10" s="289" t="s">
        <v>788</v>
      </c>
      <c r="C10" s="290">
        <v>1</v>
      </c>
      <c r="D10" s="287"/>
      <c r="E10" s="31"/>
      <c r="F10" s="31"/>
      <c r="G10" s="29">
        <f>D10+E10-F10</f>
        <v>0</v>
      </c>
    </row>
    <row r="11" spans="1:8" x14ac:dyDescent="0.2">
      <c r="A11" s="151">
        <v>2.2000000000000002</v>
      </c>
      <c r="B11" s="291" t="s">
        <v>789</v>
      </c>
      <c r="C11" s="290">
        <v>2</v>
      </c>
      <c r="D11" s="287"/>
      <c r="E11" s="31"/>
      <c r="F11" s="31"/>
      <c r="G11" s="29">
        <f t="shared" ref="G11:G17" si="0">D11+E11-F11</f>
        <v>0</v>
      </c>
    </row>
    <row r="12" spans="1:8" x14ac:dyDescent="0.2">
      <c r="A12" s="151">
        <v>2.2999999999999998</v>
      </c>
      <c r="B12" s="291" t="s">
        <v>790</v>
      </c>
      <c r="C12" s="290">
        <v>3</v>
      </c>
      <c r="D12" s="287"/>
      <c r="E12" s="31"/>
      <c r="F12" s="31"/>
      <c r="G12" s="29">
        <f t="shared" si="0"/>
        <v>0</v>
      </c>
    </row>
    <row r="13" spans="1:8" x14ac:dyDescent="0.2">
      <c r="A13" s="151">
        <v>2.4</v>
      </c>
      <c r="B13" s="291" t="s">
        <v>789</v>
      </c>
      <c r="C13" s="290">
        <v>4</v>
      </c>
      <c r="D13" s="287"/>
      <c r="E13" s="31"/>
      <c r="F13" s="31"/>
      <c r="G13" s="29">
        <f t="shared" si="0"/>
        <v>0</v>
      </c>
    </row>
    <row r="14" spans="1:8" x14ac:dyDescent="0.2">
      <c r="A14" s="151">
        <v>2.5</v>
      </c>
      <c r="B14" s="291" t="s">
        <v>791</v>
      </c>
      <c r="C14" s="290">
        <v>5</v>
      </c>
      <c r="D14" s="287"/>
      <c r="E14" s="31"/>
      <c r="F14" s="31"/>
      <c r="G14" s="29">
        <f t="shared" si="0"/>
        <v>0</v>
      </c>
    </row>
    <row r="15" spans="1:8" x14ac:dyDescent="0.2">
      <c r="A15" s="151">
        <v>2.6</v>
      </c>
      <c r="B15" s="291" t="s">
        <v>792</v>
      </c>
      <c r="C15" s="290">
        <v>6</v>
      </c>
      <c r="D15" s="287"/>
      <c r="E15" s="31"/>
      <c r="F15" s="31"/>
      <c r="G15" s="29">
        <f t="shared" si="0"/>
        <v>0</v>
      </c>
    </row>
    <row r="16" spans="1:8"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381" t="s">
        <v>795</v>
      </c>
      <c r="F1" s="1381"/>
      <c r="G1" s="1381"/>
    </row>
    <row r="2" spans="1:7" x14ac:dyDescent="0.2">
      <c r="A2" s="221"/>
      <c r="B2" s="7"/>
      <c r="C2" s="8"/>
      <c r="D2" s="8"/>
      <c r="E2" s="1381"/>
      <c r="F2" s="1381"/>
      <c r="G2" s="1381"/>
    </row>
    <row r="3" spans="1:7" x14ac:dyDescent="0.2">
      <c r="A3" s="221"/>
      <c r="B3" s="7"/>
      <c r="C3" s="8"/>
      <c r="D3" s="7"/>
      <c r="E3" s="7"/>
      <c r="F3" s="7"/>
      <c r="G3" s="7"/>
    </row>
    <row r="4" spans="1:7" x14ac:dyDescent="0.2">
      <c r="A4" s="1419" t="s">
        <v>796</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0" t="str">
        <f>i.04119!D6</f>
        <v>..... оны .... сарын ...-ны өдөр</v>
      </c>
      <c r="G6" s="1420"/>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876"/>
      <c r="E10" s="31"/>
      <c r="F10" s="31"/>
      <c r="G10" s="29">
        <f>D10+E10-F10</f>
        <v>0</v>
      </c>
    </row>
    <row r="11" spans="1:7" x14ac:dyDescent="0.2">
      <c r="A11" s="151">
        <v>2.2000000000000002</v>
      </c>
      <c r="B11" s="291" t="s">
        <v>789</v>
      </c>
      <c r="C11" s="290">
        <v>2</v>
      </c>
      <c r="D11" s="876"/>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876"/>
      <c r="E14" s="31"/>
      <c r="F14" s="31"/>
      <c r="G14" s="29">
        <f t="shared" si="0"/>
        <v>0</v>
      </c>
    </row>
    <row r="15" spans="1:7" x14ac:dyDescent="0.2">
      <c r="A15" s="151">
        <v>2.6</v>
      </c>
      <c r="B15" s="291" t="s">
        <v>792</v>
      </c>
      <c r="C15" s="290">
        <v>6</v>
      </c>
      <c r="D15" s="876"/>
      <c r="E15" s="31"/>
      <c r="F15" s="31"/>
      <c r="G15" s="29">
        <f t="shared" si="0"/>
        <v>0</v>
      </c>
    </row>
    <row r="16" spans="1:7" x14ac:dyDescent="0.2">
      <c r="A16" s="151">
        <v>2.7</v>
      </c>
      <c r="B16" s="291" t="s">
        <v>793</v>
      </c>
      <c r="C16" s="290">
        <v>7</v>
      </c>
      <c r="D16" s="876"/>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381" t="s">
        <v>797</v>
      </c>
      <c r="F1" s="1381"/>
      <c r="G1" s="1381"/>
    </row>
    <row r="2" spans="1:7" x14ac:dyDescent="0.2">
      <c r="A2" s="221"/>
      <c r="B2" s="7"/>
      <c r="C2" s="8"/>
      <c r="D2" s="8"/>
      <c r="E2" s="1381"/>
      <c r="F2" s="1381"/>
      <c r="G2" s="1381"/>
    </row>
    <row r="3" spans="1:7" x14ac:dyDescent="0.2">
      <c r="A3" s="221"/>
      <c r="B3" s="7"/>
      <c r="C3" s="8"/>
      <c r="D3" s="7"/>
      <c r="E3" s="7"/>
      <c r="F3" s="7"/>
      <c r="G3" s="7"/>
    </row>
    <row r="4" spans="1:7" ht="24" customHeight="1" x14ac:dyDescent="0.2">
      <c r="A4" s="1419" t="s">
        <v>798</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1" t="str">
        <f>i.04119!D6</f>
        <v>..... оны .... сарын ...-ны өдөр</v>
      </c>
      <c r="G6" s="1421"/>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287"/>
      <c r="E10" s="31"/>
      <c r="F10" s="31"/>
      <c r="G10" s="29">
        <f>D10+E10-F10</f>
        <v>0</v>
      </c>
    </row>
    <row r="11" spans="1:7" x14ac:dyDescent="0.2">
      <c r="A11" s="151">
        <v>2.2000000000000002</v>
      </c>
      <c r="B11" s="291" t="s">
        <v>789</v>
      </c>
      <c r="C11" s="290">
        <v>2</v>
      </c>
      <c r="D11" s="287"/>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287"/>
      <c r="E14" s="31"/>
      <c r="F14" s="31"/>
      <c r="G14" s="29">
        <f t="shared" si="0"/>
        <v>0</v>
      </c>
    </row>
    <row r="15" spans="1:7" x14ac:dyDescent="0.2">
      <c r="A15" s="151">
        <v>2.6</v>
      </c>
      <c r="B15" s="291" t="s">
        <v>792</v>
      </c>
      <c r="C15" s="290">
        <v>6</v>
      </c>
      <c r="D15" s="287"/>
      <c r="E15" s="31"/>
      <c r="F15" s="31"/>
      <c r="G15" s="29">
        <f t="shared" si="0"/>
        <v>0</v>
      </c>
    </row>
    <row r="16" spans="1:7"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381" t="s">
        <v>799</v>
      </c>
      <c r="S1" s="1381"/>
      <c r="T1" s="1381"/>
    </row>
    <row r="2" spans="1:20" x14ac:dyDescent="0.2">
      <c r="H2" s="221"/>
      <c r="I2" s="7"/>
      <c r="J2" s="8"/>
      <c r="K2" s="8"/>
      <c r="R2" s="1381"/>
      <c r="S2" s="1381"/>
      <c r="T2" s="1381"/>
    </row>
    <row r="3" spans="1:20" x14ac:dyDescent="0.2">
      <c r="H3" s="221"/>
      <c r="I3" s="7"/>
      <c r="J3" s="8"/>
      <c r="K3" s="7"/>
      <c r="L3" s="7"/>
      <c r="M3" s="7"/>
      <c r="N3" s="7"/>
    </row>
    <row r="4" spans="1:20" x14ac:dyDescent="0.2">
      <c r="A4" s="240" t="s">
        <v>87</v>
      </c>
      <c r="H4" s="1419" t="s">
        <v>800</v>
      </c>
      <c r="I4" s="1419"/>
      <c r="J4" s="1419"/>
      <c r="K4" s="1419"/>
      <c r="L4" s="1419"/>
      <c r="M4" s="1419"/>
      <c r="N4" s="1419"/>
      <c r="S4" s="240"/>
    </row>
    <row r="5" spans="1:20" x14ac:dyDescent="0.2">
      <c r="A5" s="240"/>
      <c r="H5" s="221"/>
      <c r="I5" s="7"/>
      <c r="J5" s="8"/>
      <c r="K5" s="7"/>
      <c r="L5" s="7"/>
      <c r="M5" s="7"/>
      <c r="N5" s="7"/>
      <c r="S5" s="240"/>
    </row>
    <row r="6" spans="1:20" ht="11.25" customHeight="1" x14ac:dyDescent="0.2">
      <c r="A6" s="1366" t="str">
        <f>i.04119!A6</f>
        <v>Даатгагчийн нэр:</v>
      </c>
      <c r="B6" s="1367"/>
      <c r="C6" s="1367"/>
      <c r="K6" s="229"/>
      <c r="L6" s="7"/>
      <c r="S6" s="1415" t="str">
        <f>i.04119!D6</f>
        <v>..... оны .... сарын ...-ны өдөр</v>
      </c>
      <c r="T6" s="1415"/>
    </row>
    <row r="7" spans="1:20" x14ac:dyDescent="0.2">
      <c r="H7" s="293"/>
      <c r="I7" s="7"/>
      <c r="J7" s="8"/>
      <c r="K7" s="7"/>
      <c r="L7" s="13"/>
      <c r="O7" s="298"/>
      <c r="P7" s="298"/>
      <c r="Q7" s="298"/>
      <c r="R7" s="298"/>
      <c r="T7" s="223" t="s">
        <v>3</v>
      </c>
    </row>
    <row r="8" spans="1:20" x14ac:dyDescent="0.2">
      <c r="A8" s="1429" t="s">
        <v>801</v>
      </c>
      <c r="B8" s="1369" t="s">
        <v>786</v>
      </c>
      <c r="C8" s="1437" t="s">
        <v>6</v>
      </c>
      <c r="D8" s="1438" t="s">
        <v>802</v>
      </c>
      <c r="E8" s="1429" t="s">
        <v>251</v>
      </c>
      <c r="F8" s="1433" t="s">
        <v>803</v>
      </c>
      <c r="G8" s="1425"/>
      <c r="H8" s="1429" t="s">
        <v>804</v>
      </c>
      <c r="I8" s="1429" t="s">
        <v>694</v>
      </c>
      <c r="J8" s="1424" t="s">
        <v>805</v>
      </c>
      <c r="K8" s="1429" t="s">
        <v>806</v>
      </c>
      <c r="L8" s="1422" t="s">
        <v>807</v>
      </c>
      <c r="M8" s="1434" t="s">
        <v>803</v>
      </c>
      <c r="N8" s="1435"/>
      <c r="O8" s="1436"/>
      <c r="P8" s="1422" t="s">
        <v>808</v>
      </c>
      <c r="Q8" s="1424" t="s">
        <v>809</v>
      </c>
      <c r="R8" s="1426" t="s">
        <v>810</v>
      </c>
      <c r="S8" s="1428" t="s">
        <v>803</v>
      </c>
      <c r="T8" s="1425"/>
    </row>
    <row r="9" spans="1:20" ht="63.75" x14ac:dyDescent="0.2">
      <c r="A9" s="1431"/>
      <c r="B9" s="1432"/>
      <c r="C9" s="1437"/>
      <c r="D9" s="1438"/>
      <c r="E9" s="1425"/>
      <c r="F9" s="231" t="s">
        <v>811</v>
      </c>
      <c r="G9" s="231" t="s">
        <v>812</v>
      </c>
      <c r="H9" s="1425"/>
      <c r="I9" s="1425"/>
      <c r="J9" s="1425"/>
      <c r="K9" s="1425"/>
      <c r="L9" s="1423"/>
      <c r="M9" s="230" t="s">
        <v>813</v>
      </c>
      <c r="N9" s="230" t="s">
        <v>814</v>
      </c>
      <c r="O9" s="230" t="s">
        <v>815</v>
      </c>
      <c r="P9" s="1423"/>
      <c r="Q9" s="1425"/>
      <c r="R9" s="1427"/>
      <c r="S9" s="231" t="s">
        <v>816</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788</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789</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790</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789</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791</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792</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793</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794</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30" t="s">
        <v>198</v>
      </c>
      <c r="B19" s="1430"/>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xfifZ/dCQiz6swYlCC+aNJ0YvKMhb+sjVhM+WoDqEDdknLF4pLK8yWTrm54oAHRaZDU6pSVDxgIqANigkNpHJg==" saltValue="VHNOWBWwXf+4aoCOOLODR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39"/>
      <c r="I3" s="1439"/>
      <c r="J3" s="1439"/>
    </row>
    <row r="4" spans="1:10" ht="12.75" customHeight="1" x14ac:dyDescent="0.2">
      <c r="A4" s="221"/>
      <c r="B4" s="1381" t="s">
        <v>817</v>
      </c>
      <c r="C4" s="1381"/>
      <c r="D4" s="8"/>
      <c r="E4" s="8"/>
      <c r="F4" s="8"/>
      <c r="H4" s="1439"/>
      <c r="I4" s="1439"/>
      <c r="J4" s="1439"/>
    </row>
    <row r="5" spans="1:10" ht="15.75" customHeight="1" x14ac:dyDescent="0.2">
      <c r="A5" s="221"/>
      <c r="B5" s="1381"/>
      <c r="C5" s="1381"/>
      <c r="D5" s="7"/>
      <c r="E5" s="7"/>
      <c r="F5" s="7"/>
    </row>
    <row r="6" spans="1:10" ht="28.5" customHeight="1" x14ac:dyDescent="0.2">
      <c r="A6" s="1419" t="s">
        <v>818</v>
      </c>
      <c r="B6" s="1419"/>
      <c r="C6" s="1419"/>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819</v>
      </c>
      <c r="B10" s="295" t="s">
        <v>6</v>
      </c>
      <c r="C10" s="220" t="s">
        <v>820</v>
      </c>
    </row>
    <row r="11" spans="1:10" x14ac:dyDescent="0.2">
      <c r="A11" s="225" t="s">
        <v>9</v>
      </c>
      <c r="B11" s="225" t="s">
        <v>10</v>
      </c>
      <c r="C11" s="20">
        <v>1</v>
      </c>
      <c r="F11" s="235"/>
    </row>
    <row r="12" spans="1:10" x14ac:dyDescent="0.2">
      <c r="A12" s="304" t="s">
        <v>821</v>
      </c>
      <c r="B12" s="290">
        <v>1</v>
      </c>
      <c r="C12" s="960">
        <f>SUM(C13:C15)</f>
        <v>0</v>
      </c>
      <c r="D12" s="7"/>
    </row>
    <row r="13" spans="1:10" x14ac:dyDescent="0.2">
      <c r="A13" s="305" t="s">
        <v>822</v>
      </c>
      <c r="B13" s="290">
        <v>2</v>
      </c>
      <c r="C13" s="299"/>
      <c r="D13" s="7"/>
    </row>
    <row r="14" spans="1:10" x14ac:dyDescent="0.2">
      <c r="A14" s="305" t="s">
        <v>823</v>
      </c>
      <c r="B14" s="290">
        <v>3</v>
      </c>
      <c r="C14" s="299"/>
      <c r="D14" s="7"/>
    </row>
    <row r="15" spans="1:10" x14ac:dyDescent="0.2">
      <c r="A15" s="305" t="s">
        <v>824</v>
      </c>
      <c r="B15" s="290">
        <v>4</v>
      </c>
      <c r="C15" s="299"/>
      <c r="D15" s="7"/>
    </row>
    <row r="16" spans="1:10" x14ac:dyDescent="0.2">
      <c r="A16" s="304" t="s">
        <v>825</v>
      </c>
      <c r="B16" s="290">
        <v>5</v>
      </c>
      <c r="C16" s="961">
        <f>C17</f>
        <v>0</v>
      </c>
      <c r="D16" s="7"/>
    </row>
    <row r="17" spans="1:4" x14ac:dyDescent="0.2">
      <c r="A17" s="306" t="s">
        <v>826</v>
      </c>
      <c r="B17" s="307">
        <v>6</v>
      </c>
      <c r="C17" s="300"/>
      <c r="D17" s="7"/>
    </row>
    <row r="18" spans="1:4" x14ac:dyDescent="0.2">
      <c r="A18" s="301" t="s">
        <v>783</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374" t="str">
        <f>i.04119!C97</f>
        <v xml:space="preserve">/................................../   </v>
      </c>
      <c r="B26" s="1374"/>
      <c r="C26" s="2" t="str">
        <f>i.04119!E97</f>
        <v>/................................./</v>
      </c>
      <c r="D26" s="5"/>
    </row>
    <row r="27" spans="1:4" x14ac:dyDescent="0.2">
      <c r="A27" s="5" t="str">
        <f>i.04119!B99</f>
        <v xml:space="preserve"> Ерөнхий нягтлан бодогч  </v>
      </c>
      <c r="C27" s="950"/>
    </row>
    <row r="28" spans="1:4" x14ac:dyDescent="0.2">
      <c r="A28" s="1374" t="str">
        <f>i.04119!C99</f>
        <v xml:space="preserve">/.................................../   </v>
      </c>
      <c r="B28" s="1374"/>
      <c r="C28" s="2" t="str">
        <f>i.04119!E99</f>
        <v>/................................/</v>
      </c>
      <c r="D28" s="5"/>
    </row>
    <row r="29" spans="1:4" x14ac:dyDescent="0.2">
      <c r="A29" s="5" t="str">
        <f>i.04119!B101</f>
        <v>...................................................</v>
      </c>
    </row>
    <row r="30" spans="1:4" x14ac:dyDescent="0.2">
      <c r="A30" s="1374" t="str">
        <f>i.04119!C101</f>
        <v xml:space="preserve">/................................../   </v>
      </c>
      <c r="B30" s="1374"/>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363" t="s">
        <v>827</v>
      </c>
      <c r="N2" s="1363"/>
    </row>
    <row r="3" spans="1:14" x14ac:dyDescent="0.2">
      <c r="A3" s="240"/>
      <c r="B3" s="242"/>
      <c r="C3" s="242"/>
      <c r="D3" s="240"/>
      <c r="G3" s="241" t="s">
        <v>828</v>
      </c>
      <c r="H3" s="240"/>
      <c r="I3" s="240"/>
      <c r="J3" s="240"/>
      <c r="K3" s="240"/>
      <c r="L3" s="240"/>
      <c r="M3" s="1363"/>
      <c r="N3" s="1363"/>
    </row>
    <row r="4" spans="1:14" x14ac:dyDescent="0.2">
      <c r="A4" s="240"/>
      <c r="B4" s="240"/>
      <c r="C4" s="240"/>
      <c r="D4" s="240"/>
      <c r="E4" s="240"/>
      <c r="F4" s="240"/>
      <c r="G4" s="240"/>
      <c r="H4" s="240"/>
      <c r="I4" s="240"/>
      <c r="J4" s="240"/>
      <c r="K4" s="240"/>
      <c r="L4" s="240"/>
      <c r="M4" s="240"/>
      <c r="N4" s="240"/>
    </row>
    <row r="5" spans="1:14" ht="22.5" customHeight="1" x14ac:dyDescent="0.2">
      <c r="A5" s="1366" t="str">
        <f>i.04119!A6</f>
        <v>Даатгагчийн нэр:</v>
      </c>
      <c r="B5" s="1366"/>
      <c r="C5" s="240"/>
      <c r="D5" s="240"/>
      <c r="E5" s="240"/>
      <c r="F5" s="240"/>
      <c r="G5" s="240"/>
      <c r="H5" s="240"/>
      <c r="I5" s="240"/>
      <c r="J5" s="240"/>
      <c r="K5" s="240"/>
      <c r="L5" s="240"/>
      <c r="M5" s="1415" t="str">
        <f>i.04119!D6</f>
        <v>..... оны .... сарын ...-ны өдөр</v>
      </c>
      <c r="N5" s="1415"/>
    </row>
    <row r="6" spans="1:14" x14ac:dyDescent="0.2">
      <c r="A6" s="240"/>
      <c r="B6" s="242"/>
      <c r="C6" s="242"/>
      <c r="D6" s="240"/>
      <c r="E6" s="240"/>
      <c r="F6" s="240"/>
      <c r="G6" s="240"/>
      <c r="H6" s="240"/>
      <c r="I6" s="240"/>
      <c r="J6" s="240"/>
      <c r="K6" s="240"/>
      <c r="L6" s="240"/>
      <c r="M6" s="240"/>
      <c r="N6" s="223" t="s">
        <v>3</v>
      </c>
    </row>
    <row r="7" spans="1:14" x14ac:dyDescent="0.2">
      <c r="A7" s="1440" t="s">
        <v>4</v>
      </c>
      <c r="B7" s="1440" t="s">
        <v>786</v>
      </c>
      <c r="C7" s="1442" t="s">
        <v>6</v>
      </c>
      <c r="D7" s="1441" t="s">
        <v>829</v>
      </c>
      <c r="E7" s="1441"/>
      <c r="F7" s="1441" t="s">
        <v>830</v>
      </c>
      <c r="G7" s="1441"/>
      <c r="H7" s="1441"/>
      <c r="I7" s="1441" t="s">
        <v>831</v>
      </c>
      <c r="J7" s="1441"/>
      <c r="K7" s="1441"/>
      <c r="L7" s="1441"/>
      <c r="M7" s="1441"/>
      <c r="N7" s="1441"/>
    </row>
    <row r="8" spans="1:14" ht="38.25" x14ac:dyDescent="0.2">
      <c r="A8" s="1440"/>
      <c r="B8" s="1440"/>
      <c r="C8" s="1442"/>
      <c r="D8" s="224" t="s">
        <v>832</v>
      </c>
      <c r="E8" s="224" t="s">
        <v>833</v>
      </c>
      <c r="F8" s="224" t="s">
        <v>834</v>
      </c>
      <c r="G8" s="224" t="s">
        <v>835</v>
      </c>
      <c r="H8" s="224" t="s">
        <v>836</v>
      </c>
      <c r="I8" s="224" t="s">
        <v>837</v>
      </c>
      <c r="J8" s="224" t="s">
        <v>831</v>
      </c>
      <c r="K8" s="224" t="s">
        <v>838</v>
      </c>
      <c r="L8" s="224" t="s">
        <v>308</v>
      </c>
      <c r="M8" s="224" t="s">
        <v>263</v>
      </c>
      <c r="N8" s="224" t="s">
        <v>839</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788</v>
      </c>
      <c r="C10" s="311">
        <v>1</v>
      </c>
      <c r="D10" s="3"/>
      <c r="E10" s="3"/>
      <c r="F10" s="3"/>
      <c r="G10" s="3"/>
      <c r="H10" s="3"/>
      <c r="I10" s="3"/>
      <c r="J10" s="3"/>
      <c r="K10" s="3"/>
      <c r="L10" s="3"/>
      <c r="M10" s="3"/>
      <c r="N10" s="3"/>
    </row>
    <row r="11" spans="1:14" x14ac:dyDescent="0.2">
      <c r="A11" s="237">
        <v>2.2000000000000002</v>
      </c>
      <c r="B11" s="312" t="s">
        <v>840</v>
      </c>
      <c r="C11" s="311">
        <v>2</v>
      </c>
      <c r="D11" s="3"/>
      <c r="E11" s="3"/>
      <c r="F11" s="3"/>
      <c r="G11" s="3"/>
      <c r="H11" s="3"/>
      <c r="I11" s="3"/>
      <c r="J11" s="3"/>
      <c r="K11" s="3"/>
      <c r="L11" s="3"/>
      <c r="M11" s="3"/>
      <c r="N11" s="3"/>
    </row>
    <row r="12" spans="1:14" x14ac:dyDescent="0.2">
      <c r="A12" s="237">
        <v>2.2999999999999998</v>
      </c>
      <c r="B12" s="238" t="s">
        <v>790</v>
      </c>
      <c r="C12" s="311">
        <v>3</v>
      </c>
      <c r="D12" s="3"/>
      <c r="E12" s="3"/>
      <c r="F12" s="3"/>
      <c r="G12" s="3"/>
      <c r="H12" s="3"/>
      <c r="I12" s="3"/>
      <c r="J12" s="3"/>
      <c r="K12" s="3"/>
      <c r="L12" s="3"/>
      <c r="M12" s="3"/>
      <c r="N12" s="3"/>
    </row>
    <row r="13" spans="1:14" x14ac:dyDescent="0.2">
      <c r="A13" s="237">
        <v>2.4</v>
      </c>
      <c r="B13" s="312" t="s">
        <v>840</v>
      </c>
      <c r="C13" s="311">
        <v>4</v>
      </c>
      <c r="D13" s="3"/>
      <c r="E13" s="3"/>
      <c r="F13" s="3"/>
      <c r="G13" s="3"/>
      <c r="H13" s="3"/>
      <c r="I13" s="3"/>
      <c r="J13" s="3"/>
      <c r="K13" s="3"/>
      <c r="L13" s="3"/>
      <c r="M13" s="3"/>
      <c r="N13" s="3"/>
    </row>
    <row r="14" spans="1:14" x14ac:dyDescent="0.2">
      <c r="A14" s="237">
        <v>2.5</v>
      </c>
      <c r="B14" s="238" t="s">
        <v>791</v>
      </c>
      <c r="C14" s="311">
        <v>5</v>
      </c>
      <c r="D14" s="3"/>
      <c r="E14" s="3"/>
      <c r="F14" s="3"/>
      <c r="G14" s="3"/>
      <c r="H14" s="3"/>
      <c r="I14" s="3"/>
      <c r="J14" s="3"/>
      <c r="K14" s="3"/>
      <c r="L14" s="3"/>
      <c r="M14" s="3"/>
      <c r="N14" s="3"/>
    </row>
    <row r="15" spans="1:14" x14ac:dyDescent="0.2">
      <c r="A15" s="237">
        <v>2.6</v>
      </c>
      <c r="B15" s="238" t="s">
        <v>792</v>
      </c>
      <c r="C15" s="311">
        <v>6</v>
      </c>
      <c r="D15" s="3"/>
      <c r="E15" s="3"/>
      <c r="F15" s="3"/>
      <c r="G15" s="3"/>
      <c r="H15" s="3"/>
      <c r="I15" s="3"/>
      <c r="J15" s="3"/>
      <c r="K15" s="3"/>
      <c r="L15" s="3"/>
      <c r="M15" s="3"/>
      <c r="N15" s="3"/>
    </row>
    <row r="16" spans="1:14" x14ac:dyDescent="0.2">
      <c r="A16" s="237">
        <v>2.7</v>
      </c>
      <c r="B16" s="238" t="s">
        <v>793</v>
      </c>
      <c r="C16" s="311">
        <v>7</v>
      </c>
      <c r="D16" s="3"/>
      <c r="E16" s="3"/>
      <c r="F16" s="3"/>
      <c r="G16" s="3"/>
      <c r="H16" s="3"/>
      <c r="I16" s="3"/>
      <c r="J16" s="3"/>
      <c r="K16" s="3"/>
      <c r="L16" s="3"/>
      <c r="M16" s="3"/>
      <c r="N16" s="3"/>
    </row>
    <row r="17" spans="1:14" x14ac:dyDescent="0.2">
      <c r="A17" s="237">
        <v>2.8</v>
      </c>
      <c r="B17" s="238" t="s">
        <v>794</v>
      </c>
      <c r="C17" s="311">
        <v>8</v>
      </c>
      <c r="D17" s="3"/>
      <c r="E17" s="3"/>
      <c r="F17" s="3"/>
      <c r="G17" s="3"/>
      <c r="H17" s="3"/>
      <c r="I17" s="3"/>
      <c r="J17" s="3"/>
      <c r="K17" s="3"/>
      <c r="L17" s="3"/>
      <c r="M17" s="3"/>
      <c r="N17" s="3"/>
    </row>
    <row r="18" spans="1:14" x14ac:dyDescent="0.2">
      <c r="A18" s="1370" t="s">
        <v>198</v>
      </c>
      <c r="B18" s="1370"/>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t="s">
        <v>1641</v>
      </c>
      <c r="C1" s="242"/>
      <c r="D1" s="240"/>
      <c r="E1" s="240"/>
    </row>
    <row r="2" spans="1:5" x14ac:dyDescent="0.2">
      <c r="A2" s="240"/>
      <c r="B2" s="242"/>
      <c r="C2" s="242"/>
      <c r="D2" s="240"/>
      <c r="E2" s="240"/>
    </row>
    <row r="3" spans="1:5" x14ac:dyDescent="0.2">
      <c r="A3" s="240"/>
      <c r="B3" s="1358" t="s">
        <v>0</v>
      </c>
      <c r="C3" s="1358"/>
      <c r="D3" s="1358"/>
      <c r="E3" s="240"/>
    </row>
    <row r="4" spans="1:5" x14ac:dyDescent="0.2">
      <c r="A4" s="240"/>
      <c r="B4" s="240"/>
      <c r="C4" s="240"/>
      <c r="D4" s="240"/>
      <c r="E4" s="240"/>
    </row>
    <row r="5" spans="1:5" x14ac:dyDescent="0.2">
      <c r="A5" s="240" t="str">
        <f>i.04119!A6</f>
        <v>Даатгагчийн нэр:</v>
      </c>
      <c r="B5" s="242"/>
      <c r="C5" s="242"/>
      <c r="D5" s="1356" t="str">
        <f>i.04119!D6</f>
        <v>..... оны .... сарын ...-ны өдөр</v>
      </c>
      <c r="E5" s="1356"/>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57" t="str">
        <f>i.04119!C97</f>
        <v xml:space="preserve">/................................../   </v>
      </c>
      <c r="D74" s="1357"/>
      <c r="E74" s="1359" t="str">
        <f>i.04119!E97</f>
        <v>/................................./</v>
      </c>
      <c r="F74" s="1359"/>
    </row>
    <row r="75" spans="1:6" x14ac:dyDescent="0.2">
      <c r="B75" s="5"/>
      <c r="C75" s="5"/>
      <c r="D75" s="880"/>
      <c r="E75" s="2"/>
    </row>
    <row r="76" spans="1:6" x14ac:dyDescent="0.2">
      <c r="B76" s="5" t="str">
        <f>i.04119!B99</f>
        <v xml:space="preserve"> Ерөнхий нягтлан бодогч  </v>
      </c>
      <c r="C76" s="1357" t="str">
        <f>i.04119!C99</f>
        <v xml:space="preserve">/.................................../   </v>
      </c>
      <c r="D76" s="1357"/>
      <c r="E76" s="2" t="str">
        <f>i.04119!E99</f>
        <v>/................................/</v>
      </c>
    </row>
    <row r="77" spans="1:6" x14ac:dyDescent="0.2">
      <c r="B77" s="5"/>
      <c r="C77" s="5"/>
      <c r="D77" s="880"/>
      <c r="E77" s="2"/>
    </row>
    <row r="78" spans="1:6" x14ac:dyDescent="0.2">
      <c r="B78" s="5" t="str">
        <f>i.04119!B101</f>
        <v>...................................................</v>
      </c>
      <c r="C78" s="1357" t="str">
        <f>i.04119!C101</f>
        <v xml:space="preserve">/................................../   </v>
      </c>
      <c r="D78" s="1357"/>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363" t="s">
        <v>841</v>
      </c>
      <c r="H1" s="1363"/>
      <c r="I1" s="1363"/>
    </row>
    <row r="2" spans="1:9" ht="33.75" customHeight="1" x14ac:dyDescent="0.2">
      <c r="A2" s="240"/>
      <c r="B2" s="240"/>
      <c r="C2" s="240"/>
      <c r="D2" s="240"/>
      <c r="E2" s="240"/>
      <c r="F2" s="240"/>
      <c r="G2" s="1363"/>
      <c r="H2" s="1363"/>
      <c r="I2" s="1363"/>
    </row>
    <row r="3" spans="1:9" x14ac:dyDescent="0.2">
      <c r="A3" s="240"/>
      <c r="B3" s="240"/>
      <c r="C3" s="240"/>
      <c r="D3" s="241" t="s">
        <v>842</v>
      </c>
      <c r="E3" s="241"/>
      <c r="F3" s="241"/>
      <c r="G3" s="240"/>
      <c r="H3" s="240"/>
      <c r="I3" s="240"/>
    </row>
    <row r="4" spans="1:9" x14ac:dyDescent="0.2">
      <c r="A4" s="1366" t="str">
        <f>i.04119!A6</f>
        <v>Даатгагчийн нэр:</v>
      </c>
      <c r="B4" s="1366"/>
      <c r="C4" s="242"/>
      <c r="D4" s="240"/>
      <c r="E4" s="240"/>
      <c r="F4" s="240"/>
      <c r="G4" s="240"/>
      <c r="H4" s="1415" t="str">
        <f>i.04119!D6</f>
        <v>..... оны .... сарын ...-ны өдөр</v>
      </c>
      <c r="I4" s="1415"/>
    </row>
    <row r="5" spans="1:9" x14ac:dyDescent="0.2">
      <c r="A5" s="240"/>
      <c r="B5" s="240"/>
      <c r="C5" s="240"/>
      <c r="D5" s="240"/>
      <c r="E5" s="240"/>
      <c r="F5" s="240"/>
      <c r="G5" s="240"/>
      <c r="H5" s="240"/>
      <c r="I5" s="223" t="s">
        <v>3</v>
      </c>
    </row>
    <row r="6" spans="1:9" ht="38.25" x14ac:dyDescent="0.2">
      <c r="A6" s="243"/>
      <c r="B6" s="224" t="s">
        <v>141</v>
      </c>
      <c r="C6" s="224" t="s">
        <v>6</v>
      </c>
      <c r="D6" s="224" t="s">
        <v>256</v>
      </c>
      <c r="E6" s="224" t="s">
        <v>843</v>
      </c>
      <c r="F6" s="224" t="s">
        <v>844</v>
      </c>
      <c r="G6" s="224" t="s">
        <v>845</v>
      </c>
      <c r="H6" s="224" t="s">
        <v>708</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788</v>
      </c>
      <c r="C8" s="251">
        <v>1</v>
      </c>
      <c r="D8" s="3"/>
      <c r="E8" s="3"/>
      <c r="F8" s="3"/>
      <c r="G8" s="3"/>
      <c r="H8" s="3"/>
      <c r="I8" s="3"/>
    </row>
    <row r="9" spans="1:9" x14ac:dyDescent="0.2">
      <c r="A9" s="237">
        <v>2.2000000000000002</v>
      </c>
      <c r="B9" s="238" t="s">
        <v>840</v>
      </c>
      <c r="C9" s="251">
        <v>2</v>
      </c>
      <c r="D9" s="3"/>
      <c r="E9" s="3"/>
      <c r="F9" s="3"/>
      <c r="G9" s="3"/>
      <c r="H9" s="3"/>
      <c r="I9" s="3"/>
    </row>
    <row r="10" spans="1:9" x14ac:dyDescent="0.2">
      <c r="A10" s="237">
        <v>2.2999999999999998</v>
      </c>
      <c r="B10" s="238" t="s">
        <v>790</v>
      </c>
      <c r="C10" s="251">
        <v>3</v>
      </c>
      <c r="D10" s="3"/>
      <c r="E10" s="3"/>
      <c r="F10" s="3"/>
      <c r="G10" s="3" t="s">
        <v>87</v>
      </c>
      <c r="H10" s="3" t="s">
        <v>87</v>
      </c>
      <c r="I10" s="3" t="s">
        <v>87</v>
      </c>
    </row>
    <row r="11" spans="1:9" x14ac:dyDescent="0.2">
      <c r="A11" s="237">
        <v>2.4</v>
      </c>
      <c r="B11" s="238" t="s">
        <v>840</v>
      </c>
      <c r="C11" s="251">
        <v>4</v>
      </c>
      <c r="D11" s="3"/>
      <c r="E11" s="3"/>
      <c r="F11" s="3"/>
      <c r="G11" s="3"/>
      <c r="H11" s="3"/>
      <c r="I11" s="3"/>
    </row>
    <row r="12" spans="1:9" x14ac:dyDescent="0.2">
      <c r="A12" s="237">
        <v>2.5</v>
      </c>
      <c r="B12" s="238" t="s">
        <v>791</v>
      </c>
      <c r="C12" s="251">
        <v>5</v>
      </c>
      <c r="D12" s="3" t="s">
        <v>87</v>
      </c>
      <c r="E12" s="3" t="s">
        <v>87</v>
      </c>
      <c r="F12" s="3" t="s">
        <v>87</v>
      </c>
      <c r="G12" s="3" t="s">
        <v>87</v>
      </c>
      <c r="H12" s="3" t="s">
        <v>87</v>
      </c>
      <c r="I12" s="3" t="s">
        <v>87</v>
      </c>
    </row>
    <row r="13" spans="1:9" x14ac:dyDescent="0.2">
      <c r="A13" s="237">
        <v>2.6</v>
      </c>
      <c r="B13" s="238" t="s">
        <v>792</v>
      </c>
      <c r="C13" s="251">
        <v>6</v>
      </c>
      <c r="D13" s="3" t="s">
        <v>87</v>
      </c>
      <c r="E13" s="3" t="s">
        <v>87</v>
      </c>
      <c r="F13" s="3" t="s">
        <v>87</v>
      </c>
      <c r="G13" s="3" t="s">
        <v>87</v>
      </c>
      <c r="H13" s="3" t="s">
        <v>87</v>
      </c>
      <c r="I13" s="3" t="s">
        <v>87</v>
      </c>
    </row>
    <row r="14" spans="1:9" x14ac:dyDescent="0.2">
      <c r="A14" s="237">
        <v>2.7</v>
      </c>
      <c r="B14" s="238" t="s">
        <v>793</v>
      </c>
      <c r="C14" s="251">
        <v>7</v>
      </c>
      <c r="D14" s="3" t="s">
        <v>87</v>
      </c>
      <c r="E14" s="3" t="s">
        <v>87</v>
      </c>
      <c r="F14" s="3" t="s">
        <v>87</v>
      </c>
      <c r="G14" s="3" t="s">
        <v>87</v>
      </c>
      <c r="H14" s="3" t="s">
        <v>87</v>
      </c>
      <c r="I14" s="3" t="s">
        <v>87</v>
      </c>
    </row>
    <row r="15" spans="1:9" x14ac:dyDescent="0.2">
      <c r="A15" s="237">
        <v>2.8</v>
      </c>
      <c r="B15" s="238" t="s">
        <v>794</v>
      </c>
      <c r="C15" s="251">
        <v>8</v>
      </c>
      <c r="D15" s="3" t="s">
        <v>87</v>
      </c>
      <c r="E15" s="3" t="s">
        <v>87</v>
      </c>
      <c r="F15" s="3" t="s">
        <v>87</v>
      </c>
      <c r="G15" s="3" t="s">
        <v>87</v>
      </c>
      <c r="H15" s="3" t="s">
        <v>87</v>
      </c>
      <c r="I15" s="3" t="s">
        <v>87</v>
      </c>
    </row>
    <row r="16" spans="1:9" x14ac:dyDescent="0.2">
      <c r="A16" s="1433" t="s">
        <v>198</v>
      </c>
      <c r="B16" s="1433"/>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43" t="s">
        <v>846</v>
      </c>
      <c r="B17" s="144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381" t="s">
        <v>847</v>
      </c>
      <c r="H2" s="1381"/>
      <c r="I2" s="1381"/>
      <c r="J2" s="1381"/>
    </row>
    <row r="3" spans="1:10" ht="10.5" customHeight="1" x14ac:dyDescent="0.2">
      <c r="A3" s="240"/>
      <c r="B3" s="242"/>
      <c r="C3" s="242"/>
      <c r="D3" s="240"/>
      <c r="E3" s="240"/>
      <c r="F3" s="240"/>
      <c r="G3" s="1381"/>
      <c r="H3" s="1381"/>
      <c r="I3" s="1381"/>
      <c r="J3" s="1381"/>
    </row>
    <row r="4" spans="1:10" x14ac:dyDescent="0.2">
      <c r="A4" s="240"/>
      <c r="B4" s="240"/>
      <c r="C4" s="240"/>
      <c r="D4" s="240"/>
      <c r="E4" s="240"/>
      <c r="F4" s="240"/>
      <c r="G4" s="1381"/>
      <c r="H4" s="1381"/>
      <c r="I4" s="1381"/>
      <c r="J4" s="1381"/>
    </row>
    <row r="5" spans="1:10" ht="21" customHeight="1" x14ac:dyDescent="0.2">
      <c r="A5" s="1358" t="s">
        <v>848</v>
      </c>
      <c r="B5" s="1358"/>
      <c r="C5" s="1358"/>
      <c r="D5" s="1358"/>
      <c r="E5" s="1358"/>
      <c r="F5" s="1358"/>
      <c r="G5" s="1358"/>
      <c r="H5" s="1358"/>
      <c r="I5" s="1358"/>
      <c r="J5" s="1358"/>
    </row>
    <row r="6" spans="1:10" ht="22.5" customHeight="1" x14ac:dyDescent="0.2">
      <c r="A6" s="1366" t="str">
        <f>i.04119!A6</f>
        <v>Даатгагчийн нэр:</v>
      </c>
      <c r="B6" s="1366"/>
      <c r="C6" s="1366"/>
      <c r="D6" s="240"/>
      <c r="E6" s="240"/>
      <c r="F6" s="240"/>
      <c r="G6" s="240"/>
      <c r="H6" s="1415" t="str">
        <f>i.04119!D6</f>
        <v>..... оны .... сарын ...-ны өдөр</v>
      </c>
      <c r="I6" s="1415"/>
      <c r="J6" s="1415"/>
    </row>
    <row r="7" spans="1:10" ht="12.75" customHeight="1" x14ac:dyDescent="0.2">
      <c r="A7" s="240"/>
      <c r="B7" s="240"/>
      <c r="C7" s="240"/>
      <c r="D7" s="240"/>
      <c r="E7" s="240"/>
      <c r="F7" s="240"/>
      <c r="G7" s="240"/>
      <c r="H7" s="240"/>
      <c r="I7" s="1444" t="s">
        <v>3</v>
      </c>
      <c r="J7" s="1444"/>
    </row>
    <row r="8" spans="1:10" ht="76.5" x14ac:dyDescent="0.2">
      <c r="A8" s="243" t="s">
        <v>4</v>
      </c>
      <c r="B8" s="224" t="s">
        <v>141</v>
      </c>
      <c r="C8" s="126" t="s">
        <v>6</v>
      </c>
      <c r="D8" s="126" t="s">
        <v>849</v>
      </c>
      <c r="E8" s="126" t="s">
        <v>850</v>
      </c>
      <c r="F8" s="126" t="s">
        <v>851</v>
      </c>
      <c r="G8" s="126" t="s">
        <v>852</v>
      </c>
      <c r="H8" s="126" t="s">
        <v>853</v>
      </c>
      <c r="I8" s="126" t="s">
        <v>854</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788</v>
      </c>
      <c r="C10" s="887">
        <v>1</v>
      </c>
      <c r="D10" s="3"/>
      <c r="E10" s="3"/>
      <c r="F10" s="3"/>
      <c r="G10" s="3"/>
      <c r="H10" s="3"/>
      <c r="I10" s="3"/>
      <c r="J10" s="3"/>
    </row>
    <row r="11" spans="1:10" x14ac:dyDescent="0.2">
      <c r="A11" s="237">
        <v>2.2000000000000002</v>
      </c>
      <c r="B11" s="238" t="s">
        <v>840</v>
      </c>
      <c r="C11" s="887">
        <v>2</v>
      </c>
      <c r="D11" s="3"/>
      <c r="E11" s="3"/>
      <c r="F11" s="3"/>
      <c r="G11" s="3"/>
      <c r="H11" s="3"/>
      <c r="I11" s="3"/>
      <c r="J11" s="3"/>
    </row>
    <row r="12" spans="1:10" x14ac:dyDescent="0.2">
      <c r="A12" s="237">
        <v>2.2999999999999998</v>
      </c>
      <c r="B12" s="238" t="s">
        <v>790</v>
      </c>
      <c r="C12" s="887">
        <v>3</v>
      </c>
      <c r="D12" s="3"/>
      <c r="E12" s="3"/>
      <c r="F12" s="3"/>
      <c r="G12" s="3"/>
      <c r="H12" s="3"/>
      <c r="I12" s="3"/>
      <c r="J12" s="3"/>
    </row>
    <row r="13" spans="1:10" x14ac:dyDescent="0.2">
      <c r="A13" s="237">
        <v>2.4</v>
      </c>
      <c r="B13" s="238" t="s">
        <v>840</v>
      </c>
      <c r="C13" s="887">
        <v>4</v>
      </c>
      <c r="D13" s="3"/>
      <c r="E13" s="3"/>
      <c r="F13" s="3"/>
      <c r="G13" s="3"/>
      <c r="H13" s="3"/>
      <c r="I13" s="3"/>
      <c r="J13" s="3"/>
    </row>
    <row r="14" spans="1:10" x14ac:dyDescent="0.2">
      <c r="A14" s="237">
        <v>2.5</v>
      </c>
      <c r="B14" s="238" t="s">
        <v>791</v>
      </c>
      <c r="C14" s="887">
        <v>5</v>
      </c>
      <c r="D14" s="3"/>
      <c r="E14" s="3"/>
      <c r="F14" s="3"/>
      <c r="G14" s="3"/>
      <c r="H14" s="3"/>
      <c r="I14" s="3"/>
      <c r="J14" s="3"/>
    </row>
    <row r="15" spans="1:10" x14ac:dyDescent="0.2">
      <c r="A15" s="237">
        <v>2.6</v>
      </c>
      <c r="B15" s="238" t="s">
        <v>792</v>
      </c>
      <c r="C15" s="887">
        <v>6</v>
      </c>
      <c r="D15" s="3"/>
      <c r="E15" s="3"/>
      <c r="F15" s="3"/>
      <c r="G15" s="3"/>
      <c r="H15" s="3"/>
      <c r="I15" s="3"/>
      <c r="J15" s="3"/>
    </row>
    <row r="16" spans="1:10" x14ac:dyDescent="0.2">
      <c r="A16" s="237">
        <v>2.7</v>
      </c>
      <c r="B16" s="238" t="s">
        <v>793</v>
      </c>
      <c r="C16" s="887">
        <v>7</v>
      </c>
      <c r="D16" s="3"/>
      <c r="E16" s="3"/>
      <c r="F16" s="3"/>
      <c r="G16" s="3"/>
      <c r="H16" s="3"/>
      <c r="I16" s="3"/>
      <c r="J16" s="3"/>
    </row>
    <row r="17" spans="1:10" x14ac:dyDescent="0.2">
      <c r="A17" s="237">
        <v>2.8</v>
      </c>
      <c r="B17" s="238" t="s">
        <v>794</v>
      </c>
      <c r="C17" s="887">
        <v>8</v>
      </c>
      <c r="D17" s="3"/>
      <c r="E17" s="3"/>
      <c r="F17" s="3"/>
      <c r="G17" s="3"/>
      <c r="H17" s="3"/>
      <c r="I17" s="3"/>
      <c r="J17" s="3"/>
    </row>
    <row r="18" spans="1:10" x14ac:dyDescent="0.2">
      <c r="A18" s="1433" t="s">
        <v>198</v>
      </c>
      <c r="B18" s="1433"/>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tabSelected="1" zoomScaleNormal="100" zoomScalePageLayoutView="60" workbookViewId="0">
      <selection activeCell="C17" sqref="C17"/>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45" t="s">
        <v>855</v>
      </c>
      <c r="D1" s="1445"/>
      <c r="E1" s="1445"/>
    </row>
    <row r="2" spans="1:5" x14ac:dyDescent="0.2">
      <c r="A2" s="240"/>
      <c r="B2" s="240"/>
      <c r="C2" s="1445"/>
      <c r="D2" s="1445"/>
      <c r="E2" s="1445"/>
    </row>
    <row r="3" spans="1:5" ht="18" customHeight="1" x14ac:dyDescent="0.2">
      <c r="A3" s="1358" t="s">
        <v>856</v>
      </c>
      <c r="B3" s="1358"/>
      <c r="C3" s="1358"/>
      <c r="D3" s="1358"/>
      <c r="E3" s="1358"/>
    </row>
    <row r="4" spans="1:5" x14ac:dyDescent="0.2">
      <c r="A4" s="240"/>
      <c r="B4" s="240"/>
      <c r="C4" s="240"/>
      <c r="D4" s="240"/>
      <c r="E4" s="240"/>
    </row>
    <row r="5" spans="1:5" x14ac:dyDescent="0.2">
      <c r="A5" s="240"/>
      <c r="B5" s="240"/>
      <c r="C5" s="240"/>
      <c r="D5" s="240"/>
      <c r="E5" s="240"/>
    </row>
    <row r="6" spans="1:5" ht="12.75" customHeight="1" x14ac:dyDescent="0.2">
      <c r="A6" s="1366" t="str">
        <f>i.04119!A6</f>
        <v>Даатгагчийн нэр:</v>
      </c>
      <c r="B6" s="1366"/>
      <c r="C6" s="1415" t="str">
        <f>i.04119!D6</f>
        <v>..... оны .... сарын ...-ны өдөр</v>
      </c>
      <c r="D6" s="1415"/>
      <c r="E6" s="1415"/>
    </row>
    <row r="7" spans="1:5" x14ac:dyDescent="0.2">
      <c r="A7" s="240"/>
      <c r="B7" s="240"/>
      <c r="C7" s="240"/>
      <c r="D7" s="1444" t="s">
        <v>3</v>
      </c>
      <c r="E7" s="1444"/>
    </row>
    <row r="8" spans="1:5" ht="25.5" x14ac:dyDescent="0.2">
      <c r="A8" s="243"/>
      <c r="B8" s="243" t="s">
        <v>857</v>
      </c>
      <c r="C8" s="320" t="s">
        <v>144</v>
      </c>
      <c r="D8" s="321" t="s">
        <v>858</v>
      </c>
      <c r="E8" s="320" t="s">
        <v>859</v>
      </c>
    </row>
    <row r="9" spans="1:5" x14ac:dyDescent="0.2">
      <c r="A9" s="243" t="s">
        <v>860</v>
      </c>
      <c r="B9" s="243" t="s">
        <v>9</v>
      </c>
      <c r="C9" s="320">
        <v>1</v>
      </c>
      <c r="D9" s="320">
        <v>2</v>
      </c>
      <c r="E9" s="320">
        <v>3</v>
      </c>
    </row>
    <row r="10" spans="1:5" x14ac:dyDescent="0.2">
      <c r="A10" s="268">
        <v>1</v>
      </c>
      <c r="B10" s="317" t="s">
        <v>861</v>
      </c>
      <c r="C10" s="265"/>
      <c r="D10" s="889">
        <v>0</v>
      </c>
      <c r="E10" s="234">
        <f t="shared" ref="E10:E18" si="0">D10*C10</f>
        <v>0</v>
      </c>
    </row>
    <row r="11" spans="1:5" x14ac:dyDescent="0.2">
      <c r="A11" s="268">
        <v>2</v>
      </c>
      <c r="B11" s="317" t="s">
        <v>862</v>
      </c>
      <c r="C11" s="265"/>
      <c r="D11" s="889">
        <v>0</v>
      </c>
      <c r="E11" s="234">
        <f t="shared" si="0"/>
        <v>0</v>
      </c>
    </row>
    <row r="12" spans="1:5" x14ac:dyDescent="0.2">
      <c r="A12" s="268">
        <v>3</v>
      </c>
      <c r="B12" s="317" t="s">
        <v>863</v>
      </c>
      <c r="C12" s="265"/>
      <c r="D12" s="889">
        <v>0</v>
      </c>
      <c r="E12" s="234">
        <f t="shared" si="0"/>
        <v>0</v>
      </c>
    </row>
    <row r="13" spans="1:5" x14ac:dyDescent="0.2">
      <c r="A13" s="268">
        <v>4</v>
      </c>
      <c r="B13" s="317" t="s">
        <v>864</v>
      </c>
      <c r="C13" s="265"/>
      <c r="D13" s="889">
        <v>0.1</v>
      </c>
      <c r="E13" s="234">
        <f t="shared" si="0"/>
        <v>0</v>
      </c>
    </row>
    <row r="14" spans="1:5" x14ac:dyDescent="0.2">
      <c r="A14" s="268">
        <v>5</v>
      </c>
      <c r="B14" s="317" t="s">
        <v>168</v>
      </c>
      <c r="C14" s="265"/>
      <c r="D14" s="889">
        <v>0.1</v>
      </c>
      <c r="E14" s="234">
        <f t="shared" si="0"/>
        <v>0</v>
      </c>
    </row>
    <row r="15" spans="1:5" x14ac:dyDescent="0.2">
      <c r="A15" s="268">
        <v>6</v>
      </c>
      <c r="B15" s="317" t="s">
        <v>865</v>
      </c>
      <c r="C15" s="265"/>
      <c r="D15" s="889">
        <v>0</v>
      </c>
      <c r="E15" s="234">
        <f t="shared" si="0"/>
        <v>0</v>
      </c>
    </row>
    <row r="16" spans="1:5" x14ac:dyDescent="0.2">
      <c r="A16" s="268">
        <v>7</v>
      </c>
      <c r="B16" s="317" t="s">
        <v>866</v>
      </c>
      <c r="C16" s="265"/>
      <c r="D16" s="889">
        <v>0.08</v>
      </c>
      <c r="E16" s="234">
        <f t="shared" si="0"/>
        <v>0</v>
      </c>
    </row>
    <row r="17" spans="1:5" x14ac:dyDescent="0.2">
      <c r="A17" s="268">
        <v>8</v>
      </c>
      <c r="B17" s="317" t="s">
        <v>867</v>
      </c>
      <c r="C17" s="265"/>
      <c r="D17" s="889">
        <v>0</v>
      </c>
      <c r="E17" s="234">
        <f t="shared" si="0"/>
        <v>0</v>
      </c>
    </row>
    <row r="18" spans="1:5" x14ac:dyDescent="0.2">
      <c r="A18" s="268">
        <v>9</v>
      </c>
      <c r="B18" s="317" t="s">
        <v>868</v>
      </c>
      <c r="C18" s="265"/>
      <c r="D18" s="889">
        <v>0.05</v>
      </c>
      <c r="E18" s="234">
        <f t="shared" si="0"/>
        <v>0</v>
      </c>
    </row>
    <row r="19" spans="1:5" x14ac:dyDescent="0.2">
      <c r="A19" s="268">
        <v>10</v>
      </c>
      <c r="B19" s="317" t="s">
        <v>869</v>
      </c>
      <c r="C19" s="265"/>
      <c r="D19" s="889">
        <v>0.05</v>
      </c>
      <c r="E19" s="234">
        <f t="shared" ref="E19:E31" si="1">D19*C19</f>
        <v>0</v>
      </c>
    </row>
    <row r="20" spans="1:5" x14ac:dyDescent="0.2">
      <c r="A20" s="268">
        <v>11</v>
      </c>
      <c r="B20" s="319" t="s">
        <v>870</v>
      </c>
      <c r="C20" s="265"/>
      <c r="D20" s="889">
        <v>0.1</v>
      </c>
      <c r="E20" s="234">
        <f t="shared" si="1"/>
        <v>0</v>
      </c>
    </row>
    <row r="21" spans="1:5" x14ac:dyDescent="0.2">
      <c r="A21" s="268">
        <v>12</v>
      </c>
      <c r="B21" s="239" t="s">
        <v>180</v>
      </c>
      <c r="C21" s="318">
        <f>i.04119a!D81-i.04119a!D82+i.04119a!D83-i.04119a!D84</f>
        <v>0</v>
      </c>
      <c r="D21" s="889">
        <v>0.08</v>
      </c>
      <c r="E21" s="234">
        <f t="shared" si="1"/>
        <v>0</v>
      </c>
    </row>
    <row r="22" spans="1:5" x14ac:dyDescent="0.2">
      <c r="A22" s="268">
        <v>13</v>
      </c>
      <c r="B22" s="239" t="s">
        <v>871</v>
      </c>
      <c r="C22" s="318">
        <f>i.04119!E19</f>
        <v>0</v>
      </c>
      <c r="D22" s="889">
        <v>0</v>
      </c>
      <c r="E22" s="234">
        <f t="shared" si="1"/>
        <v>0</v>
      </c>
    </row>
    <row r="23" spans="1:5" x14ac:dyDescent="0.2">
      <c r="A23" s="268">
        <v>14</v>
      </c>
      <c r="B23" s="239" t="s">
        <v>872</v>
      </c>
      <c r="C23" s="265"/>
      <c r="D23" s="889">
        <v>0</v>
      </c>
      <c r="E23" s="234">
        <f t="shared" si="1"/>
        <v>0</v>
      </c>
    </row>
    <row r="24" spans="1:5" x14ac:dyDescent="0.2">
      <c r="A24" s="268">
        <v>15</v>
      </c>
      <c r="B24" s="317" t="s">
        <v>873</v>
      </c>
      <c r="C24" s="265"/>
      <c r="D24" s="889">
        <v>0.2</v>
      </c>
      <c r="E24" s="234">
        <f t="shared" si="1"/>
        <v>0</v>
      </c>
    </row>
    <row r="25" spans="1:5" x14ac:dyDescent="0.2">
      <c r="A25" s="268">
        <v>16</v>
      </c>
      <c r="B25" s="317" t="s">
        <v>874</v>
      </c>
      <c r="C25" s="265"/>
      <c r="D25" s="889">
        <v>0.3</v>
      </c>
      <c r="E25" s="234">
        <f t="shared" si="1"/>
        <v>0</v>
      </c>
    </row>
    <row r="26" spans="1:5" ht="25.5" x14ac:dyDescent="0.2">
      <c r="A26" s="268">
        <v>17</v>
      </c>
      <c r="B26" s="317" t="s">
        <v>875</v>
      </c>
      <c r="C26" s="265"/>
      <c r="D26" s="889">
        <v>0.05</v>
      </c>
      <c r="E26" s="234">
        <f t="shared" si="1"/>
        <v>0</v>
      </c>
    </row>
    <row r="27" spans="1:5" x14ac:dyDescent="0.2">
      <c r="A27" s="268">
        <v>18</v>
      </c>
      <c r="B27" s="317" t="s">
        <v>876</v>
      </c>
      <c r="C27" s="265"/>
      <c r="D27" s="889">
        <v>1</v>
      </c>
      <c r="E27" s="234">
        <f>D27*C27</f>
        <v>0</v>
      </c>
    </row>
    <row r="28" spans="1:5" x14ac:dyDescent="0.2">
      <c r="A28" s="268">
        <v>19</v>
      </c>
      <c r="B28" s="317" t="s">
        <v>186</v>
      </c>
      <c r="C28" s="318">
        <f>i.04119!E42</f>
        <v>0</v>
      </c>
      <c r="D28" s="889">
        <v>1</v>
      </c>
      <c r="E28" s="234">
        <f t="shared" si="1"/>
        <v>0</v>
      </c>
    </row>
    <row r="29" spans="1:5" x14ac:dyDescent="0.2">
      <c r="A29" s="268">
        <v>20</v>
      </c>
      <c r="B29" s="317" t="s">
        <v>877</v>
      </c>
      <c r="C29" s="318">
        <f>i.04119!E28</f>
        <v>0</v>
      </c>
      <c r="D29" s="889">
        <v>1</v>
      </c>
      <c r="E29" s="234">
        <f t="shared" si="1"/>
        <v>0</v>
      </c>
    </row>
    <row r="30" spans="1:5" x14ac:dyDescent="0.2">
      <c r="A30" s="268">
        <v>21</v>
      </c>
      <c r="B30" s="317" t="s">
        <v>878</v>
      </c>
      <c r="C30" s="318">
        <f>i.04119!E29</f>
        <v>0</v>
      </c>
      <c r="D30" s="889">
        <v>1</v>
      </c>
      <c r="E30" s="234">
        <f t="shared" si="1"/>
        <v>0</v>
      </c>
    </row>
    <row r="31" spans="1:5" x14ac:dyDescent="0.2">
      <c r="A31" s="268">
        <v>22</v>
      </c>
      <c r="B31" s="317" t="s">
        <v>879</v>
      </c>
      <c r="C31" s="265"/>
      <c r="D31" s="889">
        <v>0.1</v>
      </c>
      <c r="E31" s="234">
        <f t="shared" si="1"/>
        <v>0</v>
      </c>
    </row>
    <row r="32" spans="1:5" x14ac:dyDescent="0.2">
      <c r="A32" s="268">
        <v>23</v>
      </c>
      <c r="B32" s="319" t="s">
        <v>880</v>
      </c>
      <c r="C32" s="318">
        <f>i.04119!E44-SUM(C10:C31)</f>
        <v>0</v>
      </c>
      <c r="D32" s="889">
        <v>1</v>
      </c>
      <c r="E32" s="234">
        <f>D32*C32</f>
        <v>0</v>
      </c>
    </row>
    <row r="33" spans="1:5" x14ac:dyDescent="0.2">
      <c r="A33" s="1370" t="s">
        <v>129</v>
      </c>
      <c r="B33" s="1370"/>
      <c r="C33" s="1370"/>
      <c r="D33" s="1370"/>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password="CA9F"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452" t="s">
        <v>855</v>
      </c>
      <c r="C1" s="1452"/>
      <c r="D1" s="1452"/>
      <c r="E1" s="1452"/>
    </row>
    <row r="2" spans="1:5" x14ac:dyDescent="0.2">
      <c r="A2" s="157"/>
      <c r="B2" s="158"/>
      <c r="C2" s="158"/>
      <c r="D2" s="158"/>
      <c r="E2" s="158"/>
    </row>
    <row r="3" spans="1:5" x14ac:dyDescent="0.2">
      <c r="A3" s="1453" t="s">
        <v>881</v>
      </c>
      <c r="B3" s="1453"/>
      <c r="C3" s="1453"/>
      <c r="D3" s="1453"/>
      <c r="E3" s="1453"/>
    </row>
    <row r="4" spans="1:5" x14ac:dyDescent="0.2">
      <c r="A4" s="157"/>
      <c r="B4" s="158"/>
      <c r="C4" s="158"/>
      <c r="D4" s="158"/>
      <c r="E4" s="158"/>
    </row>
    <row r="5" spans="1:5" ht="25.5" customHeight="1" x14ac:dyDescent="0.2">
      <c r="C5" s="1454"/>
      <c r="D5" s="1454"/>
      <c r="E5" s="1454"/>
    </row>
    <row r="6" spans="1:5" ht="25.5" customHeight="1" x14ac:dyDescent="0.2">
      <c r="A6" s="1366" t="str">
        <f>i.04119!A6</f>
        <v>Даатгагчийн нэр:</v>
      </c>
      <c r="B6" s="1366"/>
      <c r="C6" s="228"/>
      <c r="D6" s="1415" t="str">
        <f>i.04119!D6</f>
        <v>..... оны .... сарын ...-ны өдөр</v>
      </c>
      <c r="E6" s="1415"/>
    </row>
    <row r="7" spans="1:5" x14ac:dyDescent="0.2">
      <c r="A7" s="157"/>
      <c r="B7" s="227"/>
      <c r="C7" s="158"/>
      <c r="D7" s="1444" t="s">
        <v>3</v>
      </c>
      <c r="E7" s="1444"/>
    </row>
    <row r="8" spans="1:5" x14ac:dyDescent="0.2">
      <c r="A8" s="159"/>
      <c r="B8" s="160" t="s">
        <v>368</v>
      </c>
      <c r="C8" s="161" t="s">
        <v>144</v>
      </c>
      <c r="D8" s="161" t="s">
        <v>882</v>
      </c>
      <c r="E8" s="161" t="s">
        <v>883</v>
      </c>
    </row>
    <row r="9" spans="1:5" x14ac:dyDescent="0.2">
      <c r="A9" s="159" t="s">
        <v>8</v>
      </c>
      <c r="B9" s="161" t="s">
        <v>9</v>
      </c>
      <c r="C9" s="161">
        <v>1</v>
      </c>
      <c r="D9" s="161">
        <v>2</v>
      </c>
      <c r="E9" s="161">
        <v>3</v>
      </c>
    </row>
    <row r="10" spans="1:5" x14ac:dyDescent="0.2">
      <c r="A10" s="159">
        <v>1</v>
      </c>
      <c r="B10" s="162" t="s">
        <v>884</v>
      </c>
      <c r="C10" s="162" t="str">
        <f>""</f>
        <v/>
      </c>
      <c r="D10" s="162"/>
      <c r="E10" s="163">
        <f>MAX((E11+E16),E17)</f>
        <v>0</v>
      </c>
    </row>
    <row r="11" spans="1:5" x14ac:dyDescent="0.2">
      <c r="A11" s="164" t="s">
        <v>885</v>
      </c>
      <c r="B11" s="237" t="s">
        <v>886</v>
      </c>
      <c r="C11" s="165">
        <f>+C12+C13+C14</f>
        <v>0</v>
      </c>
      <c r="D11" s="166"/>
      <c r="E11" s="165">
        <f>E12+E13+E14</f>
        <v>0</v>
      </c>
    </row>
    <row r="12" spans="1:5" x14ac:dyDescent="0.2">
      <c r="A12" s="164" t="s">
        <v>887</v>
      </c>
      <c r="B12" s="237" t="s">
        <v>501</v>
      </c>
      <c r="C12" s="165">
        <f>i.04119!E77</f>
        <v>0</v>
      </c>
      <c r="D12" s="167">
        <v>0.03</v>
      </c>
      <c r="E12" s="165">
        <f>C12*D12</f>
        <v>0</v>
      </c>
    </row>
    <row r="13" spans="1:5" x14ac:dyDescent="0.2">
      <c r="A13" s="164" t="s">
        <v>888</v>
      </c>
      <c r="B13" s="237" t="s">
        <v>500</v>
      </c>
      <c r="C13" s="165">
        <f>i.04119!E76</f>
        <v>0</v>
      </c>
      <c r="D13" s="167">
        <v>0.02</v>
      </c>
      <c r="E13" s="165">
        <f t="shared" ref="E13:E14" si="0">C13*D13</f>
        <v>0</v>
      </c>
    </row>
    <row r="14" spans="1:5" x14ac:dyDescent="0.2">
      <c r="A14" s="164" t="s">
        <v>889</v>
      </c>
      <c r="B14" s="237" t="s">
        <v>502</v>
      </c>
      <c r="C14" s="165">
        <f>i.04119!E78</f>
        <v>0</v>
      </c>
      <c r="D14" s="167">
        <v>0.01</v>
      </c>
      <c r="E14" s="165">
        <f t="shared" si="0"/>
        <v>0</v>
      </c>
    </row>
    <row r="15" spans="1:5" x14ac:dyDescent="0.2">
      <c r="A15" s="164" t="s">
        <v>890</v>
      </c>
      <c r="B15" s="952" t="s">
        <v>891</v>
      </c>
      <c r="C15" s="1455"/>
      <c r="D15" s="1456"/>
      <c r="E15" s="1457"/>
    </row>
    <row r="16" spans="1:5" ht="25.5" x14ac:dyDescent="0.2">
      <c r="A16" s="164"/>
      <c r="B16" s="953" t="s">
        <v>892</v>
      </c>
      <c r="C16" s="954"/>
      <c r="D16" s="167">
        <v>2E-3</v>
      </c>
      <c r="E16" s="165">
        <f>C16*D16</f>
        <v>0</v>
      </c>
    </row>
    <row r="17" spans="1:5" x14ac:dyDescent="0.2">
      <c r="A17" s="168" t="s">
        <v>893</v>
      </c>
      <c r="B17" s="952" t="s">
        <v>894</v>
      </c>
      <c r="C17" s="1455"/>
      <c r="D17" s="1457"/>
      <c r="E17" s="954"/>
    </row>
    <row r="18" spans="1:5" x14ac:dyDescent="0.2">
      <c r="A18" s="159">
        <v>2</v>
      </c>
      <c r="B18" s="162" t="str">
        <f>"Нийт хөрөнгө"</f>
        <v>Нийт хөрөнгө</v>
      </c>
      <c r="C18" s="1446" t="str">
        <f>""</f>
        <v/>
      </c>
      <c r="D18" s="1447"/>
      <c r="E18" s="169">
        <f>i.04119!E44-i.04119!E39</f>
        <v>0</v>
      </c>
    </row>
    <row r="19" spans="1:5" x14ac:dyDescent="0.2">
      <c r="A19" s="159">
        <v>3</v>
      </c>
      <c r="B19" s="162" t="str">
        <f>"Зөвшөөрөгдөхгүй хөрөнгө"</f>
        <v>Зөвшөөрөгдөхгүй хөрөнгө</v>
      </c>
      <c r="C19" s="1448"/>
      <c r="D19" s="1449"/>
      <c r="E19" s="163">
        <f>i.04144!E33</f>
        <v>0</v>
      </c>
    </row>
    <row r="20" spans="1:5" x14ac:dyDescent="0.2">
      <c r="A20" s="159">
        <v>4</v>
      </c>
      <c r="B20" s="162" t="str">
        <f>"Зөвшөөрөгдөх хөрөнгө / 4=(2)-(3)/"</f>
        <v>Зөвшөөрөгдөх хөрөнгө / 4=(2)-(3)/</v>
      </c>
      <c r="C20" s="1448"/>
      <c r="D20" s="1449"/>
      <c r="E20" s="163">
        <f>E18-E19</f>
        <v>0</v>
      </c>
    </row>
    <row r="21" spans="1:5" x14ac:dyDescent="0.2">
      <c r="A21" s="159">
        <v>5</v>
      </c>
      <c r="B21" s="162" t="s">
        <v>895</v>
      </c>
      <c r="C21" s="1448"/>
      <c r="D21" s="1449"/>
      <c r="E21" s="169">
        <f>i.04119!E80</f>
        <v>0</v>
      </c>
    </row>
    <row r="22" spans="1:5" x14ac:dyDescent="0.2">
      <c r="A22" s="159">
        <v>6</v>
      </c>
      <c r="B22" s="170" t="str">
        <f>"Төлбөрийн чадварын зохистой харьцаа 6= (4)/(5)≥110%"</f>
        <v>Төлбөрийн чадварын зохистой харьцаа 6= (4)/(5)≥110%</v>
      </c>
      <c r="C22" s="1448"/>
      <c r="D22" s="1449"/>
      <c r="E22" s="163" t="e">
        <f>(E20/E21)*100%</f>
        <v>#DIV/0!</v>
      </c>
    </row>
    <row r="23" spans="1:5" x14ac:dyDescent="0.2">
      <c r="A23" s="159">
        <v>7</v>
      </c>
      <c r="B23" s="170" t="s">
        <v>896</v>
      </c>
      <c r="C23" s="1450"/>
      <c r="D23" s="1451"/>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58" t="s">
        <v>897</v>
      </c>
      <c r="E1" s="1458"/>
      <c r="F1" s="1458"/>
    </row>
    <row r="2" spans="1:6" ht="15" customHeight="1" x14ac:dyDescent="0.2">
      <c r="D2" s="1458"/>
      <c r="E2" s="1458"/>
      <c r="F2" s="1458"/>
    </row>
    <row r="3" spans="1:6" ht="15" customHeight="1" x14ac:dyDescent="0.2">
      <c r="D3" s="1458"/>
      <c r="E3" s="1458"/>
      <c r="F3" s="1458"/>
    </row>
    <row r="5" spans="1:6" x14ac:dyDescent="0.2">
      <c r="A5" s="1362" t="s">
        <v>898</v>
      </c>
      <c r="B5" s="1362"/>
      <c r="C5" s="1362"/>
      <c r="D5" s="1362"/>
      <c r="E5" s="1362"/>
      <c r="F5" s="1362"/>
    </row>
    <row r="7" spans="1:6" x14ac:dyDescent="0.2">
      <c r="A7" s="1366" t="str">
        <f>i.04119!A6</f>
        <v>Даатгагчийн нэр:</v>
      </c>
      <c r="B7" s="1366"/>
      <c r="E7" s="1415" t="str">
        <f>i.04119!D6</f>
        <v>..... оны .... сарын ...-ны өдөр</v>
      </c>
      <c r="F7" s="1415"/>
    </row>
    <row r="8" spans="1:6" ht="22.5" customHeight="1" x14ac:dyDescent="0.2">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898" t="s">
        <v>904</v>
      </c>
      <c r="C12" s="3"/>
      <c r="D12" s="3"/>
      <c r="E12" s="3"/>
      <c r="F12" s="3"/>
    </row>
    <row r="13" spans="1:6" x14ac:dyDescent="0.2">
      <c r="A13" s="1462"/>
      <c r="B13" s="12" t="s">
        <v>905</v>
      </c>
      <c r="C13" s="3"/>
      <c r="D13" s="3"/>
      <c r="E13" s="3"/>
      <c r="F13" s="3"/>
    </row>
    <row r="14" spans="1:6" x14ac:dyDescent="0.2">
      <c r="A14" s="1462"/>
      <c r="B14" s="12" t="s">
        <v>906</v>
      </c>
      <c r="C14" s="3"/>
      <c r="D14" s="3"/>
      <c r="E14" s="3"/>
      <c r="F14" s="3"/>
    </row>
    <row r="15" spans="1:6" x14ac:dyDescent="0.2">
      <c r="A15" s="1462"/>
      <c r="B15" s="897" t="s">
        <v>97</v>
      </c>
      <c r="C15" s="3"/>
      <c r="D15" s="3"/>
      <c r="E15" s="3"/>
      <c r="F15" s="3"/>
    </row>
    <row r="16" spans="1:6" x14ac:dyDescent="0.2">
      <c r="A16" s="1463"/>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955">
        <v>5.0999999999999996</v>
      </c>
      <c r="C35" s="3"/>
      <c r="D35" s="3"/>
      <c r="E35" s="3"/>
      <c r="F35" s="3"/>
    </row>
    <row r="36" spans="1:6" ht="14.25" customHeight="1" x14ac:dyDescent="0.2">
      <c r="A36" s="1462"/>
      <c r="B36" s="955">
        <v>5.2</v>
      </c>
      <c r="C36" s="3"/>
      <c r="D36" s="3"/>
      <c r="E36" s="3"/>
      <c r="F36" s="3"/>
    </row>
    <row r="37" spans="1:6" ht="14.25" customHeight="1" x14ac:dyDescent="0.2">
      <c r="A37" s="1462"/>
      <c r="B37" s="955">
        <v>5.3</v>
      </c>
      <c r="C37" s="3"/>
      <c r="D37" s="3"/>
      <c r="E37" s="3"/>
      <c r="F37" s="3"/>
    </row>
    <row r="38" spans="1:6" ht="14.25" customHeight="1" x14ac:dyDescent="0.2">
      <c r="A38" s="1462"/>
      <c r="B38" s="955">
        <v>5.4</v>
      </c>
      <c r="C38" s="3"/>
      <c r="D38" s="3"/>
      <c r="E38" s="3"/>
      <c r="F38" s="3"/>
    </row>
    <row r="39" spans="1:6" ht="14.25" customHeight="1" x14ac:dyDescent="0.2">
      <c r="A39" s="1462"/>
      <c r="B39" s="897" t="s">
        <v>97</v>
      </c>
      <c r="C39" s="3"/>
      <c r="D39" s="3"/>
      <c r="E39" s="3"/>
      <c r="F39" s="3"/>
    </row>
    <row r="40" spans="1:6" ht="14.25" customHeight="1"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956">
        <v>6.1</v>
      </c>
      <c r="C41" s="3"/>
      <c r="D41" s="3"/>
      <c r="E41" s="3"/>
      <c r="F41" s="3"/>
    </row>
    <row r="42" spans="1:6" x14ac:dyDescent="0.2">
      <c r="A42" s="1462"/>
      <c r="B42" s="956">
        <v>6.2</v>
      </c>
      <c r="C42" s="3"/>
      <c r="D42" s="3"/>
      <c r="E42" s="3"/>
      <c r="F42" s="3"/>
    </row>
    <row r="43" spans="1:6" x14ac:dyDescent="0.2">
      <c r="A43" s="1462"/>
      <c r="B43" s="956">
        <v>6.3</v>
      </c>
      <c r="C43" s="3"/>
      <c r="D43" s="3"/>
      <c r="E43" s="3"/>
      <c r="F43" s="3"/>
    </row>
    <row r="44" spans="1:6" x14ac:dyDescent="0.2">
      <c r="A44" s="1462"/>
      <c r="B44" s="956">
        <v>6.4</v>
      </c>
      <c r="C44" s="3"/>
      <c r="D44" s="3"/>
      <c r="E44" s="3"/>
      <c r="F44" s="3"/>
    </row>
    <row r="45" spans="1:6" x14ac:dyDescent="0.2">
      <c r="A45" s="1462"/>
      <c r="B45" s="900"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59" t="s">
        <v>129</v>
      </c>
      <c r="B47" s="1433"/>
      <c r="C47" s="258">
        <f>C46+C40+C34+C28+C22+C16</f>
        <v>0</v>
      </c>
      <c r="D47" s="258">
        <f t="shared" ref="D47:F47" si="16">D46+D40+D34+D28+D22+D16</f>
        <v>0</v>
      </c>
      <c r="E47" s="258">
        <f t="shared" si="16"/>
        <v>0</v>
      </c>
      <c r="F47" s="258">
        <f t="shared" si="16"/>
        <v>0</v>
      </c>
    </row>
    <row r="50" spans="2:6" x14ac:dyDescent="0.2">
      <c r="B50" s="8" t="s">
        <v>912</v>
      </c>
      <c r="C50" s="6"/>
      <c r="D50" s="7"/>
      <c r="E50" s="7"/>
      <c r="F50"/>
    </row>
    <row r="51" spans="2:6" ht="25.5" customHeight="1" x14ac:dyDescent="0.2">
      <c r="B51" s="1460" t="s">
        <v>913</v>
      </c>
      <c r="C51" s="1460"/>
      <c r="D51" s="890" t="s">
        <v>914</v>
      </c>
      <c r="E51" s="10"/>
      <c r="F51" s="891" t="s">
        <v>915</v>
      </c>
    </row>
    <row r="52" spans="2:6" x14ac:dyDescent="0.2">
      <c r="B52" s="11"/>
      <c r="C52" s="892"/>
      <c r="D52" s="892"/>
      <c r="E52" s="10"/>
      <c r="F52" s="893"/>
    </row>
    <row r="53" spans="2:6" x14ac:dyDescent="0.2">
      <c r="B53" s="894"/>
      <c r="C53" s="895" t="s">
        <v>111</v>
      </c>
      <c r="D53" s="892"/>
      <c r="E53" s="10"/>
      <c r="F53" s="893"/>
    </row>
    <row r="54" spans="2:6" x14ac:dyDescent="0.2">
      <c r="B54" s="11" t="s">
        <v>916</v>
      </c>
      <c r="C54" s="892"/>
      <c r="D54" s="892"/>
      <c r="E54" s="10"/>
      <c r="F54" s="893"/>
    </row>
    <row r="55" spans="2:6" x14ac:dyDescent="0.2">
      <c r="B55" s="894" t="s">
        <v>917</v>
      </c>
      <c r="C55" s="892"/>
      <c r="D55" s="890" t="s">
        <v>914</v>
      </c>
      <c r="E55" s="10"/>
      <c r="F55" s="891" t="s">
        <v>915</v>
      </c>
    </row>
    <row r="56" spans="2:6" x14ac:dyDescent="0.2">
      <c r="B56" s="893"/>
      <c r="C56" s="893"/>
      <c r="D56" s="892"/>
      <c r="E56" s="10"/>
      <c r="F56" s="893"/>
    </row>
    <row r="57" spans="2:6" x14ac:dyDescent="0.2">
      <c r="B57" s="1439" t="s">
        <v>918</v>
      </c>
      <c r="C57" s="1439"/>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919</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322"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956">
        <v>1.2</v>
      </c>
      <c r="C12" s="3"/>
      <c r="D12" s="3"/>
      <c r="E12" s="3"/>
      <c r="F12" s="3"/>
    </row>
    <row r="13" spans="1:6" x14ac:dyDescent="0.2">
      <c r="A13" s="1462"/>
      <c r="B13" s="956">
        <v>1.3</v>
      </c>
      <c r="C13" s="3"/>
      <c r="D13" s="3"/>
      <c r="E13" s="3"/>
      <c r="F13" s="3"/>
    </row>
    <row r="14" spans="1:6" x14ac:dyDescent="0.2">
      <c r="A14" s="1462"/>
      <c r="B14" s="899" t="s">
        <v>906</v>
      </c>
      <c r="C14" s="3"/>
      <c r="D14" s="3"/>
      <c r="E14" s="3"/>
      <c r="F14" s="3"/>
    </row>
    <row r="15" spans="1:6" x14ac:dyDescent="0.2">
      <c r="A15" s="1462"/>
      <c r="B15" s="900" t="s">
        <v>97</v>
      </c>
      <c r="C15" s="3"/>
      <c r="D15" s="3"/>
      <c r="E15" s="3"/>
      <c r="F15" s="3"/>
    </row>
    <row r="16" spans="1:6" x14ac:dyDescent="0.2">
      <c r="A16" s="1463"/>
      <c r="B16" s="901" t="s">
        <v>144</v>
      </c>
      <c r="C16" s="234">
        <f>SUM(C11:C15)</f>
        <v>0</v>
      </c>
      <c r="D16" s="234">
        <f t="shared" ref="D16:F16" si="0">SUM(D11:D15)</f>
        <v>0</v>
      </c>
      <c r="E16" s="234">
        <f t="shared" si="0"/>
        <v>0</v>
      </c>
      <c r="F16" s="234">
        <f t="shared" si="0"/>
        <v>0</v>
      </c>
    </row>
    <row r="17" spans="1:6" x14ac:dyDescent="0.2">
      <c r="A17" s="1461" t="s">
        <v>907</v>
      </c>
      <c r="B17" s="955" t="s">
        <v>1735</v>
      </c>
      <c r="C17" s="3"/>
      <c r="D17" s="3"/>
      <c r="E17" s="3"/>
      <c r="F17" s="3"/>
    </row>
    <row r="18" spans="1:6" x14ac:dyDescent="0.2">
      <c r="A18" s="1462"/>
      <c r="B18" s="955">
        <v>2.2000000000000002</v>
      </c>
      <c r="C18" s="3"/>
      <c r="D18" s="3"/>
      <c r="E18" s="3"/>
      <c r="F18" s="3"/>
    </row>
    <row r="19" spans="1:6" x14ac:dyDescent="0.2">
      <c r="A19" s="1462"/>
      <c r="B19" s="955">
        <v>2.2999999999999998</v>
      </c>
      <c r="C19" s="3"/>
      <c r="D19" s="3"/>
      <c r="E19" s="3"/>
      <c r="F19" s="3"/>
    </row>
    <row r="20" spans="1:6" x14ac:dyDescent="0.2">
      <c r="A20" s="1462"/>
      <c r="B20" s="955">
        <v>2.4</v>
      </c>
      <c r="C20" s="3"/>
      <c r="D20" s="3"/>
      <c r="E20" s="3"/>
      <c r="F20" s="3"/>
    </row>
    <row r="21" spans="1:6" x14ac:dyDescent="0.2">
      <c r="A21" s="1462"/>
      <c r="B21" s="897" t="s">
        <v>97</v>
      </c>
      <c r="C21" s="365"/>
      <c r="D21" s="365"/>
      <c r="E21" s="365"/>
      <c r="F21" s="365"/>
    </row>
    <row r="22" spans="1:6" x14ac:dyDescent="0.2">
      <c r="A22" s="1463"/>
      <c r="B22" s="90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7" x14ac:dyDescent="0.2">
      <c r="A33" s="1462"/>
      <c r="B33" s="897" t="s">
        <v>97</v>
      </c>
      <c r="C33" s="3"/>
      <c r="D33" s="3"/>
      <c r="E33" s="3"/>
      <c r="F33" s="3"/>
    </row>
    <row r="34" spans="1:7" x14ac:dyDescent="0.2">
      <c r="A34" s="1463"/>
      <c r="B34" s="381" t="s">
        <v>144</v>
      </c>
      <c r="C34" s="234">
        <f>SUM(C29:C33)</f>
        <v>0</v>
      </c>
      <c r="D34" s="234">
        <f t="shared" ref="D34" si="7">SUM(D29:D33)</f>
        <v>0</v>
      </c>
      <c r="E34" s="234">
        <f t="shared" ref="E34" si="8">SUM(E29:E33)</f>
        <v>0</v>
      </c>
      <c r="F34" s="234">
        <f t="shared" ref="F34" si="9">SUM(F29:F33)</f>
        <v>0</v>
      </c>
    </row>
    <row r="35" spans="1:7" x14ac:dyDescent="0.2">
      <c r="A35" s="1461" t="s">
        <v>910</v>
      </c>
      <c r="B35" s="955">
        <v>5.0999999999999996</v>
      </c>
      <c r="C35" s="3"/>
      <c r="D35" s="3"/>
      <c r="E35" s="3"/>
      <c r="F35" s="3"/>
    </row>
    <row r="36" spans="1:7" x14ac:dyDescent="0.2">
      <c r="A36" s="1462"/>
      <c r="B36" s="955">
        <v>5.2</v>
      </c>
      <c r="C36" s="3"/>
      <c r="D36" s="3"/>
      <c r="E36" s="3"/>
      <c r="F36" s="3"/>
    </row>
    <row r="37" spans="1:7" x14ac:dyDescent="0.2">
      <c r="A37" s="1462"/>
      <c r="B37" s="955">
        <v>5.3</v>
      </c>
      <c r="C37" s="3"/>
      <c r="D37" s="3"/>
      <c r="E37" s="3"/>
      <c r="F37" s="3"/>
    </row>
    <row r="38" spans="1:7" x14ac:dyDescent="0.2">
      <c r="A38" s="1462"/>
      <c r="B38" s="955">
        <v>5.4</v>
      </c>
      <c r="C38" s="3"/>
      <c r="D38" s="3"/>
      <c r="E38" s="3"/>
      <c r="F38" s="3"/>
    </row>
    <row r="39" spans="1:7" x14ac:dyDescent="0.2">
      <c r="A39" s="1462"/>
      <c r="B39" s="897" t="s">
        <v>97</v>
      </c>
      <c r="C39" s="3"/>
      <c r="D39" s="3"/>
      <c r="E39" s="3"/>
      <c r="F39" s="3"/>
    </row>
    <row r="40" spans="1:7" x14ac:dyDescent="0.2">
      <c r="A40" s="1463"/>
      <c r="B40" s="381" t="s">
        <v>144</v>
      </c>
      <c r="C40" s="234">
        <f>SUM(C35:C39)</f>
        <v>0</v>
      </c>
      <c r="D40" s="234">
        <f t="shared" ref="D40" si="10">SUM(D35:D39)</f>
        <v>0</v>
      </c>
      <c r="E40" s="234">
        <f t="shared" ref="E40" si="11">SUM(E35:E39)</f>
        <v>0</v>
      </c>
      <c r="F40" s="234">
        <f t="shared" ref="F40" si="12">SUM(F35:F39)</f>
        <v>0</v>
      </c>
    </row>
    <row r="41" spans="1:7" x14ac:dyDescent="0.2">
      <c r="A41" s="1461" t="s">
        <v>911</v>
      </c>
      <c r="B41" s="955">
        <v>6.1</v>
      </c>
      <c r="C41" s="3"/>
      <c r="D41" s="3"/>
      <c r="E41" s="3"/>
      <c r="F41" s="3"/>
    </row>
    <row r="42" spans="1:7" x14ac:dyDescent="0.2">
      <c r="A42" s="1462"/>
      <c r="B42" s="955">
        <v>6.2</v>
      </c>
      <c r="C42" s="3"/>
      <c r="D42" s="3"/>
      <c r="E42" s="3"/>
      <c r="F42" s="3"/>
    </row>
    <row r="43" spans="1:7" x14ac:dyDescent="0.2">
      <c r="A43" s="1462"/>
      <c r="B43" s="955">
        <v>6.3</v>
      </c>
      <c r="C43" s="3"/>
      <c r="D43" s="3"/>
      <c r="E43" s="3"/>
      <c r="F43" s="3"/>
    </row>
    <row r="44" spans="1:7" x14ac:dyDescent="0.2">
      <c r="A44" s="1462"/>
      <c r="B44" s="955">
        <v>6.4</v>
      </c>
      <c r="C44" s="3"/>
      <c r="D44" s="3"/>
      <c r="E44" s="3"/>
      <c r="F44" s="3"/>
    </row>
    <row r="45" spans="1:7" x14ac:dyDescent="0.2">
      <c r="A45" s="1462"/>
      <c r="B45" s="897" t="s">
        <v>97</v>
      </c>
      <c r="C45" s="3"/>
      <c r="D45" s="3"/>
      <c r="E45" s="3"/>
      <c r="F45" s="3"/>
    </row>
    <row r="46" spans="1:7" x14ac:dyDescent="0.2">
      <c r="A46" s="1463"/>
      <c r="B46" s="244" t="s">
        <v>144</v>
      </c>
      <c r="C46" s="234">
        <f>SUM(C41:C45)</f>
        <v>0</v>
      </c>
      <c r="D46" s="234">
        <f t="shared" ref="D46" si="13">SUM(D41:D45)</f>
        <v>0</v>
      </c>
      <c r="E46" s="234">
        <f t="shared" ref="E46" si="14">SUM(E41:E45)</f>
        <v>0</v>
      </c>
      <c r="F46" s="234">
        <f t="shared" ref="F46" si="15">SUM(F41:F45)</f>
        <v>0</v>
      </c>
    </row>
    <row r="47" spans="1:7" x14ac:dyDescent="0.2">
      <c r="A47" s="1433" t="s">
        <v>129</v>
      </c>
      <c r="B47" s="1433"/>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912</v>
      </c>
      <c r="C50" s="6"/>
      <c r="D50" s="7"/>
      <c r="E50" s="7"/>
    </row>
    <row r="51" spans="2:6" ht="25.5" customHeight="1" x14ac:dyDescent="0.2">
      <c r="B51" s="1439" t="str">
        <f>i.04149!B51</f>
        <v>"................................" ХХК-ийн гүйцэтгэх захирал</v>
      </c>
      <c r="C51" s="143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916</v>
      </c>
      <c r="C54" s="145"/>
      <c r="D54" s="145"/>
      <c r="E54" s="7"/>
    </row>
    <row r="55" spans="2:6" x14ac:dyDescent="0.2">
      <c r="B55" s="8" t="s">
        <v>917</v>
      </c>
      <c r="C55" s="145"/>
      <c r="D55" s="13" t="str">
        <f>i.04149!D55</f>
        <v>/............................................./</v>
      </c>
      <c r="E55" s="13"/>
      <c r="F55" s="13" t="str">
        <f>i.04149!F55</f>
        <v>/.................................../</v>
      </c>
    </row>
    <row r="56" spans="2:6" x14ac:dyDescent="0.2">
      <c r="D56" s="145"/>
      <c r="E56" s="7"/>
    </row>
    <row r="57" spans="2:6" x14ac:dyDescent="0.2">
      <c r="B57" s="1439" t="s">
        <v>918</v>
      </c>
      <c r="C57" s="1439"/>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921</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6" t="s">
        <v>902</v>
      </c>
      <c r="B11" s="897" t="s">
        <v>903</v>
      </c>
      <c r="C11" s="3"/>
      <c r="D11" s="3"/>
      <c r="E11" s="3"/>
      <c r="F11" s="3"/>
    </row>
    <row r="12" spans="1:6" x14ac:dyDescent="0.2">
      <c r="A12" s="1467"/>
      <c r="B12" s="898" t="s">
        <v>904</v>
      </c>
      <c r="C12" s="3"/>
      <c r="D12" s="3"/>
      <c r="E12" s="3"/>
      <c r="F12" s="3"/>
    </row>
    <row r="13" spans="1:6" x14ac:dyDescent="0.2">
      <c r="A13" s="1467"/>
      <c r="B13" s="12" t="s">
        <v>905</v>
      </c>
      <c r="C13" s="3"/>
      <c r="D13" s="3"/>
      <c r="E13" s="3"/>
      <c r="F13" s="3"/>
    </row>
    <row r="14" spans="1:6" x14ac:dyDescent="0.2">
      <c r="A14" s="1467"/>
      <c r="B14" s="12" t="s">
        <v>906</v>
      </c>
      <c r="C14" s="3"/>
      <c r="D14" s="3"/>
      <c r="E14" s="3"/>
      <c r="F14" s="3"/>
    </row>
    <row r="15" spans="1:6" x14ac:dyDescent="0.2">
      <c r="A15" s="1467"/>
      <c r="B15" s="897" t="s">
        <v>97</v>
      </c>
      <c r="C15" s="3"/>
      <c r="D15" s="3"/>
      <c r="E15" s="3"/>
      <c r="F15" s="3"/>
    </row>
    <row r="16" spans="1:6" x14ac:dyDescent="0.2">
      <c r="A16" s="1468"/>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12" t="s">
        <v>1736</v>
      </c>
      <c r="C23" s="3"/>
      <c r="D23" s="3"/>
      <c r="E23" s="3"/>
      <c r="F23" s="3"/>
    </row>
    <row r="24" spans="1:6" x14ac:dyDescent="0.2">
      <c r="A24" s="1462"/>
      <c r="B24" s="898" t="s">
        <v>1737</v>
      </c>
      <c r="C24" s="3"/>
      <c r="D24" s="3"/>
      <c r="E24" s="3"/>
      <c r="F24" s="3"/>
    </row>
    <row r="25" spans="1:6" x14ac:dyDescent="0.2">
      <c r="A25" s="1462"/>
      <c r="B25" s="12" t="s">
        <v>1738</v>
      </c>
      <c r="C25" s="3"/>
      <c r="D25" s="3"/>
      <c r="E25" s="3"/>
      <c r="F25" s="3"/>
    </row>
    <row r="26" spans="1:6" x14ac:dyDescent="0.2">
      <c r="A26" s="1462"/>
      <c r="B26" s="12" t="s">
        <v>1739</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12" t="s">
        <v>1740</v>
      </c>
      <c r="C29" s="3"/>
      <c r="D29" s="3"/>
      <c r="E29" s="3"/>
      <c r="F29" s="3"/>
    </row>
    <row r="30" spans="1:6" x14ac:dyDescent="0.2">
      <c r="A30" s="1462"/>
      <c r="B30" s="898" t="s">
        <v>1741</v>
      </c>
      <c r="C30" s="3"/>
      <c r="D30" s="3"/>
      <c r="E30" s="3"/>
      <c r="F30" s="3"/>
    </row>
    <row r="31" spans="1:6" x14ac:dyDescent="0.2">
      <c r="A31" s="1462"/>
      <c r="B31" s="12" t="s">
        <v>1742</v>
      </c>
      <c r="C31" s="3"/>
      <c r="D31" s="3"/>
      <c r="E31" s="3"/>
      <c r="F31" s="3"/>
    </row>
    <row r="32" spans="1:6" x14ac:dyDescent="0.2">
      <c r="A32" s="1462"/>
      <c r="B32" s="12" t="s">
        <v>1743</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12" t="s">
        <v>1744</v>
      </c>
      <c r="C35" s="3"/>
      <c r="D35" s="3"/>
      <c r="E35" s="3"/>
      <c r="F35" s="3"/>
    </row>
    <row r="36" spans="1:6" x14ac:dyDescent="0.2">
      <c r="A36" s="1462"/>
      <c r="B36" s="898" t="s">
        <v>1745</v>
      </c>
      <c r="C36" s="3"/>
      <c r="D36" s="3"/>
      <c r="E36" s="3"/>
      <c r="F36" s="3"/>
    </row>
    <row r="37" spans="1:6" x14ac:dyDescent="0.2">
      <c r="A37" s="1462"/>
      <c r="B37" s="12" t="s">
        <v>1746</v>
      </c>
      <c r="C37" s="3"/>
      <c r="D37" s="3"/>
      <c r="E37" s="3"/>
      <c r="F37" s="3"/>
    </row>
    <row r="38" spans="1:6" x14ac:dyDescent="0.2">
      <c r="A38" s="1462"/>
      <c r="B38" s="12" t="s">
        <v>1747</v>
      </c>
      <c r="C38" s="3"/>
      <c r="D38" s="3"/>
      <c r="E38" s="3"/>
      <c r="F38" s="3"/>
    </row>
    <row r="39" spans="1:6" x14ac:dyDescent="0.2">
      <c r="A39" s="1462"/>
      <c r="B39" s="897" t="s">
        <v>97</v>
      </c>
      <c r="C39" s="3"/>
      <c r="D39" s="3"/>
      <c r="E39" s="3"/>
      <c r="F39" s="3"/>
    </row>
    <row r="40" spans="1:6"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12" t="s">
        <v>1748</v>
      </c>
      <c r="C41" s="3"/>
      <c r="D41" s="3"/>
      <c r="E41" s="3"/>
      <c r="F41" s="3"/>
    </row>
    <row r="42" spans="1:6" x14ac:dyDescent="0.2">
      <c r="A42" s="1462"/>
      <c r="B42" s="898" t="s">
        <v>1749</v>
      </c>
      <c r="C42" s="3"/>
      <c r="D42" s="3"/>
      <c r="E42" s="3"/>
      <c r="F42" s="3"/>
    </row>
    <row r="43" spans="1:6" x14ac:dyDescent="0.2">
      <c r="A43" s="1462"/>
      <c r="B43" s="12" t="s">
        <v>1750</v>
      </c>
      <c r="C43" s="3"/>
      <c r="D43" s="3"/>
      <c r="E43" s="3"/>
      <c r="F43" s="3"/>
    </row>
    <row r="44" spans="1:6" x14ac:dyDescent="0.2">
      <c r="A44" s="1462"/>
      <c r="B44" s="12" t="s">
        <v>1751</v>
      </c>
      <c r="C44" s="3"/>
      <c r="D44" s="3"/>
      <c r="E44" s="3"/>
      <c r="F44" s="3"/>
    </row>
    <row r="45" spans="1:6" x14ac:dyDescent="0.2">
      <c r="A45" s="1462"/>
      <c r="B45" s="897"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33" t="s">
        <v>129</v>
      </c>
      <c r="B47" s="1433"/>
      <c r="C47" s="258">
        <f>C46+C40+C34+C28+C22+C16</f>
        <v>0</v>
      </c>
      <c r="D47" s="258">
        <f t="shared" ref="D47:F47" si="16">D46+D40+D34+D28+D22+D16</f>
        <v>0</v>
      </c>
      <c r="E47" s="258">
        <f t="shared" si="16"/>
        <v>0</v>
      </c>
      <c r="F47" s="258">
        <f t="shared" si="16"/>
        <v>0</v>
      </c>
    </row>
    <row r="50" spans="2:7" x14ac:dyDescent="0.2">
      <c r="B50" s="8" t="s">
        <v>912</v>
      </c>
      <c r="C50" s="6"/>
      <c r="D50" s="7"/>
      <c r="E50" s="7"/>
    </row>
    <row r="51" spans="2:7" ht="25.5" customHeight="1" x14ac:dyDescent="0.2">
      <c r="B51" s="1439" t="str">
        <f>i.04149!B51</f>
        <v>"................................" ХХК-ийн гүйцэтгэх захирал</v>
      </c>
      <c r="C51" s="1439"/>
      <c r="D51" s="1465" t="str">
        <f>i.04149!D51</f>
        <v>/............................................./</v>
      </c>
      <c r="E51" s="1465"/>
      <c r="F51" s="1465" t="str">
        <f>i.04149!F51</f>
        <v>/.................................../</v>
      </c>
      <c r="G51" s="1465"/>
    </row>
    <row r="52" spans="2:7" x14ac:dyDescent="0.2">
      <c r="B52" s="9"/>
      <c r="C52" s="145"/>
      <c r="D52" s="145"/>
      <c r="E52" s="7"/>
    </row>
    <row r="53" spans="2:7" x14ac:dyDescent="0.2">
      <c r="B53" s="8"/>
      <c r="C53" s="5" t="s">
        <v>111</v>
      </c>
      <c r="D53" s="145"/>
      <c r="E53" s="7"/>
    </row>
    <row r="54" spans="2:7" x14ac:dyDescent="0.2">
      <c r="B54" s="9" t="s">
        <v>916</v>
      </c>
      <c r="C54" s="145"/>
      <c r="D54" s="145"/>
      <c r="E54" s="7"/>
    </row>
    <row r="55" spans="2:7" x14ac:dyDescent="0.2">
      <c r="B55" s="8" t="s">
        <v>917</v>
      </c>
      <c r="C55" s="145"/>
      <c r="D55" s="221" t="str">
        <f>i.04149!D55</f>
        <v>/............................................./</v>
      </c>
      <c r="E55" s="221"/>
      <c r="F55" s="221" t="str">
        <f>i.04149!F55</f>
        <v>/.................................../</v>
      </c>
    </row>
    <row r="56" spans="2:7" x14ac:dyDescent="0.2">
      <c r="D56" s="145"/>
      <c r="E56" s="7"/>
    </row>
    <row r="57" spans="2:7" x14ac:dyDescent="0.2">
      <c r="B57" s="1439" t="s">
        <v>918</v>
      </c>
      <c r="C57" s="1439"/>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922</v>
      </c>
    </row>
    <row r="7" spans="1:9" x14ac:dyDescent="0.2">
      <c r="A7" s="896" t="s">
        <v>920</v>
      </c>
      <c r="H7" s="1415" t="str">
        <f>i.04119!D6</f>
        <v>..... оны .... сарын ...-ны өдөр</v>
      </c>
      <c r="I7" s="1415"/>
    </row>
    <row r="8" spans="1:9" ht="22.5" customHeight="1" x14ac:dyDescent="0.2">
      <c r="A8" s="1470" t="str">
        <f>i.04119!A6</f>
        <v>Даатгагчийн нэр:</v>
      </c>
      <c r="B8" s="1470"/>
      <c r="C8" s="14"/>
      <c r="H8" s="1415" t="s">
        <v>3</v>
      </c>
      <c r="I8" s="1415"/>
    </row>
    <row r="9" spans="1:9" ht="22.5" customHeight="1"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238" t="s">
        <v>903</v>
      </c>
      <c r="C12" s="3"/>
      <c r="D12" s="3"/>
      <c r="E12" s="3"/>
      <c r="F12" s="3"/>
      <c r="G12" s="3"/>
      <c r="H12" s="3"/>
      <c r="I12" s="3"/>
    </row>
    <row r="13" spans="1:9" x14ac:dyDescent="0.2">
      <c r="A13" s="1462"/>
      <c r="B13" s="38" t="s">
        <v>904</v>
      </c>
      <c r="C13" s="3"/>
      <c r="D13" s="3"/>
      <c r="E13" s="3"/>
      <c r="F13" s="3"/>
      <c r="G13" s="3"/>
      <c r="H13" s="3"/>
      <c r="I13" s="3"/>
    </row>
    <row r="14" spans="1:9" x14ac:dyDescent="0.2">
      <c r="A14" s="1462"/>
      <c r="B14" s="4" t="s">
        <v>905</v>
      </c>
      <c r="C14" s="3"/>
      <c r="D14" s="3"/>
      <c r="E14" s="3"/>
      <c r="F14" s="3"/>
      <c r="G14" s="3"/>
      <c r="H14" s="3"/>
      <c r="I14" s="3"/>
    </row>
    <row r="15" spans="1:9" x14ac:dyDescent="0.2">
      <c r="A15" s="1462"/>
      <c r="B15" s="4" t="s">
        <v>906</v>
      </c>
      <c r="C15" s="3"/>
      <c r="D15" s="3"/>
      <c r="E15" s="3"/>
      <c r="F15" s="3"/>
      <c r="G15" s="3"/>
      <c r="H15" s="3"/>
      <c r="I15" s="3"/>
    </row>
    <row r="16" spans="1:9" x14ac:dyDescent="0.2">
      <c r="A16" s="1462"/>
      <c r="B16" s="238" t="s">
        <v>97</v>
      </c>
      <c r="C16" s="3"/>
      <c r="D16" s="3"/>
      <c r="E16" s="3"/>
      <c r="F16" s="3"/>
      <c r="G16" s="3"/>
      <c r="H16" s="3"/>
      <c r="I16" s="3"/>
    </row>
    <row r="17" spans="1:9" x14ac:dyDescent="0.2">
      <c r="A17" s="1463"/>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238" t="s">
        <v>97</v>
      </c>
      <c r="C22" s="3"/>
      <c r="D22" s="3"/>
      <c r="E22" s="3"/>
      <c r="F22" s="3"/>
      <c r="G22" s="3"/>
      <c r="H22" s="3"/>
      <c r="I22" s="3"/>
    </row>
    <row r="23" spans="1:9" x14ac:dyDescent="0.2">
      <c r="A23" s="1463"/>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238" t="s">
        <v>97</v>
      </c>
      <c r="C28" s="3"/>
      <c r="D28" s="3"/>
      <c r="E28" s="3"/>
      <c r="F28" s="3"/>
      <c r="G28" s="3"/>
      <c r="H28" s="3"/>
      <c r="I28" s="3"/>
    </row>
    <row r="29" spans="1:9" x14ac:dyDescent="0.2">
      <c r="A29" s="1463"/>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238" t="s">
        <v>97</v>
      </c>
      <c r="C34" s="3"/>
      <c r="D34" s="3"/>
      <c r="E34" s="3"/>
      <c r="F34" s="3"/>
      <c r="G34" s="3"/>
      <c r="H34" s="3"/>
      <c r="I34" s="3"/>
    </row>
    <row r="35" spans="1:9" x14ac:dyDescent="0.2">
      <c r="A35" s="1463"/>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238" t="s">
        <v>97</v>
      </c>
      <c r="C40" s="3"/>
      <c r="D40" s="3"/>
      <c r="E40" s="3"/>
      <c r="F40" s="3"/>
      <c r="G40" s="3"/>
      <c r="H40" s="3"/>
      <c r="I40" s="3"/>
    </row>
    <row r="41" spans="1:9" x14ac:dyDescent="0.2">
      <c r="A41" s="1463"/>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238" t="s">
        <v>97</v>
      </c>
      <c r="C46" s="3"/>
      <c r="D46" s="3"/>
      <c r="E46" s="3"/>
      <c r="F46" s="3"/>
      <c r="G46" s="3"/>
      <c r="H46" s="3"/>
      <c r="I46" s="3"/>
    </row>
    <row r="47" spans="1:9" x14ac:dyDescent="0.2">
      <c r="A47" s="1463"/>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33" t="s">
        <v>129</v>
      </c>
      <c r="B48" s="1433"/>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row>
    <row r="54" spans="2:7" x14ac:dyDescent="0.2">
      <c r="B54" s="8"/>
      <c r="C54" s="5" t="s">
        <v>111</v>
      </c>
      <c r="D54" s="1439"/>
      <c r="E54" s="1439"/>
    </row>
    <row r="55" spans="2:7" x14ac:dyDescent="0.2">
      <c r="B55" s="9" t="s">
        <v>916</v>
      </c>
      <c r="C55" s="145"/>
      <c r="D55" s="1439"/>
      <c r="E55" s="1439"/>
    </row>
    <row r="56" spans="2:7" x14ac:dyDescent="0.2">
      <c r="B56" s="8" t="s">
        <v>917</v>
      </c>
      <c r="C56" s="145"/>
      <c r="D56" s="1439" t="str">
        <f>i.04149!D55</f>
        <v>/............................................./</v>
      </c>
      <c r="E56" s="1439"/>
      <c r="F56" s="1439" t="str">
        <f>i.04149!F55</f>
        <v>/.................................../</v>
      </c>
      <c r="G56" s="1439"/>
    </row>
  </sheetData>
  <sheetProtection algorithmName="SHA-512" hashValue="IWbMxjM0TTwK4zCFm8QaMsxdOA/01mQO41QrDug3xr8Vo4MPlW4zXkytl+nTusMoy0dWVXR7MCUQuhmT3CnNAw==" saltValue="KPN5boC+JFClD+l+m9fluA=="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930</v>
      </c>
    </row>
    <row r="7" spans="1:9" x14ac:dyDescent="0.2">
      <c r="A7" s="896" t="s">
        <v>920</v>
      </c>
      <c r="H7" s="1415" t="str">
        <f>i.04119!D6</f>
        <v>..... оны .... сарын ...-ны өдөр</v>
      </c>
      <c r="I7" s="1415"/>
    </row>
    <row r="8" spans="1:9" x14ac:dyDescent="0.2">
      <c r="A8" s="1470" t="str">
        <f>i.04119!A6</f>
        <v>Даатгагчийн нэр:</v>
      </c>
      <c r="B8" s="1470"/>
      <c r="C8" s="1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ht="12.75" customHeight="1" x14ac:dyDescent="0.2">
      <c r="A12" s="1461" t="s">
        <v>902</v>
      </c>
      <c r="B12" s="897" t="s">
        <v>903</v>
      </c>
      <c r="C12" s="3"/>
      <c r="D12" s="3"/>
      <c r="E12" s="3"/>
      <c r="F12" s="3"/>
      <c r="G12" s="3"/>
      <c r="H12" s="3"/>
      <c r="I12" s="3"/>
    </row>
    <row r="13" spans="1:9" x14ac:dyDescent="0.2">
      <c r="A13" s="1462"/>
      <c r="B13" s="955">
        <v>1.2</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65" t="str">
        <f>i.04149!D51</f>
        <v>/............................................./</v>
      </c>
      <c r="E52" s="1465"/>
      <c r="F52" s="1465" t="str">
        <f>i.04149!F51</f>
        <v>/.................................../</v>
      </c>
      <c r="G52" s="1465"/>
    </row>
    <row r="53" spans="2:7" x14ac:dyDescent="0.2">
      <c r="B53" s="9"/>
      <c r="C53" s="145"/>
      <c r="D53" s="1465"/>
      <c r="E53" s="1465"/>
      <c r="F53" s="1465"/>
      <c r="G53" s="1465"/>
    </row>
    <row r="54" spans="2:7" x14ac:dyDescent="0.2">
      <c r="B54" s="8"/>
      <c r="C54" s="5" t="s">
        <v>111</v>
      </c>
      <c r="D54" s="1465"/>
      <c r="E54" s="1465"/>
      <c r="F54" s="1465"/>
      <c r="G54" s="1465"/>
    </row>
    <row r="55" spans="2:7" x14ac:dyDescent="0.2">
      <c r="B55" s="9" t="s">
        <v>916</v>
      </c>
      <c r="C55" s="145"/>
      <c r="D55" s="1465"/>
      <c r="E55" s="1465"/>
      <c r="F55" s="1465"/>
      <c r="G55" s="1465"/>
    </row>
    <row r="56" spans="2:7" x14ac:dyDescent="0.2">
      <c r="B56" s="8" t="s">
        <v>917</v>
      </c>
      <c r="C56" s="145"/>
      <c r="D56" s="1465" t="str">
        <f>i.04149!D55</f>
        <v>/............................................./</v>
      </c>
      <c r="E56" s="1465"/>
      <c r="F56" s="1465" t="str">
        <f>i.04149!F55</f>
        <v>/.................................../</v>
      </c>
      <c r="G56" s="1465"/>
    </row>
  </sheetData>
  <sheetProtection algorithmName="SHA-512" hashValue="B4bzuXCZiMzE/X6XjlcXxcHoAypmT/VQRWIeiCbRvxiumbJ3i+GOqoDKBpFozObQwLVxF5zRpWmUY7k2nYDTFQ==" saltValue="OdgxjSoaz/Ihh+/YxtrXNA=="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931</v>
      </c>
    </row>
    <row r="7" spans="1:9" x14ac:dyDescent="0.2">
      <c r="A7" s="896" t="s">
        <v>920</v>
      </c>
      <c r="H7" s="1415" t="str">
        <f>i.04119!D6</f>
        <v>..... оны .... сарын ...-ны өдөр</v>
      </c>
      <c r="I7" s="1415"/>
    </row>
    <row r="8" spans="1:9" x14ac:dyDescent="0.2">
      <c r="A8" s="1464" t="str">
        <f>i.04119!A6</f>
        <v>Даатгагчийн нэр:</v>
      </c>
      <c r="B8" s="1464"/>
      <c r="C8" s="146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897" t="s">
        <v>903</v>
      </c>
      <c r="C12" s="3"/>
      <c r="D12" s="3"/>
      <c r="E12" s="3"/>
      <c r="F12" s="3"/>
      <c r="G12" s="3"/>
      <c r="H12" s="3"/>
      <c r="I12" s="3"/>
    </row>
    <row r="13" spans="1:9" x14ac:dyDescent="0.2">
      <c r="A13" s="1462"/>
      <c r="B13" s="898" t="s">
        <v>904</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c r="F53" s="1439"/>
      <c r="G53" s="1439"/>
    </row>
    <row r="54" spans="2:7" x14ac:dyDescent="0.2">
      <c r="B54" s="8"/>
      <c r="C54" s="5" t="s">
        <v>111</v>
      </c>
      <c r="D54" s="1439"/>
      <c r="E54" s="1439"/>
      <c r="F54" s="1439"/>
      <c r="G54" s="1439"/>
    </row>
    <row r="55" spans="2:7" x14ac:dyDescent="0.2">
      <c r="B55" s="9" t="s">
        <v>916</v>
      </c>
      <c r="C55" s="145"/>
      <c r="D55" s="1439"/>
      <c r="E55" s="1439"/>
      <c r="F55" s="1439"/>
      <c r="G55" s="1439"/>
    </row>
    <row r="56" spans="2:7" x14ac:dyDescent="0.2">
      <c r="B56" s="8" t="s">
        <v>917</v>
      </c>
      <c r="C56" s="145"/>
      <c r="D56" s="1439" t="str">
        <f>i.04149!D55</f>
        <v>/............................................./</v>
      </c>
      <c r="E56" s="1439"/>
      <c r="F56" s="1439" t="str">
        <f>i.04149!F55</f>
        <v>/.................................../</v>
      </c>
      <c r="G56" s="1439"/>
    </row>
  </sheetData>
  <sheetProtection algorithmName="SHA-512" hashValue="R6VDcWB5UA7H9ltMQbWsZaFO1DlLjoCDDRHhsCBASzum+VpXcj6KNIGoHC83r5Ot80/qqeAKoyvugDTEhdamQw==" saltValue="veedofonWn5x/amZAcr4yA=="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1" zoomScaleNormal="100" zoomScalePageLayoutView="60" workbookViewId="0">
      <selection activeCell="D77" sqref="D77"/>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t="s">
        <v>1641</v>
      </c>
      <c r="C1" s="242"/>
      <c r="D1" s="1360" t="s">
        <v>139</v>
      </c>
      <c r="E1" s="1360"/>
      <c r="F1" s="1360"/>
      <c r="G1" s="1360"/>
    </row>
    <row r="2" spans="1:7" x14ac:dyDescent="0.2">
      <c r="A2" s="240"/>
      <c r="B2" s="242"/>
      <c r="C2" s="242"/>
      <c r="D2" s="1360"/>
      <c r="E2" s="1360"/>
      <c r="F2" s="1360"/>
      <c r="G2" s="1360"/>
    </row>
    <row r="3" spans="1:7" ht="12.75" customHeight="1" x14ac:dyDescent="0.2">
      <c r="A3" s="240"/>
      <c r="B3" s="1358" t="s">
        <v>140</v>
      </c>
      <c r="C3" s="1358"/>
      <c r="D3" s="1358"/>
      <c r="E3" s="1358"/>
      <c r="F3" s="240"/>
      <c r="G3" s="240"/>
    </row>
    <row r="4" spans="1:7" x14ac:dyDescent="0.2">
      <c r="A4" s="240"/>
      <c r="B4" s="240"/>
      <c r="C4" s="240"/>
      <c r="D4" s="240"/>
      <c r="E4" s="240"/>
      <c r="F4" s="240"/>
      <c r="G4" s="240"/>
    </row>
    <row r="5" spans="1:7" ht="12.75" customHeight="1" x14ac:dyDescent="0.2">
      <c r="A5" s="1361" t="str">
        <f>i.04119!A6</f>
        <v>Даатгагчийн нэр:</v>
      </c>
      <c r="B5" s="1361"/>
      <c r="C5" s="242"/>
      <c r="D5" s="240"/>
      <c r="E5" s="240"/>
      <c r="F5" s="1356" t="str">
        <f>i.04119!D6</f>
        <v>..... оны .... сарын ...-ны өдөр</v>
      </c>
      <c r="G5" s="1356"/>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1" t="s">
        <v>175</v>
      </c>
      <c r="C75" s="250">
        <v>67</v>
      </c>
      <c r="D75" s="234">
        <f>SUM(D76:D85)</f>
        <v>0</v>
      </c>
      <c r="E75" s="234">
        <f>SUM(E76:E85)</f>
        <v>0</v>
      </c>
      <c r="F75" s="234">
        <f>D75+E75</f>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1894</v>
      </c>
      <c r="C79" s="251">
        <v>71</v>
      </c>
      <c r="D79" s="3"/>
      <c r="E79" s="3"/>
      <c r="F79" s="236">
        <f t="shared" si="3"/>
        <v>0</v>
      </c>
      <c r="G79" s="249" t="e">
        <f t="shared" si="4"/>
        <v>#DIV/0!</v>
      </c>
    </row>
    <row r="80" spans="1:7" x14ac:dyDescent="0.2">
      <c r="A80" s="237">
        <v>10.5</v>
      </c>
      <c r="B80" s="4" t="s">
        <v>1895</v>
      </c>
      <c r="C80" s="251">
        <v>72</v>
      </c>
      <c r="D80" s="3"/>
      <c r="E80" s="3"/>
      <c r="F80" s="236">
        <f t="shared" si="3"/>
        <v>0</v>
      </c>
      <c r="G80" s="249" t="e">
        <f t="shared" si="4"/>
        <v>#DIV/0!</v>
      </c>
    </row>
    <row r="81" spans="1:7" x14ac:dyDescent="0.2">
      <c r="A81" s="237">
        <v>10.6</v>
      </c>
      <c r="B81" s="4" t="s">
        <v>1896</v>
      </c>
      <c r="C81" s="251">
        <v>73</v>
      </c>
      <c r="D81" s="3"/>
      <c r="E81" s="3"/>
      <c r="F81" s="236">
        <f t="shared" si="3"/>
        <v>0</v>
      </c>
      <c r="G81" s="249" t="e">
        <f t="shared" si="4"/>
        <v>#DIV/0!</v>
      </c>
    </row>
    <row r="82" spans="1:7" x14ac:dyDescent="0.2">
      <c r="A82" s="237">
        <v>10.7</v>
      </c>
      <c r="B82" s="4" t="s">
        <v>1897</v>
      </c>
      <c r="C82" s="251">
        <v>74</v>
      </c>
      <c r="D82" s="3"/>
      <c r="E82" s="3"/>
      <c r="F82" s="236">
        <f t="shared" si="3"/>
        <v>0</v>
      </c>
      <c r="G82" s="249" t="e">
        <f t="shared" si="4"/>
        <v>#DIV/0!</v>
      </c>
    </row>
    <row r="83" spans="1:7" x14ac:dyDescent="0.2">
      <c r="A83" s="237">
        <v>10.8</v>
      </c>
      <c r="B83" s="4" t="s">
        <v>1898</v>
      </c>
      <c r="C83" s="251">
        <v>75</v>
      </c>
      <c r="D83" s="3"/>
      <c r="E83" s="3"/>
      <c r="F83" s="236">
        <f t="shared" si="3"/>
        <v>0</v>
      </c>
      <c r="G83" s="249" t="e">
        <f t="shared" si="4"/>
        <v>#DIV/0!</v>
      </c>
    </row>
    <row r="84" spans="1:7" x14ac:dyDescent="0.2">
      <c r="A84" s="237">
        <v>10.9</v>
      </c>
      <c r="B84" s="4" t="s">
        <v>1899</v>
      </c>
      <c r="C84" s="251">
        <v>76</v>
      </c>
      <c r="D84" s="3"/>
      <c r="E84" s="3"/>
      <c r="F84" s="236">
        <f t="shared" si="3"/>
        <v>0</v>
      </c>
      <c r="G84" s="249" t="e">
        <f t="shared" si="4"/>
        <v>#DIV/0!</v>
      </c>
    </row>
    <row r="85" spans="1:7" x14ac:dyDescent="0.2">
      <c r="A85" s="253">
        <v>10.1</v>
      </c>
      <c r="B85" s="4" t="s">
        <v>1900</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KbwR+wwcAX9HtklVcAc9PxU80zEOhz5m0u7WXwHzD7daVAVxYrJ1GbRVnfZGQalcA020J3KSeq/MDobEOTDomw==" saltValue="8ldoCbOVmqK6BRpiRrpIYA=="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A2" sqref="A2:G2"/>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473" t="s">
        <v>932</v>
      </c>
      <c r="E1" s="1473"/>
      <c r="F1" s="1473"/>
      <c r="G1" s="1473"/>
    </row>
    <row r="2" spans="1:8" x14ac:dyDescent="0.2">
      <c r="A2" s="1471" t="s">
        <v>933</v>
      </c>
      <c r="B2" s="1471"/>
      <c r="C2" s="1471"/>
      <c r="D2" s="1471"/>
      <c r="E2" s="1471"/>
      <c r="F2" s="1471"/>
      <c r="G2" s="1471"/>
    </row>
    <row r="3" spans="1:8" x14ac:dyDescent="0.2">
      <c r="A3" s="173"/>
      <c r="B3" s="174"/>
      <c r="C3" s="175"/>
      <c r="D3" s="175"/>
      <c r="E3" s="175"/>
      <c r="F3" s="175"/>
    </row>
    <row r="4" spans="1:8" ht="12.75" customHeight="1" x14ac:dyDescent="0.2">
      <c r="A4" s="1472" t="str">
        <f>i.04119!A6</f>
        <v>Даатгагчийн нэр:</v>
      </c>
      <c r="B4" s="1472"/>
      <c r="C4" s="1472"/>
      <c r="D4" s="1472"/>
      <c r="E4" s="1415" t="str">
        <f>i.04119!D6</f>
        <v>..... оны .... сарын ...-ны өдөр</v>
      </c>
      <c r="F4" s="1415"/>
      <c r="G4" s="1415"/>
      <c r="H4" s="176"/>
    </row>
    <row r="5" spans="1:8" x14ac:dyDescent="0.2">
      <c r="A5" s="177"/>
      <c r="C5" s="232"/>
      <c r="D5" s="179"/>
      <c r="E5" s="179"/>
      <c r="F5" s="1444" t="s">
        <v>3</v>
      </c>
      <c r="G5" s="1444"/>
      <c r="H5" s="176"/>
    </row>
    <row r="6" spans="1:8" s="184" customFormat="1" ht="25.5" x14ac:dyDescent="0.2">
      <c r="A6" s="180"/>
      <c r="B6" s="181" t="s">
        <v>368</v>
      </c>
      <c r="C6" s="182" t="s">
        <v>934</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1901</v>
      </c>
      <c r="C9" s="183">
        <f>C8+1</f>
        <v>2</v>
      </c>
      <c r="D9" s="193">
        <f>SUM(D10:D21)</f>
        <v>0</v>
      </c>
      <c r="E9" s="193">
        <f>SUM(E10:E21)</f>
        <v>0</v>
      </c>
      <c r="F9" s="189">
        <f>SUM(D9+E9)</f>
        <v>0</v>
      </c>
      <c r="G9" s="190" t="e">
        <f t="shared" si="0"/>
        <v>#DIV/0!</v>
      </c>
    </row>
    <row r="10" spans="1:8" s="184" customFormat="1" x14ac:dyDescent="0.2">
      <c r="A10" s="194" t="s">
        <v>572</v>
      </c>
      <c r="B10" s="195" t="str">
        <f>"Ариг банк"</f>
        <v>Ариг банк</v>
      </c>
      <c r="C10" s="196">
        <f t="shared" ref="C10:C60" si="1">C9+1</f>
        <v>3</v>
      </c>
      <c r="D10" s="197"/>
      <c r="E10" s="198"/>
      <c r="F10" s="199">
        <f>SUM(D10+E10)</f>
        <v>0</v>
      </c>
      <c r="G10" s="190" t="e">
        <f t="shared" si="0"/>
        <v>#DIV/0!</v>
      </c>
    </row>
    <row r="11" spans="1:8" s="184" customFormat="1" x14ac:dyDescent="0.2">
      <c r="A11" s="194" t="s">
        <v>612</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619</v>
      </c>
      <c r="B12" s="195" t="str">
        <f>"Голомт банк"</f>
        <v>Голомт банк</v>
      </c>
      <c r="C12" s="196">
        <f t="shared" si="1"/>
        <v>5</v>
      </c>
      <c r="D12" s="197"/>
      <c r="E12" s="198"/>
      <c r="F12" s="199">
        <f t="shared" si="2"/>
        <v>0</v>
      </c>
      <c r="G12" s="190" t="e">
        <f t="shared" si="0"/>
        <v>#DIV/0!</v>
      </c>
    </row>
    <row r="13" spans="1:8" s="184" customFormat="1" x14ac:dyDescent="0.2">
      <c r="A13" s="194" t="s">
        <v>935</v>
      </c>
      <c r="B13" s="195" t="str">
        <f>"Капитрон банк"</f>
        <v>Капитрон банк</v>
      </c>
      <c r="C13" s="196">
        <f t="shared" si="1"/>
        <v>6</v>
      </c>
      <c r="D13" s="197"/>
      <c r="E13" s="198"/>
      <c r="F13" s="199">
        <f t="shared" si="2"/>
        <v>0</v>
      </c>
      <c r="G13" s="190" t="e">
        <f t="shared" si="0"/>
        <v>#DIV/0!</v>
      </c>
    </row>
    <row r="14" spans="1:8" s="184" customFormat="1" x14ac:dyDescent="0.2">
      <c r="A14" s="194" t="s">
        <v>936</v>
      </c>
      <c r="B14" s="195" t="str">
        <f>"Кредит банк"</f>
        <v>Кредит банк</v>
      </c>
      <c r="C14" s="196">
        <f t="shared" si="1"/>
        <v>7</v>
      </c>
      <c r="D14" s="197"/>
      <c r="E14" s="198"/>
      <c r="F14" s="199">
        <f t="shared" si="2"/>
        <v>0</v>
      </c>
      <c r="G14" s="190" t="e">
        <f t="shared" si="0"/>
        <v>#DIV/0!</v>
      </c>
    </row>
    <row r="15" spans="1:8" s="184" customFormat="1" x14ac:dyDescent="0.2">
      <c r="A15" s="194" t="s">
        <v>937</v>
      </c>
      <c r="B15" s="195" t="str">
        <f>"Төрийн банк"</f>
        <v>Төрийн банк</v>
      </c>
      <c r="C15" s="196">
        <f t="shared" si="1"/>
        <v>8</v>
      </c>
      <c r="D15" s="197"/>
      <c r="E15" s="198"/>
      <c r="F15" s="199">
        <f t="shared" si="2"/>
        <v>0</v>
      </c>
      <c r="G15" s="190" t="e">
        <f t="shared" si="0"/>
        <v>#DIV/0!</v>
      </c>
    </row>
    <row r="16" spans="1:8" s="184" customFormat="1" x14ac:dyDescent="0.2">
      <c r="A16" s="194" t="s">
        <v>938</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940</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941</v>
      </c>
      <c r="B18" s="195" t="str">
        <f>"Хаан банк"</f>
        <v>Хаан банк</v>
      </c>
      <c r="C18" s="196">
        <f t="shared" si="1"/>
        <v>11</v>
      </c>
      <c r="D18" s="197"/>
      <c r="E18" s="198"/>
      <c r="F18" s="199">
        <f>SUM(D18+E18)</f>
        <v>0</v>
      </c>
      <c r="G18" s="190" t="e">
        <f t="shared" si="0"/>
        <v>#DIV/0!</v>
      </c>
    </row>
    <row r="19" spans="1:7" s="184" customFormat="1" x14ac:dyDescent="0.2">
      <c r="A19" s="194" t="s">
        <v>942</v>
      </c>
      <c r="B19" s="195" t="str">
        <f>"Хас банк"</f>
        <v>Хас банк</v>
      </c>
      <c r="C19" s="196">
        <f t="shared" si="1"/>
        <v>12</v>
      </c>
      <c r="D19" s="197"/>
      <c r="E19" s="198"/>
      <c r="F19" s="199">
        <f t="shared" si="2"/>
        <v>0</v>
      </c>
      <c r="G19" s="190" t="e">
        <f t="shared" si="0"/>
        <v>#DIV/0!</v>
      </c>
    </row>
    <row r="20" spans="1:7" s="184" customFormat="1" x14ac:dyDescent="0.2">
      <c r="A20" s="194" t="s">
        <v>943</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944</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1902</v>
      </c>
      <c r="C22" s="183">
        <f>+C21+1</f>
        <v>15</v>
      </c>
      <c r="D22" s="193">
        <f>SUM(D23:D34)</f>
        <v>0</v>
      </c>
      <c r="E22" s="193">
        <f>SUM(E23:E34)</f>
        <v>0</v>
      </c>
      <c r="F22" s="189">
        <f t="shared" si="2"/>
        <v>0</v>
      </c>
      <c r="G22" s="190" t="e">
        <f t="shared" si="0"/>
        <v>#DIV/0!</v>
      </c>
    </row>
    <row r="23" spans="1:7" s="184" customFormat="1" x14ac:dyDescent="0.2">
      <c r="A23" s="194" t="s">
        <v>945</v>
      </c>
      <c r="B23" s="195" t="str">
        <f>"Ариг банк"</f>
        <v>Ариг банк</v>
      </c>
      <c r="C23" s="196">
        <f t="shared" si="1"/>
        <v>16</v>
      </c>
      <c r="D23" s="197"/>
      <c r="E23" s="200"/>
      <c r="F23" s="199">
        <f t="shared" si="2"/>
        <v>0</v>
      </c>
      <c r="G23" s="190" t="e">
        <f t="shared" si="0"/>
        <v>#DIV/0!</v>
      </c>
    </row>
    <row r="24" spans="1:7" s="184" customFormat="1" x14ac:dyDescent="0.2">
      <c r="A24" s="194" t="s">
        <v>946</v>
      </c>
      <c r="B24" s="195" t="str">
        <f>"Богд банк"</f>
        <v>Богд банк</v>
      </c>
      <c r="C24" s="196">
        <f t="shared" si="1"/>
        <v>17</v>
      </c>
      <c r="D24" s="197"/>
      <c r="E24" s="200"/>
      <c r="F24" s="199">
        <f t="shared" si="2"/>
        <v>0</v>
      </c>
      <c r="G24" s="190" t="e">
        <f t="shared" si="0"/>
        <v>#DIV/0!</v>
      </c>
    </row>
    <row r="25" spans="1:7" s="184" customFormat="1" x14ac:dyDescent="0.2">
      <c r="A25" s="194" t="s">
        <v>947</v>
      </c>
      <c r="B25" s="195" t="str">
        <f>"Голомт банк"</f>
        <v>Голомт банк</v>
      </c>
      <c r="C25" s="196">
        <f t="shared" si="1"/>
        <v>18</v>
      </c>
      <c r="D25" s="197"/>
      <c r="E25" s="200"/>
      <c r="F25" s="199">
        <f t="shared" si="2"/>
        <v>0</v>
      </c>
      <c r="G25" s="190" t="e">
        <f t="shared" si="0"/>
        <v>#DIV/0!</v>
      </c>
    </row>
    <row r="26" spans="1:7" s="184" customFormat="1" x14ac:dyDescent="0.2">
      <c r="A26" s="194" t="s">
        <v>948</v>
      </c>
      <c r="B26" s="195" t="str">
        <f>"Капитрон банк"</f>
        <v>Капитрон банк</v>
      </c>
      <c r="C26" s="196">
        <f t="shared" si="1"/>
        <v>19</v>
      </c>
      <c r="D26" s="197"/>
      <c r="E26" s="200"/>
      <c r="F26" s="199">
        <f t="shared" si="2"/>
        <v>0</v>
      </c>
      <c r="G26" s="190" t="e">
        <f t="shared" si="0"/>
        <v>#DIV/0!</v>
      </c>
    </row>
    <row r="27" spans="1:7" s="184" customFormat="1" x14ac:dyDescent="0.2">
      <c r="A27" s="194" t="s">
        <v>949</v>
      </c>
      <c r="B27" s="195" t="str">
        <f>"Кредит банк"</f>
        <v>Кредит банк</v>
      </c>
      <c r="C27" s="196">
        <f t="shared" si="1"/>
        <v>20</v>
      </c>
      <c r="D27" s="197"/>
      <c r="E27" s="200"/>
      <c r="F27" s="199">
        <f t="shared" si="2"/>
        <v>0</v>
      </c>
      <c r="G27" s="190" t="e">
        <f t="shared" si="0"/>
        <v>#DIV/0!</v>
      </c>
    </row>
    <row r="28" spans="1:7" s="184" customFormat="1" x14ac:dyDescent="0.2">
      <c r="A28" s="194" t="s">
        <v>950</v>
      </c>
      <c r="B28" s="195" t="str">
        <f>"Төрийн банк"</f>
        <v>Төрийн банк</v>
      </c>
      <c r="C28" s="196">
        <f t="shared" si="1"/>
        <v>21</v>
      </c>
      <c r="D28" s="197"/>
      <c r="E28" s="200"/>
      <c r="F28" s="199">
        <f t="shared" si="2"/>
        <v>0</v>
      </c>
      <c r="G28" s="190" t="e">
        <f t="shared" si="0"/>
        <v>#DIV/0!</v>
      </c>
    </row>
    <row r="29" spans="1:7" s="184" customFormat="1" x14ac:dyDescent="0.2">
      <c r="A29" s="194" t="s">
        <v>951</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952</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953</v>
      </c>
      <c r="B31" s="195" t="str">
        <f>"Хаан банк"</f>
        <v>Хаан банк</v>
      </c>
      <c r="C31" s="196">
        <f t="shared" si="1"/>
        <v>24</v>
      </c>
      <c r="D31" s="197"/>
      <c r="E31" s="200"/>
      <c r="F31" s="199">
        <f t="shared" si="2"/>
        <v>0</v>
      </c>
      <c r="G31" s="190" t="e">
        <f t="shared" si="0"/>
        <v>#DIV/0!</v>
      </c>
    </row>
    <row r="32" spans="1:7" s="184" customFormat="1" x14ac:dyDescent="0.2">
      <c r="A32" s="194" t="s">
        <v>954</v>
      </c>
      <c r="B32" s="195" t="str">
        <f>"Хас банк"</f>
        <v>Хас банк</v>
      </c>
      <c r="C32" s="196">
        <f t="shared" si="1"/>
        <v>25</v>
      </c>
      <c r="D32" s="197"/>
      <c r="E32" s="200"/>
      <c r="F32" s="199">
        <f t="shared" si="2"/>
        <v>0</v>
      </c>
      <c r="G32" s="190" t="e">
        <f t="shared" si="0"/>
        <v>#DIV/0!</v>
      </c>
    </row>
    <row r="33" spans="1:8" s="184" customFormat="1" x14ac:dyDescent="0.2">
      <c r="A33" s="194" t="s">
        <v>955</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956</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1903</v>
      </c>
      <c r="C35" s="183">
        <f>+C34+1</f>
        <v>28</v>
      </c>
      <c r="D35" s="193">
        <f>SUM(D36:D47)</f>
        <v>0</v>
      </c>
      <c r="E35" s="193">
        <f>SUM(E36:E47)</f>
        <v>0</v>
      </c>
      <c r="F35" s="189">
        <f t="shared" si="2"/>
        <v>0</v>
      </c>
      <c r="G35" s="190" t="e">
        <f t="shared" si="0"/>
        <v>#DIV/0!</v>
      </c>
    </row>
    <row r="36" spans="1:8" s="184" customFormat="1" x14ac:dyDescent="0.2">
      <c r="A36" s="194" t="s">
        <v>699</v>
      </c>
      <c r="B36" s="195" t="str">
        <f>"Ариг банк"</f>
        <v>Ариг банк</v>
      </c>
      <c r="C36" s="196">
        <f t="shared" si="1"/>
        <v>29</v>
      </c>
      <c r="D36" s="200"/>
      <c r="E36" s="202"/>
      <c r="F36" s="199">
        <f t="shared" si="2"/>
        <v>0</v>
      </c>
      <c r="G36" s="190" t="e">
        <f t="shared" si="0"/>
        <v>#DIV/0!</v>
      </c>
    </row>
    <row r="37" spans="1:8" s="184" customFormat="1" x14ac:dyDescent="0.2">
      <c r="A37" s="194" t="s">
        <v>700</v>
      </c>
      <c r="B37" s="195" t="str">
        <f>"Богд банк"</f>
        <v>Богд банк</v>
      </c>
      <c r="C37" s="196">
        <f t="shared" si="1"/>
        <v>30</v>
      </c>
      <c r="D37" s="200"/>
      <c r="E37" s="202"/>
      <c r="F37" s="199">
        <f t="shared" si="2"/>
        <v>0</v>
      </c>
      <c r="G37" s="190" t="e">
        <f t="shared" si="0"/>
        <v>#DIV/0!</v>
      </c>
    </row>
    <row r="38" spans="1:8" s="184" customFormat="1" x14ac:dyDescent="0.2">
      <c r="A38" s="194" t="s">
        <v>701</v>
      </c>
      <c r="B38" s="195" t="str">
        <f>"Голомт банк"</f>
        <v>Голомт банк</v>
      </c>
      <c r="C38" s="201">
        <f t="shared" si="1"/>
        <v>31</v>
      </c>
      <c r="D38" s="200"/>
      <c r="E38" s="202"/>
      <c r="F38" s="199">
        <f t="shared" si="2"/>
        <v>0</v>
      </c>
      <c r="G38" s="190" t="e">
        <f t="shared" si="0"/>
        <v>#DIV/0!</v>
      </c>
    </row>
    <row r="39" spans="1:8" s="184" customFormat="1" x14ac:dyDescent="0.2">
      <c r="A39" s="194" t="s">
        <v>702</v>
      </c>
      <c r="B39" s="195" t="str">
        <f>"Капитрон банк"</f>
        <v>Капитрон банк</v>
      </c>
      <c r="C39" s="201">
        <f t="shared" si="1"/>
        <v>32</v>
      </c>
      <c r="D39" s="200"/>
      <c r="E39" s="202"/>
      <c r="F39" s="199">
        <f t="shared" si="2"/>
        <v>0</v>
      </c>
      <c r="G39" s="190" t="e">
        <f t="shared" si="0"/>
        <v>#DIV/0!</v>
      </c>
    </row>
    <row r="40" spans="1:8" s="184" customFormat="1" x14ac:dyDescent="0.2">
      <c r="A40" s="194" t="s">
        <v>957</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958</v>
      </c>
      <c r="B41" s="195" t="str">
        <f>"Төрийн банк"</f>
        <v>Төрийн банк</v>
      </c>
      <c r="C41" s="196">
        <f t="shared" si="1"/>
        <v>34</v>
      </c>
      <c r="D41" s="200"/>
      <c r="E41" s="202"/>
      <c r="F41" s="199">
        <f t="shared" si="2"/>
        <v>0</v>
      </c>
      <c r="G41" s="190" t="e">
        <f t="shared" si="3"/>
        <v>#DIV/0!</v>
      </c>
    </row>
    <row r="42" spans="1:8" s="184" customFormat="1" x14ac:dyDescent="0.2">
      <c r="A42" s="194" t="s">
        <v>959</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960</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961</v>
      </c>
      <c r="B44" s="195" t="str">
        <f>"Хаан банк"</f>
        <v>Хаан банк</v>
      </c>
      <c r="C44" s="196">
        <f t="shared" si="1"/>
        <v>37</v>
      </c>
      <c r="D44" s="200"/>
      <c r="E44" s="202"/>
      <c r="F44" s="199">
        <f t="shared" si="2"/>
        <v>0</v>
      </c>
      <c r="G44" s="190" t="e">
        <f t="shared" si="3"/>
        <v>#DIV/0!</v>
      </c>
    </row>
    <row r="45" spans="1:8" s="184" customFormat="1" x14ac:dyDescent="0.2">
      <c r="A45" s="194" t="s">
        <v>962</v>
      </c>
      <c r="B45" s="195" t="str">
        <f>"Хас банк"</f>
        <v>Хас банк</v>
      </c>
      <c r="C45" s="196">
        <f t="shared" si="1"/>
        <v>38</v>
      </c>
      <c r="D45" s="200"/>
      <c r="E45" s="202"/>
      <c r="F45" s="199">
        <f t="shared" si="2"/>
        <v>0</v>
      </c>
      <c r="G45" s="190" t="e">
        <f t="shared" si="3"/>
        <v>#DIV/0!</v>
      </c>
    </row>
    <row r="46" spans="1:8" s="184" customFormat="1" x14ac:dyDescent="0.2">
      <c r="A46" s="194" t="s">
        <v>963</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964</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1904</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705</v>
      </c>
      <c r="B49" s="195" t="str">
        <f>"Ариг банк"</f>
        <v>Ариг банк</v>
      </c>
      <c r="C49" s="196">
        <f t="shared" si="1"/>
        <v>42</v>
      </c>
      <c r="D49" s="200"/>
      <c r="E49" s="202"/>
      <c r="F49" s="199">
        <f t="shared" si="2"/>
        <v>0</v>
      </c>
      <c r="G49" s="190" t="e">
        <f t="shared" si="3"/>
        <v>#DIV/0!</v>
      </c>
    </row>
    <row r="50" spans="1:8" s="184" customFormat="1" x14ac:dyDescent="0.2">
      <c r="A50" s="194" t="s">
        <v>707</v>
      </c>
      <c r="B50" s="195" t="str">
        <f>"Богд банк"</f>
        <v>Богд банк</v>
      </c>
      <c r="C50" s="196">
        <f t="shared" si="1"/>
        <v>43</v>
      </c>
      <c r="D50" s="200"/>
      <c r="E50" s="202"/>
      <c r="F50" s="199">
        <f t="shared" si="2"/>
        <v>0</v>
      </c>
      <c r="G50" s="190" t="e">
        <f t="shared" si="3"/>
        <v>#DIV/0!</v>
      </c>
    </row>
    <row r="51" spans="1:8" s="184" customFormat="1" x14ac:dyDescent="0.2">
      <c r="A51" s="194" t="s">
        <v>709</v>
      </c>
      <c r="B51" s="195" t="str">
        <f>"Голомт банк"</f>
        <v>Голомт банк</v>
      </c>
      <c r="C51" s="196">
        <f t="shared" si="1"/>
        <v>44</v>
      </c>
      <c r="D51" s="200"/>
      <c r="E51" s="202"/>
      <c r="F51" s="199">
        <f t="shared" si="2"/>
        <v>0</v>
      </c>
      <c r="G51" s="190" t="e">
        <f t="shared" si="3"/>
        <v>#DIV/0!</v>
      </c>
    </row>
    <row r="52" spans="1:8" s="184" customFormat="1" x14ac:dyDescent="0.2">
      <c r="A52" s="194" t="s">
        <v>710</v>
      </c>
      <c r="B52" s="195" t="str">
        <f>"Капитрон банк"</f>
        <v>Капитрон банк</v>
      </c>
      <c r="C52" s="196">
        <f t="shared" si="1"/>
        <v>45</v>
      </c>
      <c r="D52" s="200"/>
      <c r="E52" s="202"/>
      <c r="F52" s="199">
        <f t="shared" si="2"/>
        <v>0</v>
      </c>
      <c r="G52" s="190" t="e">
        <f t="shared" si="3"/>
        <v>#DIV/0!</v>
      </c>
    </row>
    <row r="53" spans="1:8" s="184" customFormat="1" x14ac:dyDescent="0.2">
      <c r="A53" s="194" t="s">
        <v>965</v>
      </c>
      <c r="B53" s="195" t="str">
        <f>"Кредит банк"</f>
        <v>Кредит банк</v>
      </c>
      <c r="C53" s="196">
        <f t="shared" si="1"/>
        <v>46</v>
      </c>
      <c r="D53" s="200"/>
      <c r="E53" s="202"/>
      <c r="F53" s="199">
        <f t="shared" si="2"/>
        <v>0</v>
      </c>
      <c r="G53" s="190" t="e">
        <f t="shared" si="3"/>
        <v>#DIV/0!</v>
      </c>
    </row>
    <row r="54" spans="1:8" x14ac:dyDescent="0.2">
      <c r="A54" s="194" t="s">
        <v>966</v>
      </c>
      <c r="B54" s="195" t="str">
        <f>"Төрийн банк"</f>
        <v>Төрийн банк</v>
      </c>
      <c r="C54" s="196">
        <f t="shared" si="1"/>
        <v>47</v>
      </c>
      <c r="D54" s="200"/>
      <c r="E54" s="202"/>
      <c r="F54" s="199">
        <f t="shared" si="2"/>
        <v>0</v>
      </c>
      <c r="G54" s="190" t="e">
        <f t="shared" si="3"/>
        <v>#DIV/0!</v>
      </c>
    </row>
    <row r="55" spans="1:8" x14ac:dyDescent="0.2">
      <c r="A55" s="194" t="s">
        <v>967</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968</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969</v>
      </c>
      <c r="B57" s="195" t="str">
        <f>"Хаан банк"</f>
        <v>Хаан банк</v>
      </c>
      <c r="C57" s="196">
        <f t="shared" si="1"/>
        <v>50</v>
      </c>
      <c r="D57" s="200"/>
      <c r="E57" s="202"/>
      <c r="F57" s="199">
        <f t="shared" si="2"/>
        <v>0</v>
      </c>
      <c r="G57" s="190" t="e">
        <f t="shared" si="3"/>
        <v>#DIV/0!</v>
      </c>
    </row>
    <row r="58" spans="1:8" x14ac:dyDescent="0.2">
      <c r="A58" s="194" t="s">
        <v>970</v>
      </c>
      <c r="B58" s="195" t="str">
        <f>"Хас банк"</f>
        <v>Хас банк</v>
      </c>
      <c r="C58" s="196">
        <f t="shared" si="1"/>
        <v>51</v>
      </c>
      <c r="D58" s="200"/>
      <c r="E58" s="202"/>
      <c r="F58" s="199">
        <f t="shared" si="2"/>
        <v>0</v>
      </c>
      <c r="G58" s="190" t="e">
        <f t="shared" si="3"/>
        <v>#DIV/0!</v>
      </c>
    </row>
    <row r="59" spans="1:8" x14ac:dyDescent="0.2">
      <c r="A59" s="194" t="s">
        <v>971</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972</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1905</v>
      </c>
      <c r="C61" s="183">
        <f>+C60+1</f>
        <v>54</v>
      </c>
      <c r="D61" s="193">
        <f>SUM(D62:D70)</f>
        <v>0</v>
      </c>
      <c r="E61" s="193">
        <f>SUM(E62:E70)</f>
        <v>0</v>
      </c>
      <c r="F61" s="189">
        <f t="shared" ref="F61:F82" si="4">SUM(D61+E61)</f>
        <v>0</v>
      </c>
      <c r="G61" s="190" t="e">
        <f t="shared" si="3"/>
        <v>#DIV/0!</v>
      </c>
    </row>
    <row r="62" spans="1:8" x14ac:dyDescent="0.2">
      <c r="A62" s="194" t="s">
        <v>973</v>
      </c>
      <c r="B62" s="204" t="s">
        <v>164</v>
      </c>
      <c r="C62" s="196">
        <f t="shared" ref="C62:C84" si="5">C61+1</f>
        <v>55</v>
      </c>
      <c r="D62" s="197"/>
      <c r="E62" s="197"/>
      <c r="F62" s="199">
        <f>SUM(D62+E62)</f>
        <v>0</v>
      </c>
      <c r="G62" s="190" t="e">
        <f t="shared" si="3"/>
        <v>#DIV/0!</v>
      </c>
    </row>
    <row r="63" spans="1:8" x14ac:dyDescent="0.2">
      <c r="A63" s="194" t="s">
        <v>974</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975</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976</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977</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978</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979</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980</v>
      </c>
      <c r="B69" s="204" t="s">
        <v>171</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981</v>
      </c>
      <c r="B70" s="204" t="s">
        <v>762</v>
      </c>
      <c r="C70" s="196">
        <f t="shared" si="5"/>
        <v>63</v>
      </c>
      <c r="D70" s="197"/>
      <c r="E70" s="197"/>
      <c r="F70" s="199">
        <f t="shared" si="4"/>
        <v>0</v>
      </c>
      <c r="G70" s="190" t="e">
        <f t="shared" si="6"/>
        <v>#DIV/0!</v>
      </c>
    </row>
    <row r="71" spans="1:8" x14ac:dyDescent="0.2">
      <c r="A71" s="180">
        <f>+A61+1</f>
        <v>7</v>
      </c>
      <c r="B71" s="192" t="s">
        <v>172</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328</v>
      </c>
      <c r="B72" s="192" t="s">
        <v>1906</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982</v>
      </c>
      <c r="B73" s="957" t="s">
        <v>983</v>
      </c>
      <c r="C73" s="196">
        <f t="shared" si="5"/>
        <v>66</v>
      </c>
      <c r="D73" s="198"/>
      <c r="E73" s="197"/>
      <c r="F73" s="199">
        <f t="shared" si="4"/>
        <v>0</v>
      </c>
      <c r="G73" s="190" t="e">
        <f t="shared" si="6"/>
        <v>#DIV/0!</v>
      </c>
    </row>
    <row r="74" spans="1:8" x14ac:dyDescent="0.2">
      <c r="A74" s="209">
        <f>+A73+0.1</f>
        <v>8.1999999999999993</v>
      </c>
      <c r="B74" s="957" t="s">
        <v>983</v>
      </c>
      <c r="C74" s="196">
        <f t="shared" si="5"/>
        <v>67</v>
      </c>
      <c r="D74" s="198"/>
      <c r="E74" s="197"/>
      <c r="F74" s="199">
        <f t="shared" si="4"/>
        <v>0</v>
      </c>
      <c r="G74" s="190" t="e">
        <f t="shared" si="6"/>
        <v>#DIV/0!</v>
      </c>
    </row>
    <row r="75" spans="1:8" x14ac:dyDescent="0.2">
      <c r="A75" s="209">
        <f t="shared" ref="A75:A81" si="7">+A74+0.1</f>
        <v>8.2999999999999989</v>
      </c>
      <c r="B75" s="957" t="s">
        <v>983</v>
      </c>
      <c r="C75" s="196">
        <f t="shared" si="5"/>
        <v>68</v>
      </c>
      <c r="D75" s="198"/>
      <c r="E75" s="197"/>
      <c r="F75" s="199">
        <f t="shared" si="4"/>
        <v>0</v>
      </c>
      <c r="G75" s="190" t="e">
        <f t="shared" si="6"/>
        <v>#DIV/0!</v>
      </c>
    </row>
    <row r="76" spans="1:8" x14ac:dyDescent="0.2">
      <c r="A76" s="209">
        <f t="shared" si="7"/>
        <v>8.3999999999999986</v>
      </c>
      <c r="B76" s="957" t="s">
        <v>983</v>
      </c>
      <c r="C76" s="196">
        <f t="shared" si="5"/>
        <v>69</v>
      </c>
      <c r="D76" s="198"/>
      <c r="E76" s="197"/>
      <c r="F76" s="199">
        <f t="shared" si="4"/>
        <v>0</v>
      </c>
      <c r="G76" s="190" t="e">
        <f t="shared" si="6"/>
        <v>#DIV/0!</v>
      </c>
    </row>
    <row r="77" spans="1:8" x14ac:dyDescent="0.2">
      <c r="A77" s="209">
        <f t="shared" si="7"/>
        <v>8.4999999999999982</v>
      </c>
      <c r="B77" s="957" t="s">
        <v>983</v>
      </c>
      <c r="C77" s="196">
        <f t="shared" si="5"/>
        <v>70</v>
      </c>
      <c r="D77" s="198"/>
      <c r="E77" s="197"/>
      <c r="F77" s="199">
        <f t="shared" si="4"/>
        <v>0</v>
      </c>
      <c r="G77" s="190" t="e">
        <f t="shared" si="6"/>
        <v>#DIV/0!</v>
      </c>
    </row>
    <row r="78" spans="1:8" x14ac:dyDescent="0.2">
      <c r="A78" s="209">
        <f t="shared" si="7"/>
        <v>8.5999999999999979</v>
      </c>
      <c r="B78" s="957" t="s">
        <v>983</v>
      </c>
      <c r="C78" s="196">
        <f t="shared" si="5"/>
        <v>71</v>
      </c>
      <c r="D78" s="198"/>
      <c r="E78" s="197"/>
      <c r="F78" s="199">
        <f t="shared" si="4"/>
        <v>0</v>
      </c>
      <c r="G78" s="190" t="e">
        <f t="shared" si="6"/>
        <v>#DIV/0!</v>
      </c>
    </row>
    <row r="79" spans="1:8" x14ac:dyDescent="0.2">
      <c r="A79" s="209">
        <f t="shared" si="7"/>
        <v>8.6999999999999975</v>
      </c>
      <c r="B79" s="957" t="s">
        <v>983</v>
      </c>
      <c r="C79" s="196">
        <f t="shared" si="5"/>
        <v>72</v>
      </c>
      <c r="D79" s="198"/>
      <c r="E79" s="197"/>
      <c r="F79" s="199">
        <f t="shared" si="4"/>
        <v>0</v>
      </c>
      <c r="G79" s="190" t="e">
        <f t="shared" si="6"/>
        <v>#DIV/0!</v>
      </c>
    </row>
    <row r="80" spans="1:8" x14ac:dyDescent="0.2">
      <c r="A80" s="209">
        <f t="shared" si="7"/>
        <v>8.7999999999999972</v>
      </c>
      <c r="B80" s="957" t="s">
        <v>983</v>
      </c>
      <c r="C80" s="196">
        <f t="shared" si="5"/>
        <v>73</v>
      </c>
      <c r="D80" s="198"/>
      <c r="E80" s="197"/>
      <c r="F80" s="199">
        <f t="shared" si="4"/>
        <v>0</v>
      </c>
      <c r="G80" s="190" t="e">
        <f t="shared" si="6"/>
        <v>#DIV/0!</v>
      </c>
    </row>
    <row r="81" spans="1:8" x14ac:dyDescent="0.2">
      <c r="A81" s="209">
        <f t="shared" si="7"/>
        <v>8.8999999999999968</v>
      </c>
      <c r="B81" s="957" t="s">
        <v>983</v>
      </c>
      <c r="C81" s="196">
        <f t="shared" si="5"/>
        <v>74</v>
      </c>
      <c r="D81" s="198"/>
      <c r="E81" s="197"/>
      <c r="F81" s="199">
        <f>SUM(D81+E81)</f>
        <v>0</v>
      </c>
      <c r="G81" s="190" t="e">
        <f t="shared" si="6"/>
        <v>#DIV/0!</v>
      </c>
    </row>
    <row r="82" spans="1:8" x14ac:dyDescent="0.2">
      <c r="A82" s="208">
        <v>8.1</v>
      </c>
      <c r="B82" s="957" t="s">
        <v>983</v>
      </c>
      <c r="C82" s="196">
        <f t="shared" si="5"/>
        <v>75</v>
      </c>
      <c r="D82" s="198"/>
      <c r="E82" s="197"/>
      <c r="F82" s="199">
        <f t="shared" si="4"/>
        <v>0</v>
      </c>
      <c r="G82" s="190" t="e">
        <f t="shared" si="6"/>
        <v>#DIV/0!</v>
      </c>
    </row>
    <row r="83" spans="1:8" ht="25.5" x14ac:dyDescent="0.2">
      <c r="A83" s="180">
        <f>+A72+1</f>
        <v>9</v>
      </c>
      <c r="B83" s="181" t="s">
        <v>984</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332</v>
      </c>
      <c r="B84" s="181" t="s">
        <v>783</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password="CA9F"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O12" sqref="O12"/>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985</v>
      </c>
    </row>
    <row r="3" spans="1:23" x14ac:dyDescent="0.2">
      <c r="V3" s="958"/>
      <c r="W3" s="959" t="s">
        <v>986</v>
      </c>
    </row>
    <row r="4" spans="1:23" x14ac:dyDescent="0.2">
      <c r="A4" s="324"/>
    </row>
    <row r="5" spans="1:23" x14ac:dyDescent="0.2">
      <c r="A5" s="324"/>
      <c r="G5" s="946" t="s">
        <v>987</v>
      </c>
      <c r="H5" s="946"/>
      <c r="I5" s="946"/>
    </row>
    <row r="7" spans="1:23" ht="15.75" customHeight="1" x14ac:dyDescent="0.2">
      <c r="A7" s="1479" t="str">
        <f>i.04119!A6</f>
        <v>Даатгагчийн нэр:</v>
      </c>
      <c r="B7" s="1479"/>
      <c r="C7" s="1479"/>
      <c r="D7" s="1479"/>
      <c r="E7" s="326"/>
      <c r="F7" s="326"/>
      <c r="G7" s="326"/>
      <c r="H7" s="326"/>
      <c r="I7" s="326"/>
      <c r="J7" s="326"/>
      <c r="K7" s="326"/>
      <c r="L7" s="326"/>
      <c r="M7" s="326"/>
      <c r="N7" s="326"/>
      <c r="O7" s="326"/>
      <c r="P7" s="326"/>
      <c r="S7" s="1480" t="str">
        <f>i.04119!D6</f>
        <v>..... оны .... сарын ...-ны өдөр</v>
      </c>
      <c r="T7" s="1480"/>
      <c r="U7" s="1480"/>
      <c r="V7" s="1480"/>
      <c r="W7" s="1480"/>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481" t="s">
        <v>4</v>
      </c>
      <c r="B9" s="1484" t="s">
        <v>988</v>
      </c>
      <c r="C9" s="1474" t="s">
        <v>989</v>
      </c>
      <c r="D9" s="1474" t="s">
        <v>899</v>
      </c>
      <c r="E9" s="1474" t="s">
        <v>802</v>
      </c>
      <c r="F9" s="1474" t="s">
        <v>826</v>
      </c>
      <c r="G9" s="1474" t="s">
        <v>643</v>
      </c>
      <c r="H9" s="1477" t="s">
        <v>990</v>
      </c>
      <c r="I9" s="1487"/>
      <c r="J9" s="1478"/>
      <c r="K9" s="1474" t="s">
        <v>991</v>
      </c>
      <c r="L9" s="1477" t="s">
        <v>992</v>
      </c>
      <c r="M9" s="1487"/>
      <c r="N9" s="1487"/>
      <c r="O9" s="1478"/>
      <c r="P9" s="1477" t="s">
        <v>993</v>
      </c>
      <c r="Q9" s="1487"/>
      <c r="R9" s="1477" t="s">
        <v>994</v>
      </c>
      <c r="S9" s="1478"/>
      <c r="T9" s="1474" t="s">
        <v>995</v>
      </c>
      <c r="U9" s="1474" t="s">
        <v>996</v>
      </c>
      <c r="V9" s="1474" t="s">
        <v>997</v>
      </c>
      <c r="W9" s="1474" t="s">
        <v>998</v>
      </c>
    </row>
    <row r="10" spans="1:23" ht="12.75" customHeight="1" x14ac:dyDescent="0.2">
      <c r="A10" s="1482"/>
      <c r="B10" s="1485"/>
      <c r="C10" s="1475"/>
      <c r="D10" s="1475"/>
      <c r="E10" s="1475"/>
      <c r="F10" s="1475"/>
      <c r="G10" s="1475"/>
      <c r="H10" s="1474" t="s">
        <v>999</v>
      </c>
      <c r="I10" s="1474" t="s">
        <v>1000</v>
      </c>
      <c r="J10" s="1474" t="s">
        <v>1001</v>
      </c>
      <c r="K10" s="1475"/>
      <c r="L10" s="1493" t="s">
        <v>1002</v>
      </c>
      <c r="M10" s="1494"/>
      <c r="N10" s="1477" t="s">
        <v>1003</v>
      </c>
      <c r="O10" s="1478"/>
      <c r="P10" s="1474" t="s">
        <v>1004</v>
      </c>
      <c r="Q10" s="1490" t="s">
        <v>1005</v>
      </c>
      <c r="R10" s="1490" t="s">
        <v>1006</v>
      </c>
      <c r="S10" s="1474" t="s">
        <v>1007</v>
      </c>
      <c r="T10" s="1475"/>
      <c r="U10" s="1475"/>
      <c r="V10" s="1475"/>
      <c r="W10" s="1475"/>
    </row>
    <row r="11" spans="1:23" ht="12.75" customHeight="1" x14ac:dyDescent="0.2">
      <c r="A11" s="1482"/>
      <c r="B11" s="1485"/>
      <c r="C11" s="1475"/>
      <c r="D11" s="1475"/>
      <c r="E11" s="1475"/>
      <c r="F11" s="1475"/>
      <c r="G11" s="1475"/>
      <c r="H11" s="1475"/>
      <c r="I11" s="1475"/>
      <c r="J11" s="1475"/>
      <c r="K11" s="1475"/>
      <c r="L11" s="1495"/>
      <c r="M11" s="1496"/>
      <c r="N11" s="1477" t="s">
        <v>1008</v>
      </c>
      <c r="O11" s="1478"/>
      <c r="P11" s="1475"/>
      <c r="Q11" s="1491"/>
      <c r="R11" s="1491"/>
      <c r="S11" s="1475"/>
      <c r="T11" s="1475"/>
      <c r="U11" s="1475"/>
      <c r="V11" s="1475"/>
      <c r="W11" s="1475"/>
    </row>
    <row r="12" spans="1:23" ht="83.25" customHeight="1" x14ac:dyDescent="0.2">
      <c r="A12" s="1483"/>
      <c r="B12" s="1486"/>
      <c r="C12" s="1476"/>
      <c r="D12" s="1476"/>
      <c r="E12" s="1476"/>
      <c r="F12" s="1476"/>
      <c r="G12" s="1476"/>
      <c r="H12" s="1476"/>
      <c r="I12" s="1476"/>
      <c r="J12" s="1476"/>
      <c r="K12" s="1476"/>
      <c r="L12" s="329" t="s">
        <v>1009</v>
      </c>
      <c r="M12" s="329" t="s">
        <v>1010</v>
      </c>
      <c r="N12" s="329" t="s">
        <v>1011</v>
      </c>
      <c r="O12" s="329" t="s">
        <v>1012</v>
      </c>
      <c r="P12" s="1476"/>
      <c r="Q12" s="1492"/>
      <c r="R12" s="1492"/>
      <c r="S12" s="1476"/>
      <c r="T12" s="1476"/>
      <c r="U12" s="1476"/>
      <c r="V12" s="1476"/>
      <c r="W12" s="1476"/>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488" t="s">
        <v>1013</v>
      </c>
      <c r="B26" s="1489"/>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3" t="s">
        <v>1014</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1015</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1016</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1017</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1018</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4" t="str">
        <f>i.04119!B93</f>
        <v>тамга тэмдэг</v>
      </c>
      <c r="D34" s="346"/>
    </row>
    <row r="35" spans="1:25" x14ac:dyDescent="0.2">
      <c r="B35" s="345"/>
      <c r="C35" s="904"/>
      <c r="D35" s="346"/>
    </row>
    <row r="36" spans="1:25" ht="38.25" customHeight="1" x14ac:dyDescent="0.2">
      <c r="B36" s="345" t="str">
        <f>i.04119!B95</f>
        <v xml:space="preserve">ТАЙЛАН ГАРГАСАН:    </v>
      </c>
      <c r="C36" s="904" t="str">
        <f>i.04119!B95</f>
        <v xml:space="preserve">ТАЙЛАН ГАРГАСАН:    </v>
      </c>
      <c r="D36" s="346"/>
    </row>
    <row r="37" spans="1:25" x14ac:dyDescent="0.2">
      <c r="B37" s="345"/>
      <c r="C37" s="904"/>
      <c r="D37" s="346"/>
    </row>
    <row r="38" spans="1:25" x14ac:dyDescent="0.2">
      <c r="B38" s="345" t="str">
        <f>i.04119!B97</f>
        <v xml:space="preserve"> Гүйцэтгэх захирал</v>
      </c>
      <c r="C38" s="904" t="str">
        <f>i.04119!B97</f>
        <v xml:space="preserve"> Гүйцэтгэх захирал</v>
      </c>
      <c r="D38" s="905" t="str">
        <f>i.04119!C97</f>
        <v xml:space="preserve">/................................../   </v>
      </c>
      <c r="E38" s="904"/>
      <c r="F38" s="904" t="str">
        <f>i.04119!E97</f>
        <v>/................................./</v>
      </c>
    </row>
    <row r="39" spans="1:25" x14ac:dyDescent="0.2">
      <c r="B39" s="345"/>
      <c r="C39" s="904"/>
      <c r="D39" s="905"/>
      <c r="E39" s="904"/>
      <c r="F39" s="904"/>
    </row>
    <row r="40" spans="1:25" x14ac:dyDescent="0.2">
      <c r="B40" s="345" t="str">
        <f>i.04119!B99</f>
        <v xml:space="preserve"> Ерөнхий нягтлан бодогч  </v>
      </c>
      <c r="C40" s="904" t="str">
        <f>i.04119!B99</f>
        <v xml:space="preserve"> Ерөнхий нягтлан бодогч  </v>
      </c>
      <c r="D40" s="905" t="str">
        <f>i.04119!C99</f>
        <v xml:space="preserve">/.................................../   </v>
      </c>
      <c r="E40" s="904"/>
      <c r="F40" s="904" t="str">
        <f>i.04119!E99</f>
        <v>/................................/</v>
      </c>
    </row>
    <row r="41" spans="1:25" x14ac:dyDescent="0.2">
      <c r="B41" s="345"/>
      <c r="C41" s="904"/>
      <c r="D41" s="905"/>
      <c r="E41" s="904"/>
      <c r="F41" s="904"/>
    </row>
    <row r="42" spans="1:25" x14ac:dyDescent="0.2">
      <c r="B42" s="345" t="str">
        <f>i.04119!B101</f>
        <v>...................................................</v>
      </c>
      <c r="C42" s="904" t="str">
        <f>i.04119!B101</f>
        <v>...................................................</v>
      </c>
      <c r="D42" s="905" t="str">
        <f>i.04119!C101</f>
        <v xml:space="preserve">/................................../   </v>
      </c>
      <c r="E42" s="904"/>
      <c r="F42" s="904" t="str">
        <f>i.04119!E101</f>
        <v>/................................/</v>
      </c>
    </row>
    <row r="43" spans="1:25" x14ac:dyDescent="0.2">
      <c r="D43" s="902"/>
    </row>
  </sheetData>
  <sheetProtection algorithmName="SHA-512" hashValue="Cl/4BSKQrwx593ufV6Da3ytaT61q+objGrBkqOTa8vggKRzneVB5RNl7FTrHKUw8vgTP4Ct0VtBlVawzpIYi7Q==" saltValue="sIMyi+Z5UAAMxfi023X2Jg==" spinCount="100000" sheet="1" formatColumns="0" formatRows="0"/>
  <mergeCells count="29">
    <mergeCell ref="A26:B26"/>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985</v>
      </c>
    </row>
    <row r="3" spans="1:28" x14ac:dyDescent="0.2">
      <c r="Z3" s="958"/>
      <c r="AA3" s="959" t="s">
        <v>1019</v>
      </c>
    </row>
    <row r="4" spans="1:28" x14ac:dyDescent="0.2">
      <c r="B4" s="324"/>
    </row>
    <row r="5" spans="1:28" x14ac:dyDescent="0.2">
      <c r="B5" s="324"/>
    </row>
    <row r="6" spans="1:28" x14ac:dyDescent="0.2">
      <c r="B6" s="324"/>
    </row>
    <row r="7" spans="1:28" x14ac:dyDescent="0.2">
      <c r="N7" s="325" t="s">
        <v>1020</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497" t="s">
        <v>4</v>
      </c>
      <c r="B10" s="1503" t="s">
        <v>988</v>
      </c>
      <c r="C10" s="1501" t="s">
        <v>899</v>
      </c>
      <c r="D10" s="1501" t="s">
        <v>1021</v>
      </c>
      <c r="E10" s="1502" t="s">
        <v>1022</v>
      </c>
      <c r="F10" s="1502"/>
      <c r="G10" s="1502" t="s">
        <v>1023</v>
      </c>
      <c r="H10" s="1502"/>
      <c r="I10" s="1501" t="s">
        <v>1024</v>
      </c>
      <c r="J10" s="1502" t="s">
        <v>990</v>
      </c>
      <c r="K10" s="1502"/>
      <c r="L10" s="1502"/>
      <c r="M10" s="1502" t="s">
        <v>1025</v>
      </c>
      <c r="N10" s="1502"/>
      <c r="O10" s="1502"/>
      <c r="P10" s="1502" t="s">
        <v>1026</v>
      </c>
      <c r="Q10" s="1502"/>
      <c r="R10" s="1502"/>
      <c r="S10" s="1502"/>
      <c r="T10" s="1502"/>
      <c r="U10" s="1502" t="s">
        <v>1027</v>
      </c>
      <c r="V10" s="1502"/>
      <c r="W10" s="1502" t="s">
        <v>1028</v>
      </c>
      <c r="X10" s="1502"/>
      <c r="Y10" s="1502" t="s">
        <v>1029</v>
      </c>
      <c r="Z10" s="1502"/>
      <c r="AA10" s="1501" t="s">
        <v>996</v>
      </c>
      <c r="AB10" s="327"/>
    </row>
    <row r="11" spans="1:28" s="349" customFormat="1" x14ac:dyDescent="0.2">
      <c r="A11" s="1497"/>
      <c r="B11" s="1503"/>
      <c r="C11" s="1501"/>
      <c r="D11" s="1501"/>
      <c r="E11" s="1502"/>
      <c r="F11" s="1502"/>
      <c r="G11" s="1501" t="s">
        <v>1021</v>
      </c>
      <c r="H11" s="1501" t="s">
        <v>643</v>
      </c>
      <c r="I11" s="1501"/>
      <c r="J11" s="1501" t="s">
        <v>999</v>
      </c>
      <c r="K11" s="1501" t="s">
        <v>1000</v>
      </c>
      <c r="L11" s="1501" t="s">
        <v>1001</v>
      </c>
      <c r="M11" s="1501" t="s">
        <v>1030</v>
      </c>
      <c r="N11" s="1501" t="s">
        <v>1031</v>
      </c>
      <c r="O11" s="1501" t="s">
        <v>1032</v>
      </c>
      <c r="P11" s="1502" t="s">
        <v>1033</v>
      </c>
      <c r="Q11" s="1502"/>
      <c r="R11" s="1502" t="s">
        <v>1008</v>
      </c>
      <c r="S11" s="1502"/>
      <c r="T11" s="1502"/>
      <c r="U11" s="1501" t="s">
        <v>1034</v>
      </c>
      <c r="V11" s="1501" t="s">
        <v>1035</v>
      </c>
      <c r="W11" s="1501" t="s">
        <v>1006</v>
      </c>
      <c r="X11" s="1501" t="s">
        <v>1007</v>
      </c>
      <c r="Y11" s="1501" t="s">
        <v>997</v>
      </c>
      <c r="Z11" s="1501" t="s">
        <v>1036</v>
      </c>
      <c r="AA11" s="1501"/>
      <c r="AB11" s="327"/>
    </row>
    <row r="12" spans="1:28" s="349" customFormat="1" ht="82.5" customHeight="1" x14ac:dyDescent="0.2">
      <c r="A12" s="1498"/>
      <c r="B12" s="1503"/>
      <c r="C12" s="1501"/>
      <c r="D12" s="1501"/>
      <c r="E12" s="350" t="s">
        <v>1037</v>
      </c>
      <c r="F12" s="350" t="s">
        <v>1038</v>
      </c>
      <c r="G12" s="1501"/>
      <c r="H12" s="1501"/>
      <c r="I12" s="1501"/>
      <c r="J12" s="1501"/>
      <c r="K12" s="1501"/>
      <c r="L12" s="1501"/>
      <c r="M12" s="1501"/>
      <c r="N12" s="1501"/>
      <c r="O12" s="1501"/>
      <c r="P12" s="329" t="s">
        <v>1009</v>
      </c>
      <c r="Q12" s="329" t="s">
        <v>1010</v>
      </c>
      <c r="R12" s="329" t="s">
        <v>1011</v>
      </c>
      <c r="S12" s="329" t="s">
        <v>1012</v>
      </c>
      <c r="T12" s="329" t="s">
        <v>1039</v>
      </c>
      <c r="U12" s="1501"/>
      <c r="V12" s="1501"/>
      <c r="W12" s="1501"/>
      <c r="X12" s="1501"/>
      <c r="Y12" s="1501"/>
      <c r="Z12" s="1501"/>
      <c r="AA12" s="1501"/>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351">
        <v>1</v>
      </c>
      <c r="B14" s="1029"/>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29"/>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29"/>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29"/>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499" t="s">
        <v>129</v>
      </c>
      <c r="B26" s="1499"/>
      <c r="C26" s="1500"/>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507"/>
      <c r="E28" s="1507"/>
      <c r="F28" s="1507"/>
      <c r="G28" s="1507"/>
      <c r="H28" s="1507"/>
      <c r="I28" s="1508"/>
      <c r="J28" s="1508"/>
      <c r="K28" s="1508"/>
      <c r="L28" s="1508"/>
      <c r="M28" s="1508"/>
      <c r="N28" s="1508"/>
      <c r="P28" s="1508"/>
      <c r="Q28" s="1508"/>
      <c r="R28" s="1508"/>
      <c r="S28" s="1508"/>
      <c r="T28" s="1508"/>
      <c r="U28" s="1508"/>
      <c r="V28" s="1508"/>
      <c r="W28" s="1508"/>
      <c r="X28" s="1508"/>
    </row>
    <row r="29" spans="1:28" ht="13.5" thickBot="1" x14ac:dyDescent="0.25">
      <c r="D29" s="1505"/>
      <c r="E29" s="1505"/>
      <c r="F29" s="1505"/>
      <c r="G29" s="1505"/>
      <c r="H29" s="1505"/>
      <c r="I29" s="1505"/>
      <c r="J29" s="1505"/>
      <c r="K29" s="1505"/>
      <c r="L29" s="1505"/>
      <c r="M29" s="1505"/>
      <c r="N29" s="1505"/>
      <c r="P29" s="1505"/>
      <c r="Q29" s="1505"/>
      <c r="R29" s="1505"/>
      <c r="S29" s="1505"/>
      <c r="T29" s="1505"/>
      <c r="U29" s="1505"/>
      <c r="V29" s="1505"/>
      <c r="W29" s="1505"/>
      <c r="X29" s="1505"/>
      <c r="Z29" s="364"/>
      <c r="AA29" s="364"/>
    </row>
    <row r="30" spans="1:28" x14ac:dyDescent="0.2">
      <c r="B30" s="326"/>
      <c r="C30" s="1506" t="s">
        <v>1040</v>
      </c>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326"/>
    </row>
    <row r="31" spans="1:28" x14ac:dyDescent="0.2">
      <c r="B31" s="326"/>
      <c r="C31" s="1504" t="s">
        <v>1041</v>
      </c>
      <c r="D31" s="1504"/>
      <c r="E31" s="1504"/>
      <c r="F31" s="1504"/>
      <c r="G31" s="1504"/>
      <c r="H31" s="1504"/>
      <c r="I31" s="1504"/>
      <c r="J31" s="1504"/>
      <c r="K31" s="1504"/>
      <c r="L31" s="1504"/>
      <c r="M31" s="1504"/>
      <c r="N31" s="1504"/>
      <c r="O31" s="1504"/>
      <c r="P31" s="1504"/>
      <c r="Q31" s="1504"/>
      <c r="R31" s="1504"/>
      <c r="S31" s="1504"/>
      <c r="T31" s="1504"/>
      <c r="U31" s="1504"/>
      <c r="V31" s="1504"/>
      <c r="W31" s="1504"/>
      <c r="X31" s="1504"/>
      <c r="Y31" s="1504"/>
      <c r="Z31" s="1504"/>
      <c r="AA31" s="1504"/>
      <c r="AB31" s="326"/>
    </row>
    <row r="32" spans="1:28" x14ac:dyDescent="0.2">
      <c r="C32" s="346" t="s">
        <v>1042</v>
      </c>
    </row>
    <row r="33" spans="3:7" x14ac:dyDescent="0.2">
      <c r="C33" s="346" t="s">
        <v>1043</v>
      </c>
    </row>
    <row r="34" spans="3:7" x14ac:dyDescent="0.2">
      <c r="C34" s="346" t="s">
        <v>1044</v>
      </c>
    </row>
    <row r="35" spans="3:7" x14ac:dyDescent="0.2">
      <c r="C35" s="346" t="s">
        <v>1045</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C31:AA31"/>
    <mergeCell ref="V29:X29"/>
    <mergeCell ref="C30:AA30"/>
    <mergeCell ref="D29:H29"/>
    <mergeCell ref="D28:H28"/>
    <mergeCell ref="I29:N29"/>
    <mergeCell ref="P29:S29"/>
    <mergeCell ref="T29:U29"/>
    <mergeCell ref="V28:X28"/>
    <mergeCell ref="I28:N28"/>
    <mergeCell ref="P28:S28"/>
    <mergeCell ref="T28:U28"/>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26:C26"/>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12"/>
      <c r="C1" s="1512"/>
      <c r="D1" s="1512"/>
      <c r="E1" s="1512"/>
      <c r="F1" s="1512"/>
      <c r="G1" s="1512"/>
      <c r="H1" s="1512"/>
      <c r="I1" s="1512"/>
      <c r="J1" s="1512"/>
      <c r="K1" s="1512"/>
      <c r="L1" s="1512"/>
      <c r="M1" s="1512"/>
      <c r="N1" s="1512"/>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1333</v>
      </c>
    </row>
    <row r="3" spans="1:33" ht="15" customHeight="1" x14ac:dyDescent="0.2">
      <c r="A3" s="1513" t="s">
        <v>1334</v>
      </c>
      <c r="B3" s="1513"/>
      <c r="C3" s="1513"/>
      <c r="D3" s="1513"/>
      <c r="E3" s="1513"/>
      <c r="F3" s="1513"/>
      <c r="G3" s="1513"/>
      <c r="H3" s="1513"/>
      <c r="I3" s="1513"/>
      <c r="J3" s="1513"/>
      <c r="K3" s="1513"/>
      <c r="L3" s="1513"/>
      <c r="M3" s="1513"/>
      <c r="N3" s="1513"/>
      <c r="O3" s="812"/>
      <c r="P3" s="494"/>
      <c r="Q3" s="494"/>
      <c r="R3" s="494"/>
      <c r="S3" s="494"/>
      <c r="T3" s="494"/>
      <c r="V3" s="494" t="s">
        <v>1335</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14" t="s">
        <v>368</v>
      </c>
      <c r="B7" s="1516" t="s">
        <v>369</v>
      </c>
      <c r="C7" s="1516" t="s">
        <v>6</v>
      </c>
      <c r="D7" s="1516" t="s">
        <v>1336</v>
      </c>
      <c r="E7" s="1516" t="s">
        <v>1337</v>
      </c>
      <c r="F7" s="1516" t="s">
        <v>1338</v>
      </c>
      <c r="G7" s="1518" t="s">
        <v>1339</v>
      </c>
      <c r="H7" s="1518"/>
      <c r="I7" s="1518"/>
      <c r="J7" s="1518"/>
      <c r="K7" s="1519" t="s">
        <v>1340</v>
      </c>
      <c r="L7" s="1516" t="s">
        <v>1341</v>
      </c>
      <c r="M7" s="1521" t="s">
        <v>144</v>
      </c>
      <c r="N7" s="1523" t="s">
        <v>1342</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15"/>
      <c r="B8" s="1517"/>
      <c r="C8" s="1517"/>
      <c r="D8" s="1517"/>
      <c r="E8" s="1517"/>
      <c r="F8" s="1517"/>
      <c r="G8" s="511" t="s">
        <v>1343</v>
      </c>
      <c r="H8" s="511" t="s">
        <v>1344</v>
      </c>
      <c r="I8" s="511" t="s">
        <v>1345</v>
      </c>
      <c r="J8" s="512" t="s">
        <v>1346</v>
      </c>
      <c r="K8" s="1520"/>
      <c r="L8" s="1517"/>
      <c r="M8" s="1522"/>
      <c r="N8" s="1524"/>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1347</v>
      </c>
    </row>
    <row r="10" spans="1:33" x14ac:dyDescent="0.2">
      <c r="A10" s="517" t="s">
        <v>373</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1348</v>
      </c>
    </row>
    <row r="11" spans="1:33" outlineLevel="1" x14ac:dyDescent="0.2">
      <c r="A11" s="521" t="str">
        <f>"Ариг банк"</f>
        <v>Ариг банк</v>
      </c>
      <c r="B11" s="1509"/>
      <c r="C11" s="522">
        <v>2</v>
      </c>
      <c r="D11" s="821"/>
      <c r="E11" s="821"/>
      <c r="F11" s="523"/>
      <c r="G11" s="814"/>
      <c r="H11" s="523"/>
      <c r="I11" s="523"/>
      <c r="J11" s="524"/>
      <c r="K11" s="647"/>
      <c r="L11" s="647"/>
      <c r="M11" s="526">
        <f>J11+K11+L11</f>
        <v>0</v>
      </c>
      <c r="N11" s="906"/>
      <c r="O11" s="812"/>
      <c r="P11" s="494"/>
      <c r="Q11" s="494"/>
      <c r="R11" s="494"/>
      <c r="S11" s="494"/>
      <c r="T11" s="494"/>
      <c r="V11" s="494" t="s">
        <v>1349</v>
      </c>
    </row>
    <row r="12" spans="1:33" outlineLevel="1" x14ac:dyDescent="0.2">
      <c r="A12" s="521" t="str">
        <f>"Богд банк"</f>
        <v>Богд банк</v>
      </c>
      <c r="B12" s="1510"/>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1350</v>
      </c>
    </row>
    <row r="13" spans="1:33" outlineLevel="1" x14ac:dyDescent="0.2">
      <c r="A13" s="521" t="str">
        <f>"Голомт банк"</f>
        <v>Голомт банк</v>
      </c>
      <c r="B13" s="1510"/>
      <c r="C13" s="522">
        <v>4</v>
      </c>
      <c r="D13" s="821"/>
      <c r="E13" s="821"/>
      <c r="F13" s="523"/>
      <c r="G13" s="814"/>
      <c r="H13" s="523"/>
      <c r="I13" s="523"/>
      <c r="J13" s="524"/>
      <c r="K13" s="647"/>
      <c r="L13" s="647"/>
      <c r="M13" s="526">
        <f t="shared" si="1"/>
        <v>0</v>
      </c>
      <c r="N13" s="906"/>
      <c r="O13" s="812"/>
      <c r="P13" s="494"/>
      <c r="Q13" s="494"/>
      <c r="R13" s="494"/>
      <c r="S13" s="494"/>
      <c r="T13" s="494"/>
      <c r="V13" s="527" t="s">
        <v>1351</v>
      </c>
    </row>
    <row r="14" spans="1:33" outlineLevel="1" x14ac:dyDescent="0.2">
      <c r="A14" s="521" t="str">
        <f>"Капитрон банк"</f>
        <v>Капитрон банк</v>
      </c>
      <c r="B14" s="1510"/>
      <c r="C14" s="522">
        <v>5</v>
      </c>
      <c r="D14" s="821"/>
      <c r="E14" s="821"/>
      <c r="F14" s="523"/>
      <c r="G14" s="814"/>
      <c r="H14" s="523"/>
      <c r="I14" s="523"/>
      <c r="J14" s="524"/>
      <c r="K14" s="647"/>
      <c r="L14" s="647"/>
      <c r="M14" s="526">
        <f t="shared" si="1"/>
        <v>0</v>
      </c>
      <c r="N14" s="906"/>
      <c r="O14" s="812"/>
      <c r="P14" s="494"/>
      <c r="Q14" s="494"/>
      <c r="R14" s="494"/>
      <c r="S14" s="494"/>
      <c r="T14" s="494"/>
      <c r="V14" s="527" t="s">
        <v>1352</v>
      </c>
    </row>
    <row r="15" spans="1:33" outlineLevel="1" x14ac:dyDescent="0.2">
      <c r="A15" s="521" t="str">
        <f>"M банк"</f>
        <v>M банк</v>
      </c>
      <c r="B15" s="1510"/>
      <c r="C15" s="522">
        <v>6</v>
      </c>
      <c r="D15" s="821"/>
      <c r="E15" s="821"/>
      <c r="F15" s="523"/>
      <c r="G15" s="814"/>
      <c r="H15" s="523"/>
      <c r="I15" s="523"/>
      <c r="J15" s="524"/>
      <c r="K15" s="647"/>
      <c r="L15" s="647"/>
      <c r="M15" s="526">
        <f t="shared" si="1"/>
        <v>0</v>
      </c>
      <c r="N15" s="906"/>
      <c r="O15" s="812"/>
      <c r="P15" s="494"/>
      <c r="Q15" s="494"/>
      <c r="R15" s="494"/>
      <c r="S15" s="494"/>
      <c r="T15" s="494"/>
      <c r="V15" s="527" t="s">
        <v>1353</v>
      </c>
    </row>
    <row r="16" spans="1:33" outlineLevel="1" x14ac:dyDescent="0.2">
      <c r="A16" s="521" t="str">
        <f>"Төрийн банк"</f>
        <v>Төрийн банк</v>
      </c>
      <c r="B16" s="1510"/>
      <c r="C16" s="522">
        <v>7</v>
      </c>
      <c r="D16" s="821"/>
      <c r="E16" s="821"/>
      <c r="F16" s="523"/>
      <c r="G16" s="814"/>
      <c r="H16" s="523"/>
      <c r="I16" s="523"/>
      <c r="J16" s="524"/>
      <c r="K16" s="647"/>
      <c r="L16" s="647"/>
      <c r="M16" s="526">
        <f t="shared" si="1"/>
        <v>0</v>
      </c>
      <c r="N16" s="906"/>
      <c r="O16" s="812"/>
      <c r="P16" s="494"/>
      <c r="Q16" s="494"/>
      <c r="R16" s="494"/>
      <c r="S16" s="494"/>
      <c r="T16" s="494"/>
      <c r="V16" s="494" t="s">
        <v>1354</v>
      </c>
    </row>
    <row r="17" spans="1:22" outlineLevel="1" x14ac:dyDescent="0.2">
      <c r="A17" s="521" t="str">
        <f>"Тээвэр Хөгжлийн банк"</f>
        <v>Тээвэр Хөгжлийн банк</v>
      </c>
      <c r="B17" s="1510"/>
      <c r="C17" s="522">
        <v>8</v>
      </c>
      <c r="D17" s="821"/>
      <c r="E17" s="821"/>
      <c r="F17" s="523"/>
      <c r="G17" s="814"/>
      <c r="H17" s="523"/>
      <c r="I17" s="523"/>
      <c r="J17" s="524"/>
      <c r="K17" s="647"/>
      <c r="L17" s="647"/>
      <c r="M17" s="526">
        <f t="shared" si="1"/>
        <v>0</v>
      </c>
      <c r="N17" s="906"/>
      <c r="O17" s="812"/>
      <c r="P17" s="494"/>
      <c r="Q17" s="494"/>
      <c r="R17" s="494"/>
      <c r="S17" s="494"/>
      <c r="T17" s="494"/>
      <c r="V17" s="527" t="s">
        <v>1355</v>
      </c>
    </row>
    <row r="18" spans="1:22" outlineLevel="1" x14ac:dyDescent="0.2">
      <c r="A18" s="521" t="str">
        <f>"Үндэсний хөрөнгө оруулалтын банк"</f>
        <v>Үндэсний хөрөнгө оруулалтын банк</v>
      </c>
      <c r="B18" s="1510"/>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10"/>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10"/>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10"/>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10"/>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11"/>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376</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09"/>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10"/>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10"/>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10"/>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10"/>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10"/>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10"/>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10"/>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10"/>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10"/>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10"/>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10"/>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11"/>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1356</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762</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762</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762</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762</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762</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762</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762</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762</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762</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762</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762</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762</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762</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1357</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762</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762</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762</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762</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762</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762</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762</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762</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762</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762</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762</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762</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762</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374</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1347</v>
      </c>
      <c r="B379" s="543"/>
      <c r="C379" s="522">
        <v>370</v>
      </c>
      <c r="D379" s="825"/>
      <c r="E379" s="825"/>
      <c r="F379" s="535"/>
      <c r="G379" s="817"/>
      <c r="H379" s="542" t="s">
        <v>1347</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1348</v>
      </c>
      <c r="B380" s="543"/>
      <c r="C380" s="522">
        <v>371</v>
      </c>
      <c r="D380" s="825"/>
      <c r="E380" s="825"/>
      <c r="F380" s="535"/>
      <c r="G380" s="817"/>
      <c r="H380" s="542" t="s">
        <v>1348</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1349</v>
      </c>
      <c r="B381" s="543"/>
      <c r="C381" s="522">
        <v>372</v>
      </c>
      <c r="D381" s="825"/>
      <c r="E381" s="825"/>
      <c r="F381" s="535"/>
      <c r="G381" s="817"/>
      <c r="H381" s="542" t="s">
        <v>1349</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1350</v>
      </c>
      <c r="B382" s="543"/>
      <c r="C382" s="522">
        <v>373</v>
      </c>
      <c r="D382" s="825"/>
      <c r="E382" s="825"/>
      <c r="F382" s="535"/>
      <c r="G382" s="817"/>
      <c r="H382" s="542" t="s">
        <v>1350</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1351</v>
      </c>
      <c r="B383" s="543"/>
      <c r="C383" s="522">
        <v>374</v>
      </c>
      <c r="D383" s="825"/>
      <c r="E383" s="825"/>
      <c r="F383" s="535"/>
      <c r="G383" s="817"/>
      <c r="H383" s="545" t="s">
        <v>1351</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1352</v>
      </c>
      <c r="B384" s="543"/>
      <c r="C384" s="522">
        <v>375</v>
      </c>
      <c r="D384" s="825"/>
      <c r="E384" s="825"/>
      <c r="F384" s="535"/>
      <c r="G384" s="817"/>
      <c r="H384" s="545" t="s">
        <v>1352</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1353</v>
      </c>
      <c r="B385" s="543"/>
      <c r="C385" s="522">
        <v>376</v>
      </c>
      <c r="D385" s="825"/>
      <c r="E385" s="825"/>
      <c r="F385" s="535"/>
      <c r="G385" s="817"/>
      <c r="H385" s="545" t="s">
        <v>1353</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1354</v>
      </c>
      <c r="B386" s="543"/>
      <c r="C386" s="522">
        <v>377</v>
      </c>
      <c r="D386" s="825"/>
      <c r="E386" s="825"/>
      <c r="F386" s="535"/>
      <c r="G386" s="817"/>
      <c r="H386" s="542" t="s">
        <v>1354</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1355</v>
      </c>
      <c r="B387" s="543"/>
      <c r="C387" s="522">
        <v>378</v>
      </c>
      <c r="D387" s="825"/>
      <c r="E387" s="825"/>
      <c r="F387" s="535"/>
      <c r="G387" s="817"/>
      <c r="H387" s="545" t="s">
        <v>1355</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1347</v>
      </c>
      <c r="B389" s="533"/>
      <c r="C389" s="522">
        <v>380</v>
      </c>
      <c r="D389" s="825"/>
      <c r="E389" s="825"/>
      <c r="F389" s="535"/>
      <c r="G389" s="817"/>
      <c r="H389" s="542" t="s">
        <v>1347</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1348</v>
      </c>
      <c r="B390" s="533"/>
      <c r="C390" s="522">
        <v>381</v>
      </c>
      <c r="D390" s="825"/>
      <c r="E390" s="825"/>
      <c r="F390" s="535"/>
      <c r="G390" s="817"/>
      <c r="H390" s="542" t="s">
        <v>1348</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1349</v>
      </c>
      <c r="B391" s="533"/>
      <c r="C391" s="522">
        <v>382</v>
      </c>
      <c r="D391" s="825"/>
      <c r="E391" s="825"/>
      <c r="F391" s="535"/>
      <c r="G391" s="817"/>
      <c r="H391" s="542" t="s">
        <v>1349</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1350</v>
      </c>
      <c r="B392" s="533"/>
      <c r="C392" s="522">
        <v>383</v>
      </c>
      <c r="D392" s="825"/>
      <c r="E392" s="825"/>
      <c r="F392" s="535"/>
      <c r="G392" s="817"/>
      <c r="H392" s="542" t="s">
        <v>1350</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1351</v>
      </c>
      <c r="B393" s="533"/>
      <c r="C393" s="522">
        <v>384</v>
      </c>
      <c r="D393" s="825"/>
      <c r="E393" s="825"/>
      <c r="F393" s="535"/>
      <c r="G393" s="817"/>
      <c r="H393" s="545" t="s">
        <v>1351</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1352</v>
      </c>
      <c r="B394" s="533"/>
      <c r="C394" s="522">
        <v>385</v>
      </c>
      <c r="D394" s="825"/>
      <c r="E394" s="825"/>
      <c r="F394" s="535"/>
      <c r="G394" s="817"/>
      <c r="H394" s="545" t="s">
        <v>1352</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1353</v>
      </c>
      <c r="B395" s="533"/>
      <c r="C395" s="522">
        <v>386</v>
      </c>
      <c r="D395" s="825"/>
      <c r="E395" s="825"/>
      <c r="F395" s="535"/>
      <c r="G395" s="817"/>
      <c r="H395" s="545" t="s">
        <v>1353</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1354</v>
      </c>
      <c r="B396" s="533"/>
      <c r="C396" s="522">
        <v>387</v>
      </c>
      <c r="D396" s="825"/>
      <c r="E396" s="825"/>
      <c r="F396" s="535"/>
      <c r="G396" s="817"/>
      <c r="H396" s="542" t="s">
        <v>1354</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1355</v>
      </c>
      <c r="B397" s="533"/>
      <c r="C397" s="522">
        <v>388</v>
      </c>
      <c r="D397" s="825"/>
      <c r="E397" s="825"/>
      <c r="F397" s="535"/>
      <c r="G397" s="817"/>
      <c r="H397" s="545" t="s">
        <v>1355</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1347</v>
      </c>
      <c r="B399" s="533"/>
      <c r="C399" s="522">
        <v>390</v>
      </c>
      <c r="D399" s="825"/>
      <c r="E399" s="825"/>
      <c r="F399" s="535"/>
      <c r="G399" s="817"/>
      <c r="H399" s="542" t="s">
        <v>1347</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1348</v>
      </c>
      <c r="B400" s="533"/>
      <c r="C400" s="522">
        <v>391</v>
      </c>
      <c r="D400" s="825"/>
      <c r="E400" s="825"/>
      <c r="F400" s="535"/>
      <c r="G400" s="817"/>
      <c r="H400" s="542" t="s">
        <v>1348</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1349</v>
      </c>
      <c r="B401" s="533"/>
      <c r="C401" s="522">
        <v>392</v>
      </c>
      <c r="D401" s="825"/>
      <c r="E401" s="825"/>
      <c r="F401" s="535"/>
      <c r="G401" s="817"/>
      <c r="H401" s="542" t="s">
        <v>1349</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1350</v>
      </c>
      <c r="B402" s="533"/>
      <c r="C402" s="522">
        <v>393</v>
      </c>
      <c r="D402" s="825"/>
      <c r="E402" s="825"/>
      <c r="F402" s="535"/>
      <c r="G402" s="817"/>
      <c r="H402" s="542" t="s">
        <v>1350</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1351</v>
      </c>
      <c r="B403" s="533"/>
      <c r="C403" s="522">
        <v>394</v>
      </c>
      <c r="D403" s="825"/>
      <c r="E403" s="825"/>
      <c r="F403" s="535"/>
      <c r="G403" s="817"/>
      <c r="H403" s="545" t="s">
        <v>1351</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1352</v>
      </c>
      <c r="B404" s="533"/>
      <c r="C404" s="522">
        <v>395</v>
      </c>
      <c r="D404" s="825"/>
      <c r="E404" s="825"/>
      <c r="F404" s="535"/>
      <c r="G404" s="817"/>
      <c r="H404" s="545" t="s">
        <v>1352</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1353</v>
      </c>
      <c r="B405" s="533"/>
      <c r="C405" s="522">
        <v>396</v>
      </c>
      <c r="D405" s="825"/>
      <c r="E405" s="825"/>
      <c r="F405" s="535"/>
      <c r="G405" s="817"/>
      <c r="H405" s="545" t="s">
        <v>1353</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1354</v>
      </c>
      <c r="B406" s="533"/>
      <c r="C406" s="522">
        <v>397</v>
      </c>
      <c r="D406" s="825"/>
      <c r="E406" s="825"/>
      <c r="F406" s="535"/>
      <c r="G406" s="817"/>
      <c r="H406" s="542" t="s">
        <v>1354</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1355</v>
      </c>
      <c r="B407" s="533"/>
      <c r="C407" s="522">
        <v>398</v>
      </c>
      <c r="D407" s="825"/>
      <c r="E407" s="825"/>
      <c r="F407" s="535"/>
      <c r="G407" s="817"/>
      <c r="H407" s="545" t="s">
        <v>1355</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1347</v>
      </c>
      <c r="B409" s="533"/>
      <c r="C409" s="522">
        <v>400</v>
      </c>
      <c r="D409" s="825"/>
      <c r="E409" s="825"/>
      <c r="F409" s="535"/>
      <c r="G409" s="817"/>
      <c r="H409" s="542" t="s">
        <v>1347</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1348</v>
      </c>
      <c r="B410" s="533"/>
      <c r="C410" s="522">
        <v>401</v>
      </c>
      <c r="D410" s="825"/>
      <c r="E410" s="825"/>
      <c r="F410" s="535"/>
      <c r="G410" s="817"/>
      <c r="H410" s="542" t="s">
        <v>1348</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1349</v>
      </c>
      <c r="B411" s="533"/>
      <c r="C411" s="522">
        <v>402</v>
      </c>
      <c r="D411" s="825"/>
      <c r="E411" s="825"/>
      <c r="F411" s="535"/>
      <c r="G411" s="817"/>
      <c r="H411" s="542" t="s">
        <v>1349</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1350</v>
      </c>
      <c r="B412" s="533"/>
      <c r="C412" s="522">
        <v>403</v>
      </c>
      <c r="D412" s="825"/>
      <c r="E412" s="825"/>
      <c r="F412" s="535"/>
      <c r="G412" s="817"/>
      <c r="H412" s="542" t="s">
        <v>1350</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1351</v>
      </c>
      <c r="B413" s="533"/>
      <c r="C413" s="522">
        <v>404</v>
      </c>
      <c r="D413" s="825"/>
      <c r="E413" s="825"/>
      <c r="F413" s="535"/>
      <c r="G413" s="817"/>
      <c r="H413" s="545" t="s">
        <v>1351</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1352</v>
      </c>
      <c r="B414" s="533"/>
      <c r="C414" s="522">
        <v>405</v>
      </c>
      <c r="D414" s="825"/>
      <c r="E414" s="825"/>
      <c r="F414" s="535"/>
      <c r="G414" s="817"/>
      <c r="H414" s="545" t="s">
        <v>1352</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1353</v>
      </c>
      <c r="B415" s="533"/>
      <c r="C415" s="522">
        <v>406</v>
      </c>
      <c r="D415" s="825"/>
      <c r="E415" s="825"/>
      <c r="F415" s="535"/>
      <c r="G415" s="817"/>
      <c r="H415" s="545" t="s">
        <v>1353</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1354</v>
      </c>
      <c r="B416" s="533"/>
      <c r="C416" s="522">
        <v>407</v>
      </c>
      <c r="D416" s="825"/>
      <c r="E416" s="825"/>
      <c r="F416" s="535"/>
      <c r="G416" s="817"/>
      <c r="H416" s="542" t="s">
        <v>1354</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1355</v>
      </c>
      <c r="B417" s="533"/>
      <c r="C417" s="522">
        <v>408</v>
      </c>
      <c r="D417" s="825"/>
      <c r="E417" s="825"/>
      <c r="F417" s="535"/>
      <c r="G417" s="817"/>
      <c r="H417" s="545" t="s">
        <v>1355</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1347</v>
      </c>
      <c r="B419" s="533"/>
      <c r="C419" s="522">
        <v>410</v>
      </c>
      <c r="D419" s="825"/>
      <c r="E419" s="825"/>
      <c r="F419" s="535"/>
      <c r="G419" s="817"/>
      <c r="H419" s="542" t="s">
        <v>1347</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1348</v>
      </c>
      <c r="B420" s="533"/>
      <c r="C420" s="522">
        <v>411</v>
      </c>
      <c r="D420" s="825"/>
      <c r="E420" s="825"/>
      <c r="F420" s="535"/>
      <c r="G420" s="817"/>
      <c r="H420" s="542" t="s">
        <v>1348</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1349</v>
      </c>
      <c r="B421" s="533"/>
      <c r="C421" s="522">
        <v>412</v>
      </c>
      <c r="D421" s="825"/>
      <c r="E421" s="825"/>
      <c r="F421" s="535"/>
      <c r="G421" s="817"/>
      <c r="H421" s="542" t="s">
        <v>1349</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1350</v>
      </c>
      <c r="B422" s="533"/>
      <c r="C422" s="522">
        <v>413</v>
      </c>
      <c r="D422" s="825"/>
      <c r="E422" s="825"/>
      <c r="F422" s="535"/>
      <c r="G422" s="817"/>
      <c r="H422" s="542" t="s">
        <v>1350</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1351</v>
      </c>
      <c r="B423" s="533"/>
      <c r="C423" s="522">
        <v>414</v>
      </c>
      <c r="D423" s="825"/>
      <c r="E423" s="825"/>
      <c r="F423" s="535"/>
      <c r="G423" s="817"/>
      <c r="H423" s="545" t="s">
        <v>1351</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1352</v>
      </c>
      <c r="B424" s="533"/>
      <c r="C424" s="522">
        <v>415</v>
      </c>
      <c r="D424" s="825"/>
      <c r="E424" s="825"/>
      <c r="F424" s="535"/>
      <c r="G424" s="817"/>
      <c r="H424" s="545" t="s">
        <v>1352</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1353</v>
      </c>
      <c r="B425" s="533"/>
      <c r="C425" s="522">
        <v>416</v>
      </c>
      <c r="D425" s="825"/>
      <c r="E425" s="825"/>
      <c r="F425" s="535"/>
      <c r="G425" s="817"/>
      <c r="H425" s="545" t="s">
        <v>1353</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1354</v>
      </c>
      <c r="B426" s="533"/>
      <c r="C426" s="522">
        <v>417</v>
      </c>
      <c r="D426" s="825"/>
      <c r="E426" s="825"/>
      <c r="F426" s="535"/>
      <c r="G426" s="817"/>
      <c r="H426" s="542" t="s">
        <v>1354</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1355</v>
      </c>
      <c r="B427" s="533"/>
      <c r="C427" s="522">
        <v>418</v>
      </c>
      <c r="D427" s="825"/>
      <c r="E427" s="825"/>
      <c r="F427" s="535"/>
      <c r="G427" s="817"/>
      <c r="H427" s="545" t="s">
        <v>1355</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1347</v>
      </c>
      <c r="B429" s="533"/>
      <c r="C429" s="522">
        <v>420</v>
      </c>
      <c r="D429" s="825"/>
      <c r="E429" s="825"/>
      <c r="F429" s="535"/>
      <c r="G429" s="817"/>
      <c r="H429" s="542" t="s">
        <v>1347</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1348</v>
      </c>
      <c r="B430" s="533"/>
      <c r="C430" s="522">
        <v>421</v>
      </c>
      <c r="D430" s="825"/>
      <c r="E430" s="825"/>
      <c r="F430" s="535"/>
      <c r="G430" s="817"/>
      <c r="H430" s="542" t="s">
        <v>1348</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1349</v>
      </c>
      <c r="B431" s="533"/>
      <c r="C431" s="522">
        <v>422</v>
      </c>
      <c r="D431" s="825"/>
      <c r="E431" s="825"/>
      <c r="F431" s="535"/>
      <c r="G431" s="817"/>
      <c r="H431" s="542" t="s">
        <v>1349</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1350</v>
      </c>
      <c r="B432" s="533"/>
      <c r="C432" s="522">
        <v>423</v>
      </c>
      <c r="D432" s="825"/>
      <c r="E432" s="825"/>
      <c r="F432" s="535"/>
      <c r="G432" s="817"/>
      <c r="H432" s="542" t="s">
        <v>1350</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1351</v>
      </c>
      <c r="B433" s="533"/>
      <c r="C433" s="522">
        <v>424</v>
      </c>
      <c r="D433" s="825"/>
      <c r="E433" s="825"/>
      <c r="F433" s="535"/>
      <c r="G433" s="817"/>
      <c r="H433" s="545" t="s">
        <v>1351</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1352</v>
      </c>
      <c r="B434" s="533"/>
      <c r="C434" s="522">
        <v>425</v>
      </c>
      <c r="D434" s="825"/>
      <c r="E434" s="825"/>
      <c r="F434" s="535"/>
      <c r="G434" s="817"/>
      <c r="H434" s="545" t="s">
        <v>1352</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1353</v>
      </c>
      <c r="B435" s="533"/>
      <c r="C435" s="522">
        <v>426</v>
      </c>
      <c r="D435" s="825"/>
      <c r="E435" s="825"/>
      <c r="F435" s="535"/>
      <c r="G435" s="817"/>
      <c r="H435" s="545" t="s">
        <v>1353</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1354</v>
      </c>
      <c r="B436" s="533"/>
      <c r="C436" s="522">
        <v>427</v>
      </c>
      <c r="D436" s="825"/>
      <c r="E436" s="825"/>
      <c r="F436" s="535"/>
      <c r="G436" s="817"/>
      <c r="H436" s="542" t="s">
        <v>1354</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1355</v>
      </c>
      <c r="B437" s="533"/>
      <c r="C437" s="522">
        <v>428</v>
      </c>
      <c r="D437" s="825"/>
      <c r="E437" s="825"/>
      <c r="F437" s="535"/>
      <c r="G437" s="817"/>
      <c r="H437" s="545" t="s">
        <v>1355</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1347</v>
      </c>
      <c r="B439" s="533"/>
      <c r="C439" s="522">
        <v>430</v>
      </c>
      <c r="D439" s="825"/>
      <c r="E439" s="825"/>
      <c r="F439" s="535"/>
      <c r="G439" s="817"/>
      <c r="H439" s="542" t="s">
        <v>1347</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1348</v>
      </c>
      <c r="B440" s="533"/>
      <c r="C440" s="522">
        <v>431</v>
      </c>
      <c r="D440" s="825"/>
      <c r="E440" s="825"/>
      <c r="F440" s="535"/>
      <c r="G440" s="817"/>
      <c r="H440" s="542" t="s">
        <v>1348</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1349</v>
      </c>
      <c r="B441" s="533"/>
      <c r="C441" s="522">
        <v>432</v>
      </c>
      <c r="D441" s="825"/>
      <c r="E441" s="825"/>
      <c r="F441" s="535"/>
      <c r="G441" s="817"/>
      <c r="H441" s="542" t="s">
        <v>1349</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1350</v>
      </c>
      <c r="B442" s="533"/>
      <c r="C442" s="522">
        <v>433</v>
      </c>
      <c r="D442" s="825"/>
      <c r="E442" s="825"/>
      <c r="F442" s="535"/>
      <c r="G442" s="817"/>
      <c r="H442" s="542" t="s">
        <v>1350</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1351</v>
      </c>
      <c r="B443" s="533"/>
      <c r="C443" s="522">
        <v>434</v>
      </c>
      <c r="D443" s="825"/>
      <c r="E443" s="825"/>
      <c r="F443" s="535"/>
      <c r="G443" s="817"/>
      <c r="H443" s="545" t="s">
        <v>1351</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1352</v>
      </c>
      <c r="B444" s="533"/>
      <c r="C444" s="522">
        <v>435</v>
      </c>
      <c r="D444" s="825"/>
      <c r="E444" s="825"/>
      <c r="F444" s="535"/>
      <c r="G444" s="817"/>
      <c r="H444" s="545" t="s">
        <v>1352</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1353</v>
      </c>
      <c r="B445" s="533"/>
      <c r="C445" s="522">
        <v>436</v>
      </c>
      <c r="D445" s="825"/>
      <c r="E445" s="825"/>
      <c r="F445" s="535"/>
      <c r="G445" s="817"/>
      <c r="H445" s="545" t="s">
        <v>1353</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1354</v>
      </c>
      <c r="B446" s="533"/>
      <c r="C446" s="522">
        <v>437</v>
      </c>
      <c r="D446" s="825"/>
      <c r="E446" s="825"/>
      <c r="F446" s="535"/>
      <c r="G446" s="817"/>
      <c r="H446" s="542" t="s">
        <v>1354</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1355</v>
      </c>
      <c r="B447" s="533"/>
      <c r="C447" s="522">
        <v>438</v>
      </c>
      <c r="D447" s="825"/>
      <c r="E447" s="825"/>
      <c r="F447" s="535"/>
      <c r="G447" s="817"/>
      <c r="H447" s="545" t="s">
        <v>1355</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1347</v>
      </c>
      <c r="B449" s="533"/>
      <c r="C449" s="522">
        <v>440</v>
      </c>
      <c r="D449" s="825"/>
      <c r="E449" s="825"/>
      <c r="F449" s="535"/>
      <c r="G449" s="817"/>
      <c r="H449" s="542" t="s">
        <v>1347</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1348</v>
      </c>
      <c r="B450" s="533"/>
      <c r="C450" s="522">
        <v>441</v>
      </c>
      <c r="D450" s="825"/>
      <c r="E450" s="825"/>
      <c r="F450" s="535"/>
      <c r="G450" s="817"/>
      <c r="H450" s="542" t="s">
        <v>1348</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1349</v>
      </c>
      <c r="B451" s="533"/>
      <c r="C451" s="522">
        <v>442</v>
      </c>
      <c r="D451" s="825"/>
      <c r="E451" s="825"/>
      <c r="F451" s="535"/>
      <c r="G451" s="817"/>
      <c r="H451" s="542" t="s">
        <v>1349</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1350</v>
      </c>
      <c r="B452" s="533"/>
      <c r="C452" s="522">
        <v>443</v>
      </c>
      <c r="D452" s="825"/>
      <c r="E452" s="825"/>
      <c r="F452" s="535"/>
      <c r="G452" s="817"/>
      <c r="H452" s="542" t="s">
        <v>1350</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1351</v>
      </c>
      <c r="B453" s="533"/>
      <c r="C453" s="522">
        <v>444</v>
      </c>
      <c r="D453" s="825"/>
      <c r="E453" s="825"/>
      <c r="F453" s="535"/>
      <c r="G453" s="817"/>
      <c r="H453" s="545" t="s">
        <v>1351</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1352</v>
      </c>
      <c r="B454" s="533"/>
      <c r="C454" s="522">
        <v>445</v>
      </c>
      <c r="D454" s="825"/>
      <c r="E454" s="825"/>
      <c r="F454" s="535"/>
      <c r="G454" s="817"/>
      <c r="H454" s="545" t="s">
        <v>1352</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1353</v>
      </c>
      <c r="B455" s="533"/>
      <c r="C455" s="522">
        <v>446</v>
      </c>
      <c r="D455" s="825"/>
      <c r="E455" s="825"/>
      <c r="F455" s="535"/>
      <c r="G455" s="817"/>
      <c r="H455" s="545" t="s">
        <v>1353</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1354</v>
      </c>
      <c r="B456" s="533"/>
      <c r="C456" s="522">
        <v>447</v>
      </c>
      <c r="D456" s="825"/>
      <c r="E456" s="825"/>
      <c r="F456" s="535"/>
      <c r="G456" s="817"/>
      <c r="H456" s="542" t="s">
        <v>1354</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1355</v>
      </c>
      <c r="B457" s="533"/>
      <c r="C457" s="522">
        <v>448</v>
      </c>
      <c r="D457" s="825"/>
      <c r="E457" s="825"/>
      <c r="F457" s="535"/>
      <c r="G457" s="817"/>
      <c r="H457" s="545" t="s">
        <v>1355</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1347</v>
      </c>
      <c r="B459" s="533"/>
      <c r="C459" s="522">
        <v>450</v>
      </c>
      <c r="D459" s="825"/>
      <c r="E459" s="825"/>
      <c r="F459" s="535"/>
      <c r="G459" s="817"/>
      <c r="H459" s="542" t="s">
        <v>1347</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1348</v>
      </c>
      <c r="B460" s="533"/>
      <c r="C460" s="522">
        <v>451</v>
      </c>
      <c r="D460" s="825"/>
      <c r="E460" s="825"/>
      <c r="F460" s="535"/>
      <c r="G460" s="817"/>
      <c r="H460" s="542" t="s">
        <v>1348</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1349</v>
      </c>
      <c r="B461" s="533"/>
      <c r="C461" s="522">
        <v>452</v>
      </c>
      <c r="D461" s="825"/>
      <c r="E461" s="825"/>
      <c r="F461" s="535"/>
      <c r="G461" s="817"/>
      <c r="H461" s="542" t="s">
        <v>1349</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1350</v>
      </c>
      <c r="B462" s="533"/>
      <c r="C462" s="522">
        <v>453</v>
      </c>
      <c r="D462" s="825"/>
      <c r="E462" s="825"/>
      <c r="F462" s="535"/>
      <c r="G462" s="817"/>
      <c r="H462" s="542" t="s">
        <v>1350</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1351</v>
      </c>
      <c r="B463" s="533"/>
      <c r="C463" s="522">
        <v>454</v>
      </c>
      <c r="D463" s="825"/>
      <c r="E463" s="825"/>
      <c r="F463" s="535"/>
      <c r="G463" s="817"/>
      <c r="H463" s="545" t="s">
        <v>1351</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1352</v>
      </c>
      <c r="B464" s="533"/>
      <c r="C464" s="522">
        <v>455</v>
      </c>
      <c r="D464" s="825"/>
      <c r="E464" s="825"/>
      <c r="F464" s="535"/>
      <c r="G464" s="817"/>
      <c r="H464" s="545" t="s">
        <v>1352</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1353</v>
      </c>
      <c r="B465" s="533"/>
      <c r="C465" s="522">
        <v>456</v>
      </c>
      <c r="D465" s="825"/>
      <c r="E465" s="825"/>
      <c r="F465" s="535"/>
      <c r="G465" s="817"/>
      <c r="H465" s="545" t="s">
        <v>1353</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1354</v>
      </c>
      <c r="B466" s="533"/>
      <c r="C466" s="522">
        <v>457</v>
      </c>
      <c r="D466" s="825"/>
      <c r="E466" s="825"/>
      <c r="F466" s="535"/>
      <c r="G466" s="817"/>
      <c r="H466" s="542" t="s">
        <v>1354</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1355</v>
      </c>
      <c r="B467" s="533"/>
      <c r="C467" s="522">
        <v>458</v>
      </c>
      <c r="D467" s="825"/>
      <c r="E467" s="825"/>
      <c r="F467" s="535"/>
      <c r="G467" s="817"/>
      <c r="H467" s="545" t="s">
        <v>1355</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1347</v>
      </c>
      <c r="B469" s="533"/>
      <c r="C469" s="522">
        <v>460</v>
      </c>
      <c r="D469" s="825"/>
      <c r="E469" s="825"/>
      <c r="F469" s="535"/>
      <c r="G469" s="817"/>
      <c r="H469" s="542" t="s">
        <v>1347</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1348</v>
      </c>
      <c r="B470" s="533"/>
      <c r="C470" s="522">
        <v>461</v>
      </c>
      <c r="D470" s="825"/>
      <c r="E470" s="825"/>
      <c r="F470" s="535"/>
      <c r="G470" s="817"/>
      <c r="H470" s="542" t="s">
        <v>1348</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1349</v>
      </c>
      <c r="B471" s="533"/>
      <c r="C471" s="522">
        <v>462</v>
      </c>
      <c r="D471" s="825"/>
      <c r="E471" s="825"/>
      <c r="F471" s="535"/>
      <c r="G471" s="817"/>
      <c r="H471" s="542" t="s">
        <v>1349</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1350</v>
      </c>
      <c r="B472" s="533"/>
      <c r="C472" s="522">
        <v>463</v>
      </c>
      <c r="D472" s="825"/>
      <c r="E472" s="825"/>
      <c r="F472" s="535"/>
      <c r="G472" s="817"/>
      <c r="H472" s="542" t="s">
        <v>1350</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1351</v>
      </c>
      <c r="B473" s="533"/>
      <c r="C473" s="522">
        <v>464</v>
      </c>
      <c r="D473" s="825"/>
      <c r="E473" s="825"/>
      <c r="F473" s="535"/>
      <c r="G473" s="817"/>
      <c r="H473" s="545" t="s">
        <v>1351</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1352</v>
      </c>
      <c r="B474" s="533"/>
      <c r="C474" s="522">
        <v>465</v>
      </c>
      <c r="D474" s="825"/>
      <c r="E474" s="825"/>
      <c r="F474" s="535"/>
      <c r="G474" s="817"/>
      <c r="H474" s="545" t="s">
        <v>1352</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1353</v>
      </c>
      <c r="B475" s="533"/>
      <c r="C475" s="522">
        <v>466</v>
      </c>
      <c r="D475" s="825"/>
      <c r="E475" s="825"/>
      <c r="F475" s="535"/>
      <c r="G475" s="817"/>
      <c r="H475" s="545" t="s">
        <v>1353</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1354</v>
      </c>
      <c r="B476" s="533"/>
      <c r="C476" s="522">
        <v>467</v>
      </c>
      <c r="D476" s="825"/>
      <c r="E476" s="825"/>
      <c r="F476" s="535"/>
      <c r="G476" s="817"/>
      <c r="H476" s="542" t="s">
        <v>1354</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1355</v>
      </c>
      <c r="B477" s="533"/>
      <c r="C477" s="522">
        <v>468</v>
      </c>
      <c r="D477" s="825"/>
      <c r="E477" s="825"/>
      <c r="F477" s="535"/>
      <c r="G477" s="817"/>
      <c r="H477" s="545" t="s">
        <v>1355</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1347</v>
      </c>
      <c r="B479" s="533"/>
      <c r="C479" s="522">
        <v>470</v>
      </c>
      <c r="D479" s="825"/>
      <c r="E479" s="825"/>
      <c r="F479" s="535"/>
      <c r="G479" s="817"/>
      <c r="H479" s="542" t="s">
        <v>1347</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1348</v>
      </c>
      <c r="B480" s="533"/>
      <c r="C480" s="522">
        <v>471</v>
      </c>
      <c r="D480" s="825"/>
      <c r="E480" s="825"/>
      <c r="F480" s="535"/>
      <c r="G480" s="817"/>
      <c r="H480" s="542" t="s">
        <v>1348</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1349</v>
      </c>
      <c r="B481" s="533"/>
      <c r="C481" s="522">
        <v>472</v>
      </c>
      <c r="D481" s="825"/>
      <c r="E481" s="825"/>
      <c r="F481" s="535"/>
      <c r="G481" s="817"/>
      <c r="H481" s="542" t="s">
        <v>1349</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1350</v>
      </c>
      <c r="B482" s="533"/>
      <c r="C482" s="522">
        <v>473</v>
      </c>
      <c r="D482" s="825"/>
      <c r="E482" s="825"/>
      <c r="F482" s="535"/>
      <c r="G482" s="817"/>
      <c r="H482" s="542" t="s">
        <v>1350</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1351</v>
      </c>
      <c r="B483" s="533"/>
      <c r="C483" s="522">
        <v>474</v>
      </c>
      <c r="D483" s="825"/>
      <c r="E483" s="825"/>
      <c r="F483" s="535"/>
      <c r="G483" s="817"/>
      <c r="H483" s="545" t="s">
        <v>1351</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1352</v>
      </c>
      <c r="B484" s="533"/>
      <c r="C484" s="522">
        <v>475</v>
      </c>
      <c r="D484" s="825"/>
      <c r="E484" s="825"/>
      <c r="F484" s="535"/>
      <c r="G484" s="817"/>
      <c r="H484" s="545" t="s">
        <v>1352</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1353</v>
      </c>
      <c r="B485" s="533"/>
      <c r="C485" s="522">
        <v>476</v>
      </c>
      <c r="D485" s="825"/>
      <c r="E485" s="825"/>
      <c r="F485" s="535"/>
      <c r="G485" s="817"/>
      <c r="H485" s="545" t="s">
        <v>1353</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1354</v>
      </c>
      <c r="B486" s="533"/>
      <c r="C486" s="522">
        <v>477</v>
      </c>
      <c r="D486" s="825"/>
      <c r="E486" s="825"/>
      <c r="F486" s="535"/>
      <c r="G486" s="817"/>
      <c r="H486" s="542" t="s">
        <v>1354</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1355</v>
      </c>
      <c r="B487" s="533"/>
      <c r="C487" s="522">
        <v>478</v>
      </c>
      <c r="D487" s="825"/>
      <c r="E487" s="825"/>
      <c r="F487" s="535"/>
      <c r="G487" s="817"/>
      <c r="H487" s="545" t="s">
        <v>1355</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1347</v>
      </c>
      <c r="B489" s="533"/>
      <c r="C489" s="522">
        <v>480</v>
      </c>
      <c r="D489" s="825"/>
      <c r="E489" s="825"/>
      <c r="F489" s="535"/>
      <c r="G489" s="817"/>
      <c r="H489" s="542" t="s">
        <v>1347</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1348</v>
      </c>
      <c r="B490" s="533"/>
      <c r="C490" s="522">
        <v>481</v>
      </c>
      <c r="D490" s="825"/>
      <c r="E490" s="825"/>
      <c r="F490" s="535"/>
      <c r="G490" s="817"/>
      <c r="H490" s="542" t="s">
        <v>1348</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1349</v>
      </c>
      <c r="B491" s="533"/>
      <c r="C491" s="522">
        <v>482</v>
      </c>
      <c r="D491" s="825"/>
      <c r="E491" s="825"/>
      <c r="F491" s="535"/>
      <c r="G491" s="817"/>
      <c r="H491" s="542" t="s">
        <v>1349</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1350</v>
      </c>
      <c r="B492" s="533"/>
      <c r="C492" s="522">
        <v>483</v>
      </c>
      <c r="D492" s="825"/>
      <c r="E492" s="825"/>
      <c r="F492" s="535"/>
      <c r="G492" s="817"/>
      <c r="H492" s="542" t="s">
        <v>1350</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1351</v>
      </c>
      <c r="B493" s="533"/>
      <c r="C493" s="522">
        <v>484</v>
      </c>
      <c r="D493" s="825"/>
      <c r="E493" s="825"/>
      <c r="F493" s="535"/>
      <c r="G493" s="817"/>
      <c r="H493" s="545" t="s">
        <v>1351</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1352</v>
      </c>
      <c r="B494" s="533"/>
      <c r="C494" s="522">
        <v>485</v>
      </c>
      <c r="D494" s="825"/>
      <c r="E494" s="825"/>
      <c r="F494" s="535"/>
      <c r="G494" s="817"/>
      <c r="H494" s="545" t="s">
        <v>1352</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1353</v>
      </c>
      <c r="B495" s="533"/>
      <c r="C495" s="522">
        <v>486</v>
      </c>
      <c r="D495" s="825"/>
      <c r="E495" s="825"/>
      <c r="F495" s="535"/>
      <c r="G495" s="817"/>
      <c r="H495" s="545" t="s">
        <v>1353</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1354</v>
      </c>
      <c r="B496" s="533"/>
      <c r="C496" s="522">
        <v>487</v>
      </c>
      <c r="D496" s="825"/>
      <c r="E496" s="825"/>
      <c r="F496" s="535"/>
      <c r="G496" s="817"/>
      <c r="H496" s="542" t="s">
        <v>1354</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1355</v>
      </c>
      <c r="B497" s="533"/>
      <c r="C497" s="522">
        <v>488</v>
      </c>
      <c r="D497" s="825"/>
      <c r="E497" s="825"/>
      <c r="F497" s="535"/>
      <c r="G497" s="817"/>
      <c r="H497" s="545" t="s">
        <v>1355</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1347</v>
      </c>
      <c r="B499" s="533"/>
      <c r="C499" s="522">
        <v>490</v>
      </c>
      <c r="D499" s="825"/>
      <c r="E499" s="825"/>
      <c r="F499" s="535"/>
      <c r="G499" s="817"/>
      <c r="H499" s="542" t="s">
        <v>1347</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1348</v>
      </c>
      <c r="B500" s="533"/>
      <c r="C500" s="522">
        <v>491</v>
      </c>
      <c r="D500" s="825"/>
      <c r="E500" s="825"/>
      <c r="F500" s="535"/>
      <c r="G500" s="817"/>
      <c r="H500" s="542" t="s">
        <v>1348</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1349</v>
      </c>
      <c r="B501" s="533"/>
      <c r="C501" s="522">
        <v>492</v>
      </c>
      <c r="D501" s="825"/>
      <c r="E501" s="825"/>
      <c r="F501" s="535"/>
      <c r="G501" s="817"/>
      <c r="H501" s="542" t="s">
        <v>1349</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1350</v>
      </c>
      <c r="B502" s="533"/>
      <c r="C502" s="522">
        <v>493</v>
      </c>
      <c r="D502" s="825"/>
      <c r="E502" s="825"/>
      <c r="F502" s="535"/>
      <c r="G502" s="817"/>
      <c r="H502" s="542" t="s">
        <v>1350</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1351</v>
      </c>
      <c r="B503" s="533"/>
      <c r="C503" s="522">
        <v>494</v>
      </c>
      <c r="D503" s="825"/>
      <c r="E503" s="825"/>
      <c r="F503" s="535"/>
      <c r="G503" s="817"/>
      <c r="H503" s="545" t="s">
        <v>1351</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1352</v>
      </c>
      <c r="B504" s="533"/>
      <c r="C504" s="522">
        <v>495</v>
      </c>
      <c r="D504" s="825"/>
      <c r="E504" s="825"/>
      <c r="F504" s="535"/>
      <c r="G504" s="817"/>
      <c r="H504" s="545" t="s">
        <v>1352</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1353</v>
      </c>
      <c r="B505" s="533"/>
      <c r="C505" s="522">
        <v>496</v>
      </c>
      <c r="D505" s="825"/>
      <c r="E505" s="825"/>
      <c r="F505" s="535"/>
      <c r="G505" s="817"/>
      <c r="H505" s="545" t="s">
        <v>1353</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1354</v>
      </c>
      <c r="B506" s="533"/>
      <c r="C506" s="522">
        <v>497</v>
      </c>
      <c r="D506" s="825"/>
      <c r="E506" s="825"/>
      <c r="F506" s="535"/>
      <c r="G506" s="817"/>
      <c r="H506" s="542" t="s">
        <v>1354</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1355</v>
      </c>
      <c r="B507" s="533"/>
      <c r="C507" s="522">
        <v>498</v>
      </c>
      <c r="D507" s="825"/>
      <c r="E507" s="825"/>
      <c r="F507" s="535"/>
      <c r="G507" s="817"/>
      <c r="H507" s="545" t="s">
        <v>1355</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1358</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762</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762</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762</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762</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762</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762</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762</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762</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762</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762</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762</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762</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762</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1359</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762</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762</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762</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762</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762</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762</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762</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762</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762</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762</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762</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762</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762</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1360</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762</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762</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762</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762</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762</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762</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762</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762</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762</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762</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762</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762</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762</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368</v>
      </c>
      <c r="B941" s="559" t="s">
        <v>1361</v>
      </c>
      <c r="C941" s="559" t="s">
        <v>1362</v>
      </c>
      <c r="D941" s="559" t="s">
        <v>1363</v>
      </c>
      <c r="E941" s="560" t="s">
        <v>144</v>
      </c>
      <c r="I941" s="561" t="s">
        <v>1364</v>
      </c>
      <c r="J941" s="562" t="s">
        <v>1361</v>
      </c>
      <c r="K941" s="559" t="s">
        <v>1362</v>
      </c>
      <c r="L941" s="559" t="s">
        <v>1363</v>
      </c>
      <c r="M941" s="560" t="s">
        <v>144</v>
      </c>
      <c r="N941" s="563" t="s">
        <v>1342</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1356</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1365</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1366</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1367</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1368</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1357</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1365</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1366</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1367</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1368</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1369</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1365</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1370</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1366</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1367</v>
      </c>
      <c r="B956" s="568">
        <f t="shared" ref="B956:E957" si="341">B945+B950</f>
        <v>0</v>
      </c>
      <c r="C956" s="568">
        <f t="shared" si="341"/>
        <v>0</v>
      </c>
      <c r="D956" s="568">
        <f t="shared" si="341"/>
        <v>0</v>
      </c>
      <c r="E956" s="568">
        <f t="shared" si="341"/>
        <v>0</v>
      </c>
      <c r="F956" s="570"/>
      <c r="I956" s="572" t="s">
        <v>1344</v>
      </c>
      <c r="J956" s="573" t="s">
        <v>374</v>
      </c>
      <c r="K956" s="574" t="s">
        <v>1358</v>
      </c>
      <c r="L956" s="574" t="s">
        <v>1359</v>
      </c>
      <c r="M956" s="574" t="s">
        <v>1360</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1368</v>
      </c>
      <c r="B957" s="568">
        <f t="shared" si="341"/>
        <v>0</v>
      </c>
      <c r="C957" s="568">
        <f t="shared" si="341"/>
        <v>0</v>
      </c>
      <c r="D957" s="568">
        <f t="shared" si="341"/>
        <v>0</v>
      </c>
      <c r="E957" s="568">
        <f t="shared" si="341"/>
        <v>0</v>
      </c>
      <c r="F957" s="570"/>
      <c r="I957" s="575" t="s">
        <v>1347</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1348</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1359</v>
      </c>
      <c r="B959" s="565">
        <f>SUM(B960:B963)</f>
        <v>0</v>
      </c>
      <c r="C959" s="565">
        <f t="shared" ref="C959:E959" si="346">SUM(C960:C963)</f>
        <v>0</v>
      </c>
      <c r="D959" s="565">
        <f t="shared" si="346"/>
        <v>0</v>
      </c>
      <c r="E959" s="565">
        <f t="shared" si="346"/>
        <v>0</v>
      </c>
      <c r="F959" s="570"/>
      <c r="I959" s="575" t="s">
        <v>1349</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1365</v>
      </c>
      <c r="B960" s="568">
        <f>SUMIFS(J653:J795,$F$653:$F$795,"&lt;="&amp;3)</f>
        <v>0</v>
      </c>
      <c r="C960" s="568">
        <f>SUMIFS(K653:K795,$F$653:$F$795,"&lt;="&amp;3)</f>
        <v>0</v>
      </c>
      <c r="D960" s="568">
        <f>SUMIFS(L653:L795,$F$653:$F$795,"&lt;="&amp;3)</f>
        <v>0</v>
      </c>
      <c r="E960" s="568">
        <f>SUMIFS(M653:M795,$F$653:$F$795,"&lt;="&amp;3)</f>
        <v>0</v>
      </c>
      <c r="F960" s="570"/>
      <c r="I960" s="575" t="s">
        <v>1350</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1366</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1351</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1367</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1352</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1368</v>
      </c>
      <c r="B963" s="568">
        <f>SUMIFS(J653:J795,$F$653:$F$795,"&gt;"&amp;36)</f>
        <v>0</v>
      </c>
      <c r="C963" s="568">
        <f>SUMIFS(K653:K795,$F$653:$F$795,"&gt;"&amp;36)</f>
        <v>0</v>
      </c>
      <c r="D963" s="568">
        <f>SUMIFS(L653:L795,$F$653:$F$795,"&gt;"&amp;36)</f>
        <v>0</v>
      </c>
      <c r="E963" s="568">
        <f>SUMIFS(M653:M795,$F$653:$F$795,"&gt;"&amp;36)</f>
        <v>0</v>
      </c>
      <c r="F963" s="570"/>
      <c r="I963" s="577" t="s">
        <v>1353</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1360</v>
      </c>
      <c r="B964" s="565">
        <f>SUM(B965:B968)</f>
        <v>0</v>
      </c>
      <c r="C964" s="565">
        <f t="shared" ref="C964:E964" si="347">SUM(C965:C968)</f>
        <v>0</v>
      </c>
      <c r="D964" s="565">
        <f t="shared" si="347"/>
        <v>0</v>
      </c>
      <c r="E964" s="565">
        <f t="shared" si="347"/>
        <v>0</v>
      </c>
      <c r="F964" s="570"/>
      <c r="I964" s="575" t="s">
        <v>1354</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1365</v>
      </c>
      <c r="B965" s="568">
        <f>SUMIFS(J797:J939,$F$797:$F$939,"&lt;="&amp;3)</f>
        <v>0</v>
      </c>
      <c r="C965" s="568">
        <f>SUMIFS(K797:K939,$F$797:$F$939,"&lt;="&amp;3)</f>
        <v>0</v>
      </c>
      <c r="D965" s="568">
        <f>SUMIFS(L797:L939,$F$797:$F$939,"&lt;="&amp;3)</f>
        <v>0</v>
      </c>
      <c r="E965" s="568">
        <f>SUMIFS(M797:M939,$F$797:$F$939,"&lt;="&amp;3)</f>
        <v>0</v>
      </c>
      <c r="F965" s="570"/>
      <c r="I965" s="577" t="s">
        <v>1355</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1366</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1347</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1367</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1348</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1368</v>
      </c>
      <c r="B968" s="568">
        <f>SUMIFS(J797:J939,$F$797:$F$939,"&gt;"&amp;36)</f>
        <v>0</v>
      </c>
      <c r="C968" s="568">
        <f>SUMIFS(K797:K939,$F$797:$F$939,"&gt;"&amp;36)</f>
        <v>0</v>
      </c>
      <c r="D968" s="568">
        <f>SUMIFS(L797:L939,$F$797:$F$939,"&gt;"&amp;36)</f>
        <v>0</v>
      </c>
      <c r="E968" s="568">
        <f>SUMIFS(M797:M939,$F$797:$F$939,"&gt;"&amp;36)</f>
        <v>0</v>
      </c>
      <c r="F968" s="570"/>
      <c r="I968" s="575" t="s">
        <v>1349</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1371</v>
      </c>
      <c r="B969" s="565">
        <f>B970+B971</f>
        <v>0</v>
      </c>
      <c r="C969" s="565">
        <f t="shared" ref="C969:E969" si="349">C970+C971</f>
        <v>0</v>
      </c>
      <c r="D969" s="565">
        <f t="shared" si="349"/>
        <v>0</v>
      </c>
      <c r="E969" s="565">
        <f t="shared" si="349"/>
        <v>0</v>
      </c>
      <c r="F969" s="570"/>
      <c r="I969" s="575" t="s">
        <v>1350</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1365</v>
      </c>
      <c r="B970" s="568">
        <f>B960+B965</f>
        <v>0</v>
      </c>
      <c r="C970" s="568">
        <f t="shared" ref="C970:E970" si="350">C960+C965</f>
        <v>0</v>
      </c>
      <c r="D970" s="568">
        <f t="shared" si="350"/>
        <v>0</v>
      </c>
      <c r="E970" s="568">
        <f t="shared" si="350"/>
        <v>0</v>
      </c>
      <c r="F970" s="570" t="str">
        <f>IF(B970-i.04119a!D21=0,"",B970-i.04119a!D21)</f>
        <v/>
      </c>
      <c r="I970" s="577" t="s">
        <v>1351</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1370</v>
      </c>
      <c r="B971" s="568">
        <f>SUM(B972:B974)</f>
        <v>0</v>
      </c>
      <c r="C971" s="568">
        <f>SUM(C972:C974)</f>
        <v>0</v>
      </c>
      <c r="D971" s="568">
        <f>SUM(D972:D974)</f>
        <v>0</v>
      </c>
      <c r="E971" s="568">
        <f>SUM(E972:E974)</f>
        <v>0</v>
      </c>
      <c r="F971" s="570" t="str">
        <f>IF(B971-i.04119a!D46=0,"",B971-i.04119a!D46)</f>
        <v/>
      </c>
      <c r="G971" s="497" t="s">
        <v>141</v>
      </c>
      <c r="I971" s="577" t="s">
        <v>1352</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1366</v>
      </c>
      <c r="B972" s="568">
        <f>B961+B966</f>
        <v>0</v>
      </c>
      <c r="C972" s="568">
        <f t="shared" ref="C972:E972" si="351">C961+C966</f>
        <v>0</v>
      </c>
      <c r="D972" s="568">
        <f t="shared" si="351"/>
        <v>0</v>
      </c>
      <c r="E972" s="568">
        <f t="shared" si="351"/>
        <v>0</v>
      </c>
      <c r="F972" s="570"/>
      <c r="I972" s="577" t="s">
        <v>1353</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1367</v>
      </c>
      <c r="B973" s="568">
        <f t="shared" ref="B973:E974" si="352">B962+B967</f>
        <v>0</v>
      </c>
      <c r="C973" s="568">
        <f t="shared" si="352"/>
        <v>0</v>
      </c>
      <c r="D973" s="568">
        <f t="shared" si="352"/>
        <v>0</v>
      </c>
      <c r="E973" s="568">
        <f t="shared" si="352"/>
        <v>0</v>
      </c>
      <c r="F973" s="570"/>
      <c r="I973" s="575" t="s">
        <v>1354</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1368</v>
      </c>
      <c r="B974" s="568">
        <f t="shared" si="352"/>
        <v>0</v>
      </c>
      <c r="C974" s="568">
        <f t="shared" si="352"/>
        <v>0</v>
      </c>
      <c r="D974" s="568">
        <f t="shared" si="352"/>
        <v>0</v>
      </c>
      <c r="E974" s="568">
        <f t="shared" si="352"/>
        <v>0</v>
      </c>
      <c r="F974" s="570"/>
      <c r="I974" s="577" t="s">
        <v>1355</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1014</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1586</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1587</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1588</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1589</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1590</v>
      </c>
      <c r="B984" s="912" t="s">
        <v>1591</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1592</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1593</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1594</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1595</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XtJ9UPIivEJEm1zEF+loX2Ok75Fa656BxuzLZ3xLW1vAugzZqFvW6ZRgmbUmKiMgQWdtAgo7dTpj9qhqDs0EaA==" saltValue="aVTIzICvk47nBpjYj9U6EA=="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25"/>
      <c r="C1" s="1525"/>
      <c r="D1" s="1525"/>
      <c r="E1" s="1525"/>
      <c r="F1" s="1525"/>
      <c r="G1" s="1525"/>
      <c r="H1" s="1525"/>
      <c r="I1" s="1525"/>
      <c r="J1" s="1525"/>
      <c r="K1" s="1525"/>
      <c r="L1" s="1525"/>
      <c r="M1" s="1525"/>
      <c r="N1" s="1525"/>
      <c r="O1" s="1525"/>
      <c r="Q1" s="582"/>
    </row>
    <row r="2" spans="1:33" x14ac:dyDescent="0.2">
      <c r="Q2" s="582"/>
      <c r="R2" s="582" t="s">
        <v>1752</v>
      </c>
      <c r="V2" s="581"/>
    </row>
    <row r="3" spans="1:33" ht="15" customHeight="1" x14ac:dyDescent="0.2">
      <c r="A3" s="1526" t="s">
        <v>1372</v>
      </c>
      <c r="B3" s="1526"/>
      <c r="C3" s="1526"/>
      <c r="D3" s="1526"/>
      <c r="E3" s="1526"/>
      <c r="F3" s="1526"/>
      <c r="G3" s="1526"/>
      <c r="H3" s="1526"/>
      <c r="I3" s="1526"/>
      <c r="J3" s="1526"/>
      <c r="K3" s="1526"/>
      <c r="L3" s="1526"/>
      <c r="M3" s="1526"/>
      <c r="N3" s="1526"/>
      <c r="O3" s="1526"/>
      <c r="Q3" s="582"/>
      <c r="R3" s="582" t="s">
        <v>1335</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988</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27" t="s">
        <v>368</v>
      </c>
      <c r="B7" s="1529" t="s">
        <v>369</v>
      </c>
      <c r="C7" s="1529" t="s">
        <v>6</v>
      </c>
      <c r="D7" s="1531" t="s">
        <v>1373</v>
      </c>
      <c r="E7" s="1531" t="s">
        <v>1339</v>
      </c>
      <c r="F7" s="1533" t="s">
        <v>1336</v>
      </c>
      <c r="G7" s="1533" t="s">
        <v>1374</v>
      </c>
      <c r="H7" s="1531" t="s">
        <v>1375</v>
      </c>
      <c r="I7" s="1533" t="s">
        <v>1376</v>
      </c>
      <c r="J7" s="1533" t="s">
        <v>1377</v>
      </c>
      <c r="K7" s="1533" t="s">
        <v>1378</v>
      </c>
      <c r="L7" s="1533" t="s">
        <v>1379</v>
      </c>
      <c r="M7" s="1531" t="s">
        <v>1380</v>
      </c>
      <c r="N7" s="1531" t="s">
        <v>1381</v>
      </c>
      <c r="O7" s="1535" t="s">
        <v>1382</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28"/>
      <c r="B8" s="1530"/>
      <c r="C8" s="1530"/>
      <c r="D8" s="1532"/>
      <c r="E8" s="1532"/>
      <c r="F8" s="1534"/>
      <c r="G8" s="1534"/>
      <c r="H8" s="1532"/>
      <c r="I8" s="1534"/>
      <c r="J8" s="1534"/>
      <c r="K8" s="1534"/>
      <c r="L8" s="1534"/>
      <c r="M8" s="1532"/>
      <c r="N8" s="1532"/>
      <c r="O8" s="1536"/>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183</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1383</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37"/>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37"/>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37"/>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37"/>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37"/>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37"/>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37"/>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37"/>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37"/>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37"/>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37"/>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37"/>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37"/>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37"/>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37"/>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37"/>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37"/>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37"/>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37"/>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37"/>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1384</v>
      </c>
      <c r="B32" s="1537"/>
      <c r="C32" s="598">
        <v>23</v>
      </c>
      <c r="D32" s="600"/>
      <c r="E32" s="599"/>
      <c r="F32" s="830"/>
      <c r="G32" s="830"/>
      <c r="H32" s="602"/>
      <c r="I32" s="602"/>
      <c r="J32" s="830"/>
      <c r="K32" s="602"/>
      <c r="L32" s="600" t="s">
        <v>193</v>
      </c>
      <c r="M32" s="599">
        <f t="shared" si="6"/>
        <v>0</v>
      </c>
      <c r="N32" s="600">
        <f t="shared" si="7"/>
        <v>0</v>
      </c>
      <c r="O32" s="606"/>
      <c r="P32" s="812"/>
      <c r="Q32" s="582"/>
    </row>
    <row r="33" spans="1:17" outlineLevel="1" x14ac:dyDescent="0.2">
      <c r="A33" s="969" t="s">
        <v>1385</v>
      </c>
      <c r="B33" s="1537"/>
      <c r="C33" s="598">
        <v>24</v>
      </c>
      <c r="D33" s="600"/>
      <c r="E33" s="599"/>
      <c r="F33" s="830"/>
      <c r="G33" s="830"/>
      <c r="H33" s="602"/>
      <c r="I33" s="602"/>
      <c r="J33" s="830"/>
      <c r="K33" s="602"/>
      <c r="L33" s="600" t="s">
        <v>194</v>
      </c>
      <c r="M33" s="599">
        <f t="shared" si="6"/>
        <v>0</v>
      </c>
      <c r="N33" s="600">
        <f t="shared" si="7"/>
        <v>0</v>
      </c>
      <c r="O33" s="606"/>
      <c r="P33" s="812"/>
      <c r="Q33" s="582"/>
    </row>
    <row r="34" spans="1:17" outlineLevel="1" x14ac:dyDescent="0.2">
      <c r="A34" s="969" t="s">
        <v>1386</v>
      </c>
      <c r="B34" s="1537"/>
      <c r="C34" s="598">
        <v>25</v>
      </c>
      <c r="D34" s="600"/>
      <c r="E34" s="599"/>
      <c r="F34" s="830"/>
      <c r="G34" s="830"/>
      <c r="H34" s="602"/>
      <c r="I34" s="602"/>
      <c r="J34" s="830"/>
      <c r="K34" s="602"/>
      <c r="L34" s="600" t="s">
        <v>195</v>
      </c>
      <c r="M34" s="599">
        <f t="shared" si="6"/>
        <v>0</v>
      </c>
      <c r="N34" s="600">
        <f t="shared" si="7"/>
        <v>0</v>
      </c>
      <c r="O34" s="606"/>
      <c r="P34" s="812"/>
      <c r="Q34" s="582"/>
    </row>
    <row r="35" spans="1:17" outlineLevel="1" x14ac:dyDescent="0.2">
      <c r="A35" s="969" t="s">
        <v>1387</v>
      </c>
      <c r="B35" s="1537"/>
      <c r="C35" s="598">
        <v>26</v>
      </c>
      <c r="D35" s="600"/>
      <c r="E35" s="599"/>
      <c r="F35" s="830"/>
      <c r="G35" s="830"/>
      <c r="H35" s="602"/>
      <c r="I35" s="602"/>
      <c r="J35" s="830"/>
      <c r="K35" s="602"/>
      <c r="L35" s="603" t="s">
        <v>196</v>
      </c>
      <c r="M35" s="599">
        <f t="shared" si="6"/>
        <v>0</v>
      </c>
      <c r="N35" s="600">
        <f t="shared" si="7"/>
        <v>0</v>
      </c>
      <c r="O35" s="606"/>
      <c r="P35" s="812"/>
      <c r="Q35" s="582"/>
    </row>
    <row r="36" spans="1:17" outlineLevel="1" x14ac:dyDescent="0.2">
      <c r="A36" s="608" t="s">
        <v>1388</v>
      </c>
      <c r="B36" s="1537"/>
      <c r="C36" s="598">
        <v>27</v>
      </c>
      <c r="D36" s="600"/>
      <c r="E36" s="599"/>
      <c r="F36" s="830"/>
      <c r="G36" s="830"/>
      <c r="H36" s="602"/>
      <c r="I36" s="602"/>
      <c r="J36" s="830"/>
      <c r="K36" s="602"/>
      <c r="L36" s="600" t="s">
        <v>197</v>
      </c>
      <c r="M36" s="599">
        <f t="shared" si="6"/>
        <v>0</v>
      </c>
      <c r="N36" s="600">
        <f t="shared" si="7"/>
        <v>0</v>
      </c>
      <c r="O36" s="606"/>
      <c r="P36" s="812"/>
      <c r="Q36" s="582"/>
    </row>
    <row r="37" spans="1:17" ht="25.5" x14ac:dyDescent="0.2">
      <c r="A37" s="608" t="s">
        <v>1389</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38"/>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39"/>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39"/>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39"/>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39"/>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39"/>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39"/>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39"/>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39"/>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39"/>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1384</v>
      </c>
      <c r="B48" s="1539"/>
      <c r="C48" s="598">
        <v>39</v>
      </c>
      <c r="D48" s="526"/>
      <c r="E48" s="524"/>
      <c r="F48" s="833"/>
      <c r="G48" s="833"/>
      <c r="H48" s="607"/>
      <c r="I48" s="607"/>
      <c r="J48" s="833"/>
      <c r="K48" s="607"/>
      <c r="L48" s="526" t="s">
        <v>193</v>
      </c>
      <c r="M48" s="524">
        <f t="shared" si="13"/>
        <v>0</v>
      </c>
      <c r="N48" s="526">
        <f t="shared" si="14"/>
        <v>0</v>
      </c>
      <c r="O48" s="606"/>
      <c r="P48" s="812"/>
      <c r="Q48" s="582"/>
    </row>
    <row r="49" spans="1:33" outlineLevel="1" x14ac:dyDescent="0.2">
      <c r="A49" s="969" t="s">
        <v>1385</v>
      </c>
      <c r="B49" s="1539"/>
      <c r="C49" s="598">
        <v>40</v>
      </c>
      <c r="D49" s="526"/>
      <c r="E49" s="524"/>
      <c r="F49" s="833"/>
      <c r="G49" s="833"/>
      <c r="H49" s="607"/>
      <c r="I49" s="607"/>
      <c r="J49" s="833"/>
      <c r="K49" s="607"/>
      <c r="L49" s="526" t="s">
        <v>194</v>
      </c>
      <c r="M49" s="524">
        <f t="shared" si="13"/>
        <v>0</v>
      </c>
      <c r="N49" s="526">
        <f t="shared" si="14"/>
        <v>0</v>
      </c>
      <c r="O49" s="606"/>
      <c r="P49" s="812"/>
      <c r="Q49" s="582"/>
    </row>
    <row r="50" spans="1:33" outlineLevel="1" x14ac:dyDescent="0.2">
      <c r="A50" s="969" t="s">
        <v>1386</v>
      </c>
      <c r="B50" s="1539"/>
      <c r="C50" s="598">
        <v>41</v>
      </c>
      <c r="D50" s="526"/>
      <c r="E50" s="524"/>
      <c r="F50" s="833"/>
      <c r="G50" s="833"/>
      <c r="H50" s="607"/>
      <c r="I50" s="607"/>
      <c r="J50" s="833"/>
      <c r="K50" s="607"/>
      <c r="L50" s="526" t="s">
        <v>195</v>
      </c>
      <c r="M50" s="524">
        <f t="shared" si="13"/>
        <v>0</v>
      </c>
      <c r="N50" s="526">
        <f t="shared" si="14"/>
        <v>0</v>
      </c>
      <c r="O50" s="606"/>
      <c r="P50" s="812"/>
      <c r="Q50" s="582"/>
    </row>
    <row r="51" spans="1:33" s="581" customFormat="1" outlineLevel="1" x14ac:dyDescent="0.2">
      <c r="A51" s="969" t="s">
        <v>1387</v>
      </c>
      <c r="B51" s="1539"/>
      <c r="C51" s="598">
        <v>42</v>
      </c>
      <c r="D51" s="526"/>
      <c r="E51" s="524"/>
      <c r="F51" s="833"/>
      <c r="G51" s="833"/>
      <c r="H51" s="607"/>
      <c r="I51" s="607"/>
      <c r="J51" s="833"/>
      <c r="K51" s="607"/>
      <c r="L51" s="970" t="s">
        <v>196</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1388</v>
      </c>
      <c r="B52" s="1540"/>
      <c r="C52" s="598">
        <v>43</v>
      </c>
      <c r="D52" s="526"/>
      <c r="E52" s="524"/>
      <c r="F52" s="833"/>
      <c r="G52" s="833"/>
      <c r="H52" s="607"/>
      <c r="I52" s="607"/>
      <c r="J52" s="833"/>
      <c r="K52" s="607"/>
      <c r="L52" s="526" t="s">
        <v>197</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1390</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37"/>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37"/>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37"/>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37"/>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37"/>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37"/>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37"/>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37"/>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37"/>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37"/>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37"/>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37"/>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37"/>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37"/>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37"/>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37"/>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37"/>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37"/>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37"/>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37"/>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1384</v>
      </c>
      <c r="B74" s="1537"/>
      <c r="C74" s="598">
        <v>65</v>
      </c>
      <c r="D74" s="600"/>
      <c r="E74" s="599"/>
      <c r="F74" s="830"/>
      <c r="G74" s="830"/>
      <c r="H74" s="602"/>
      <c r="I74" s="602"/>
      <c r="J74" s="830"/>
      <c r="K74" s="602"/>
      <c r="L74" s="600" t="s">
        <v>193</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1385</v>
      </c>
      <c r="B75" s="1537"/>
      <c r="C75" s="598">
        <v>66</v>
      </c>
      <c r="D75" s="600"/>
      <c r="E75" s="599"/>
      <c r="F75" s="830"/>
      <c r="G75" s="830"/>
      <c r="H75" s="602"/>
      <c r="I75" s="602"/>
      <c r="J75" s="830"/>
      <c r="K75" s="602"/>
      <c r="L75" s="600" t="s">
        <v>194</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1386</v>
      </c>
      <c r="B76" s="1537"/>
      <c r="C76" s="598">
        <v>67</v>
      </c>
      <c r="D76" s="600"/>
      <c r="E76" s="599"/>
      <c r="F76" s="830"/>
      <c r="G76" s="830"/>
      <c r="H76" s="602"/>
      <c r="I76" s="602"/>
      <c r="J76" s="830"/>
      <c r="K76" s="602"/>
      <c r="L76" s="600" t="s">
        <v>195</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1387</v>
      </c>
      <c r="B77" s="1537"/>
      <c r="C77" s="598">
        <v>68</v>
      </c>
      <c r="D77" s="600"/>
      <c r="E77" s="599"/>
      <c r="F77" s="830"/>
      <c r="G77" s="830"/>
      <c r="H77" s="602"/>
      <c r="I77" s="602"/>
      <c r="J77" s="830"/>
      <c r="K77" s="602"/>
      <c r="L77" s="603" t="s">
        <v>196</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1388</v>
      </c>
      <c r="B78" s="1537"/>
      <c r="C78" s="598">
        <v>69</v>
      </c>
      <c r="D78" s="600"/>
      <c r="E78" s="599"/>
      <c r="F78" s="830"/>
      <c r="G78" s="830"/>
      <c r="H78" s="602"/>
      <c r="I78" s="602"/>
      <c r="J78" s="830"/>
      <c r="K78" s="602"/>
      <c r="L78" s="600" t="s">
        <v>197</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1391</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37"/>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37"/>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37"/>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37"/>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37"/>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37"/>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37"/>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37"/>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37"/>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37"/>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37"/>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37"/>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37"/>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37"/>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37"/>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37"/>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37"/>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37"/>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37"/>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37"/>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1384</v>
      </c>
      <c r="B100" s="1537"/>
      <c r="C100" s="598">
        <v>91</v>
      </c>
      <c r="D100" s="600"/>
      <c r="E100" s="599"/>
      <c r="F100" s="830"/>
      <c r="G100" s="830"/>
      <c r="H100" s="602"/>
      <c r="I100" s="602"/>
      <c r="J100" s="830"/>
      <c r="K100" s="602"/>
      <c r="L100" s="600" t="s">
        <v>193</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1385</v>
      </c>
      <c r="B101" s="1537"/>
      <c r="C101" s="598">
        <v>92</v>
      </c>
      <c r="D101" s="600"/>
      <c r="E101" s="599"/>
      <c r="F101" s="830"/>
      <c r="G101" s="830"/>
      <c r="H101" s="602"/>
      <c r="I101" s="602"/>
      <c r="J101" s="830"/>
      <c r="K101" s="602"/>
      <c r="L101" s="600" t="s">
        <v>194</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1386</v>
      </c>
      <c r="B102" s="1537"/>
      <c r="C102" s="598">
        <v>93</v>
      </c>
      <c r="D102" s="600"/>
      <c r="E102" s="599"/>
      <c r="F102" s="830"/>
      <c r="G102" s="830"/>
      <c r="H102" s="602"/>
      <c r="I102" s="602"/>
      <c r="J102" s="830"/>
      <c r="K102" s="602"/>
      <c r="L102" s="600" t="s">
        <v>195</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1387</v>
      </c>
      <c r="B103" s="1537"/>
      <c r="C103" s="598">
        <v>94</v>
      </c>
      <c r="D103" s="600"/>
      <c r="E103" s="599"/>
      <c r="F103" s="830"/>
      <c r="G103" s="830"/>
      <c r="H103" s="602"/>
      <c r="I103" s="602"/>
      <c r="J103" s="830"/>
      <c r="K103" s="602"/>
      <c r="L103" s="603" t="s">
        <v>196</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1388</v>
      </c>
      <c r="B104" s="1537"/>
      <c r="C104" s="598">
        <v>95</v>
      </c>
      <c r="D104" s="600"/>
      <c r="E104" s="599"/>
      <c r="F104" s="830"/>
      <c r="G104" s="830"/>
      <c r="H104" s="602"/>
      <c r="I104" s="602"/>
      <c r="J104" s="830"/>
      <c r="K104" s="602"/>
      <c r="L104" s="600" t="s">
        <v>197</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1392</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37"/>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37"/>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37"/>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37"/>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37"/>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37"/>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37"/>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37"/>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37"/>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37"/>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37"/>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37"/>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37"/>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37"/>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37"/>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37"/>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37"/>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37"/>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37"/>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37"/>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1384</v>
      </c>
      <c r="B126" s="1537"/>
      <c r="C126" s="598">
        <v>117</v>
      </c>
      <c r="D126" s="600"/>
      <c r="E126" s="599"/>
      <c r="F126" s="830"/>
      <c r="G126" s="830"/>
      <c r="H126" s="602"/>
      <c r="I126" s="602"/>
      <c r="J126" s="830"/>
      <c r="K126" s="602"/>
      <c r="L126" s="600" t="s">
        <v>193</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1385</v>
      </c>
      <c r="B127" s="1537"/>
      <c r="C127" s="598">
        <v>118</v>
      </c>
      <c r="D127" s="600"/>
      <c r="E127" s="599"/>
      <c r="F127" s="830"/>
      <c r="G127" s="830"/>
      <c r="H127" s="602"/>
      <c r="I127" s="602"/>
      <c r="J127" s="830"/>
      <c r="K127" s="602"/>
      <c r="L127" s="600" t="s">
        <v>194</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1386</v>
      </c>
      <c r="B128" s="1537"/>
      <c r="C128" s="598">
        <v>119</v>
      </c>
      <c r="D128" s="600"/>
      <c r="E128" s="599"/>
      <c r="F128" s="830"/>
      <c r="G128" s="830"/>
      <c r="H128" s="602"/>
      <c r="I128" s="602"/>
      <c r="J128" s="830"/>
      <c r="K128" s="602"/>
      <c r="L128" s="600" t="s">
        <v>195</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1387</v>
      </c>
      <c r="B129" s="1537"/>
      <c r="C129" s="598">
        <v>120</v>
      </c>
      <c r="D129" s="600"/>
      <c r="E129" s="599"/>
      <c r="F129" s="830"/>
      <c r="G129" s="830"/>
      <c r="H129" s="602"/>
      <c r="I129" s="602"/>
      <c r="J129" s="830"/>
      <c r="K129" s="602"/>
      <c r="L129" s="603" t="s">
        <v>196</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1388</v>
      </c>
      <c r="B130" s="1537"/>
      <c r="C130" s="598">
        <v>121</v>
      </c>
      <c r="D130" s="600"/>
      <c r="E130" s="599"/>
      <c r="F130" s="830"/>
      <c r="G130" s="830"/>
      <c r="H130" s="602"/>
      <c r="I130" s="602"/>
      <c r="J130" s="830"/>
      <c r="K130" s="602"/>
      <c r="L130" s="600" t="s">
        <v>197</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1393</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37"/>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37"/>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37"/>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37"/>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37"/>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37"/>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37"/>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37"/>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37"/>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37"/>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37"/>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37"/>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37"/>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37"/>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37"/>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37"/>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37"/>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37"/>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37"/>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37"/>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1384</v>
      </c>
      <c r="B152" s="1537"/>
      <c r="C152" s="598">
        <v>143</v>
      </c>
      <c r="D152" s="600"/>
      <c r="E152" s="599"/>
      <c r="F152" s="830"/>
      <c r="G152" s="830"/>
      <c r="H152" s="602"/>
      <c r="I152" s="602"/>
      <c r="J152" s="830"/>
      <c r="K152" s="602"/>
      <c r="L152" s="600" t="s">
        <v>193</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1385</v>
      </c>
      <c r="B153" s="1537"/>
      <c r="C153" s="598">
        <v>144</v>
      </c>
      <c r="D153" s="600"/>
      <c r="E153" s="599"/>
      <c r="F153" s="830"/>
      <c r="G153" s="830"/>
      <c r="H153" s="602"/>
      <c r="I153" s="602"/>
      <c r="J153" s="830"/>
      <c r="K153" s="602"/>
      <c r="L153" s="600" t="s">
        <v>194</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1386</v>
      </c>
      <c r="B154" s="1537"/>
      <c r="C154" s="598">
        <v>145</v>
      </c>
      <c r="D154" s="600"/>
      <c r="E154" s="599"/>
      <c r="F154" s="830"/>
      <c r="G154" s="830"/>
      <c r="H154" s="602"/>
      <c r="I154" s="602"/>
      <c r="J154" s="830"/>
      <c r="K154" s="602"/>
      <c r="L154" s="600" t="s">
        <v>195</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1387</v>
      </c>
      <c r="B155" s="1537"/>
      <c r="C155" s="598">
        <v>146</v>
      </c>
      <c r="D155" s="600"/>
      <c r="E155" s="599"/>
      <c r="F155" s="830"/>
      <c r="G155" s="830"/>
      <c r="H155" s="602"/>
      <c r="I155" s="602"/>
      <c r="J155" s="830"/>
      <c r="K155" s="602"/>
      <c r="L155" s="603" t="s">
        <v>196</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1388</v>
      </c>
      <c r="B156" s="1537"/>
      <c r="C156" s="598">
        <v>147</v>
      </c>
      <c r="D156" s="600"/>
      <c r="E156" s="599"/>
      <c r="F156" s="830"/>
      <c r="G156" s="830"/>
      <c r="H156" s="602"/>
      <c r="I156" s="602"/>
      <c r="J156" s="830"/>
      <c r="K156" s="602"/>
      <c r="L156" s="600" t="s">
        <v>197</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1394</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38"/>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39"/>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39"/>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39"/>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39"/>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39"/>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39"/>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39"/>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39"/>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39"/>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1384</v>
      </c>
      <c r="B168" s="1539"/>
      <c r="C168" s="598">
        <v>159</v>
      </c>
      <c r="D168" s="526"/>
      <c r="E168" s="524"/>
      <c r="F168" s="833"/>
      <c r="G168" s="833"/>
      <c r="H168" s="607"/>
      <c r="I168" s="607"/>
      <c r="J168" s="833"/>
      <c r="K168" s="607"/>
      <c r="L168" s="526" t="s">
        <v>193</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1385</v>
      </c>
      <c r="B169" s="1539"/>
      <c r="C169" s="598">
        <v>160</v>
      </c>
      <c r="D169" s="526"/>
      <c r="E169" s="524"/>
      <c r="F169" s="833"/>
      <c r="G169" s="833"/>
      <c r="H169" s="607"/>
      <c r="I169" s="607"/>
      <c r="J169" s="833"/>
      <c r="K169" s="607"/>
      <c r="L169" s="526" t="s">
        <v>194</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1386</v>
      </c>
      <c r="B170" s="1539"/>
      <c r="C170" s="598">
        <v>161</v>
      </c>
      <c r="D170" s="526"/>
      <c r="E170" s="524"/>
      <c r="F170" s="833"/>
      <c r="G170" s="833"/>
      <c r="H170" s="607"/>
      <c r="I170" s="607"/>
      <c r="J170" s="833"/>
      <c r="K170" s="607"/>
      <c r="L170" s="526" t="s">
        <v>195</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1387</v>
      </c>
      <c r="B171" s="1539"/>
      <c r="C171" s="598">
        <v>162</v>
      </c>
      <c r="D171" s="526"/>
      <c r="E171" s="524"/>
      <c r="F171" s="833"/>
      <c r="G171" s="833"/>
      <c r="H171" s="607"/>
      <c r="I171" s="607"/>
      <c r="J171" s="833"/>
      <c r="K171" s="607"/>
      <c r="L171" s="970" t="s">
        <v>196</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1388</v>
      </c>
      <c r="B172" s="1540"/>
      <c r="C172" s="598">
        <v>163</v>
      </c>
      <c r="D172" s="526"/>
      <c r="E172" s="524"/>
      <c r="F172" s="833"/>
      <c r="G172" s="833"/>
      <c r="H172" s="607"/>
      <c r="I172" s="607"/>
      <c r="J172" s="833"/>
      <c r="K172" s="607"/>
      <c r="L172" s="526" t="s">
        <v>197</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1395</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38"/>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39"/>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39"/>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39"/>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39"/>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39"/>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39"/>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39"/>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39"/>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39"/>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1384</v>
      </c>
      <c r="B184" s="1539"/>
      <c r="C184" s="598">
        <v>175</v>
      </c>
      <c r="D184" s="526"/>
      <c r="E184" s="524"/>
      <c r="F184" s="833"/>
      <c r="G184" s="833"/>
      <c r="H184" s="607"/>
      <c r="I184" s="607"/>
      <c r="J184" s="833"/>
      <c r="K184" s="607"/>
      <c r="L184" s="526" t="s">
        <v>193</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1385</v>
      </c>
      <c r="B185" s="1539"/>
      <c r="C185" s="598">
        <v>176</v>
      </c>
      <c r="D185" s="526"/>
      <c r="E185" s="524"/>
      <c r="F185" s="833"/>
      <c r="G185" s="833"/>
      <c r="H185" s="607"/>
      <c r="I185" s="607"/>
      <c r="J185" s="833"/>
      <c r="K185" s="607"/>
      <c r="L185" s="526" t="s">
        <v>194</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1386</v>
      </c>
      <c r="B186" s="1539"/>
      <c r="C186" s="598">
        <v>177</v>
      </c>
      <c r="D186" s="526"/>
      <c r="E186" s="524"/>
      <c r="F186" s="833"/>
      <c r="G186" s="833"/>
      <c r="H186" s="607"/>
      <c r="I186" s="607"/>
      <c r="J186" s="833"/>
      <c r="K186" s="607"/>
      <c r="L186" s="526" t="s">
        <v>195</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1387</v>
      </c>
      <c r="B187" s="1539"/>
      <c r="C187" s="598">
        <v>178</v>
      </c>
      <c r="D187" s="526"/>
      <c r="E187" s="524"/>
      <c r="F187" s="833"/>
      <c r="G187" s="833"/>
      <c r="H187" s="607"/>
      <c r="I187" s="607"/>
      <c r="J187" s="833"/>
      <c r="K187" s="607"/>
      <c r="L187" s="970" t="s">
        <v>196</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1388</v>
      </c>
      <c r="B188" s="1540"/>
      <c r="C188" s="598">
        <v>179</v>
      </c>
      <c r="D188" s="526"/>
      <c r="E188" s="524"/>
      <c r="F188" s="833"/>
      <c r="G188" s="833"/>
      <c r="H188" s="607"/>
      <c r="I188" s="607"/>
      <c r="J188" s="833"/>
      <c r="K188" s="607"/>
      <c r="L188" s="526" t="s">
        <v>197</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1396</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38"/>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39"/>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39"/>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39"/>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39"/>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39"/>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39"/>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39"/>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39"/>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39"/>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1384</v>
      </c>
      <c r="B200" s="1539"/>
      <c r="C200" s="598">
        <v>191</v>
      </c>
      <c r="D200" s="526"/>
      <c r="E200" s="524"/>
      <c r="F200" s="833"/>
      <c r="G200" s="833"/>
      <c r="H200" s="607"/>
      <c r="I200" s="607"/>
      <c r="J200" s="833"/>
      <c r="K200" s="607"/>
      <c r="L200" s="526" t="s">
        <v>193</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1385</v>
      </c>
      <c r="B201" s="1539"/>
      <c r="C201" s="598">
        <v>192</v>
      </c>
      <c r="D201" s="526"/>
      <c r="E201" s="524"/>
      <c r="F201" s="833"/>
      <c r="G201" s="833"/>
      <c r="H201" s="607"/>
      <c r="I201" s="607"/>
      <c r="J201" s="833"/>
      <c r="K201" s="607"/>
      <c r="L201" s="526" t="s">
        <v>194</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1386</v>
      </c>
      <c r="B202" s="1539"/>
      <c r="C202" s="598">
        <v>193</v>
      </c>
      <c r="D202" s="526"/>
      <c r="E202" s="524"/>
      <c r="F202" s="833"/>
      <c r="G202" s="833"/>
      <c r="H202" s="607"/>
      <c r="I202" s="607"/>
      <c r="J202" s="833"/>
      <c r="K202" s="607"/>
      <c r="L202" s="526" t="s">
        <v>195</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1387</v>
      </c>
      <c r="B203" s="1539"/>
      <c r="C203" s="598">
        <v>194</v>
      </c>
      <c r="D203" s="526"/>
      <c r="E203" s="524"/>
      <c r="F203" s="833"/>
      <c r="G203" s="833"/>
      <c r="H203" s="607"/>
      <c r="I203" s="607"/>
      <c r="J203" s="833"/>
      <c r="K203" s="607"/>
      <c r="L203" s="970" t="s">
        <v>196</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1388</v>
      </c>
      <c r="B204" s="1540"/>
      <c r="C204" s="598">
        <v>195</v>
      </c>
      <c r="D204" s="526"/>
      <c r="E204" s="524"/>
      <c r="F204" s="833"/>
      <c r="G204" s="833"/>
      <c r="H204" s="607"/>
      <c r="I204" s="607"/>
      <c r="J204" s="833"/>
      <c r="K204" s="607"/>
      <c r="L204" s="526" t="s">
        <v>197</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1397</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38"/>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39"/>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39"/>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39"/>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39"/>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39"/>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39"/>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39"/>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39"/>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39"/>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1384</v>
      </c>
      <c r="B216" s="1539"/>
      <c r="C216" s="598">
        <v>207</v>
      </c>
      <c r="D216" s="526"/>
      <c r="E216" s="524"/>
      <c r="F216" s="833"/>
      <c r="G216" s="833"/>
      <c r="H216" s="607"/>
      <c r="I216" s="607"/>
      <c r="J216" s="833"/>
      <c r="K216" s="607"/>
      <c r="L216" s="526" t="s">
        <v>193</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1385</v>
      </c>
      <c r="B217" s="1539"/>
      <c r="C217" s="598">
        <v>208</v>
      </c>
      <c r="D217" s="526"/>
      <c r="E217" s="524"/>
      <c r="F217" s="833"/>
      <c r="G217" s="833"/>
      <c r="H217" s="607"/>
      <c r="I217" s="607"/>
      <c r="J217" s="833"/>
      <c r="K217" s="607"/>
      <c r="L217" s="526" t="s">
        <v>194</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1386</v>
      </c>
      <c r="B218" s="1539"/>
      <c r="C218" s="598">
        <v>209</v>
      </c>
      <c r="D218" s="526"/>
      <c r="E218" s="524"/>
      <c r="F218" s="833"/>
      <c r="G218" s="833"/>
      <c r="H218" s="607"/>
      <c r="I218" s="607"/>
      <c r="J218" s="833"/>
      <c r="K218" s="607"/>
      <c r="L218" s="526" t="s">
        <v>195</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1387</v>
      </c>
      <c r="B219" s="1539"/>
      <c r="C219" s="598">
        <v>210</v>
      </c>
      <c r="D219" s="526"/>
      <c r="E219" s="524"/>
      <c r="F219" s="833"/>
      <c r="G219" s="833"/>
      <c r="H219" s="607"/>
      <c r="I219" s="607"/>
      <c r="J219" s="833"/>
      <c r="K219" s="607"/>
      <c r="L219" s="970" t="s">
        <v>196</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1388</v>
      </c>
      <c r="B220" s="1540"/>
      <c r="C220" s="598">
        <v>211</v>
      </c>
      <c r="D220" s="526"/>
      <c r="E220" s="524"/>
      <c r="F220" s="833"/>
      <c r="G220" s="833"/>
      <c r="H220" s="607"/>
      <c r="I220" s="607"/>
      <c r="J220" s="833"/>
      <c r="K220" s="607"/>
      <c r="L220" s="526" t="s">
        <v>197</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1398</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38"/>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39"/>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39"/>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39"/>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39"/>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39"/>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39"/>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39"/>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39"/>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39"/>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1384</v>
      </c>
      <c r="B232" s="1539"/>
      <c r="C232" s="598">
        <v>223</v>
      </c>
      <c r="D232" s="526"/>
      <c r="E232" s="524"/>
      <c r="F232" s="833"/>
      <c r="G232" s="833"/>
      <c r="H232" s="607"/>
      <c r="I232" s="607"/>
      <c r="J232" s="833"/>
      <c r="K232" s="607"/>
      <c r="L232" s="526" t="s">
        <v>193</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1385</v>
      </c>
      <c r="B233" s="1539"/>
      <c r="C233" s="598">
        <v>224</v>
      </c>
      <c r="D233" s="526"/>
      <c r="E233" s="524"/>
      <c r="F233" s="833"/>
      <c r="G233" s="833"/>
      <c r="H233" s="607"/>
      <c r="I233" s="607"/>
      <c r="J233" s="833"/>
      <c r="K233" s="607"/>
      <c r="L233" s="526" t="s">
        <v>194</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1386</v>
      </c>
      <c r="B234" s="1539"/>
      <c r="C234" s="598">
        <v>225</v>
      </c>
      <c r="D234" s="526"/>
      <c r="E234" s="524"/>
      <c r="F234" s="833"/>
      <c r="G234" s="833"/>
      <c r="H234" s="607"/>
      <c r="I234" s="607"/>
      <c r="J234" s="833"/>
      <c r="K234" s="607"/>
      <c r="L234" s="526" t="s">
        <v>195</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1387</v>
      </c>
      <c r="B235" s="1539"/>
      <c r="C235" s="598">
        <v>226</v>
      </c>
      <c r="D235" s="526"/>
      <c r="E235" s="524"/>
      <c r="F235" s="833"/>
      <c r="G235" s="833"/>
      <c r="H235" s="607"/>
      <c r="I235" s="607"/>
      <c r="J235" s="833"/>
      <c r="K235" s="607"/>
      <c r="L235" s="970" t="s">
        <v>196</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1388</v>
      </c>
      <c r="B236" s="1540"/>
      <c r="C236" s="598">
        <v>227</v>
      </c>
      <c r="D236" s="526"/>
      <c r="E236" s="524"/>
      <c r="F236" s="833"/>
      <c r="G236" s="833"/>
      <c r="H236" s="607"/>
      <c r="I236" s="607"/>
      <c r="J236" s="833"/>
      <c r="K236" s="607"/>
      <c r="L236" s="526" t="s">
        <v>197</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1399</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38"/>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39"/>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39"/>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39"/>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39"/>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39"/>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39"/>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39"/>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39"/>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39"/>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1384</v>
      </c>
      <c r="B248" s="1539"/>
      <c r="C248" s="598">
        <v>239</v>
      </c>
      <c r="D248" s="526"/>
      <c r="E248" s="524"/>
      <c r="F248" s="833"/>
      <c r="G248" s="833"/>
      <c r="H248" s="607"/>
      <c r="I248" s="607"/>
      <c r="J248" s="833"/>
      <c r="K248" s="607"/>
      <c r="L248" s="526" t="s">
        <v>193</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1385</v>
      </c>
      <c r="B249" s="1539"/>
      <c r="C249" s="598">
        <v>240</v>
      </c>
      <c r="D249" s="526"/>
      <c r="E249" s="524"/>
      <c r="F249" s="833"/>
      <c r="G249" s="833"/>
      <c r="H249" s="607"/>
      <c r="I249" s="607"/>
      <c r="J249" s="833"/>
      <c r="K249" s="607"/>
      <c r="L249" s="526" t="s">
        <v>194</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1386</v>
      </c>
      <c r="B250" s="1539"/>
      <c r="C250" s="598">
        <v>241</v>
      </c>
      <c r="D250" s="526"/>
      <c r="E250" s="524"/>
      <c r="F250" s="833"/>
      <c r="G250" s="833"/>
      <c r="H250" s="607"/>
      <c r="I250" s="607"/>
      <c r="J250" s="833"/>
      <c r="K250" s="607"/>
      <c r="L250" s="526" t="s">
        <v>195</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1387</v>
      </c>
      <c r="B251" s="1539"/>
      <c r="C251" s="598">
        <v>242</v>
      </c>
      <c r="D251" s="526"/>
      <c r="E251" s="524"/>
      <c r="F251" s="833"/>
      <c r="G251" s="833"/>
      <c r="H251" s="607"/>
      <c r="I251" s="607"/>
      <c r="J251" s="833"/>
      <c r="K251" s="607"/>
      <c r="L251" s="970" t="s">
        <v>196</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1388</v>
      </c>
      <c r="B252" s="1540"/>
      <c r="C252" s="598">
        <v>243</v>
      </c>
      <c r="D252" s="526"/>
      <c r="E252" s="524"/>
      <c r="F252" s="833"/>
      <c r="G252" s="833"/>
      <c r="H252" s="607"/>
      <c r="I252" s="607"/>
      <c r="J252" s="833"/>
      <c r="K252" s="607"/>
      <c r="L252" s="526" t="s">
        <v>197</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1400</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37"/>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37"/>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37"/>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37"/>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37"/>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37"/>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37"/>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37"/>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37"/>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37"/>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37"/>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37"/>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37"/>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37"/>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37"/>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37"/>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37"/>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37"/>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37"/>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37"/>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1384</v>
      </c>
      <c r="B274" s="1537"/>
      <c r="C274" s="598">
        <v>265</v>
      </c>
      <c r="D274" s="600"/>
      <c r="E274" s="599"/>
      <c r="F274" s="830"/>
      <c r="G274" s="830"/>
      <c r="H274" s="602"/>
      <c r="I274" s="602"/>
      <c r="J274" s="830"/>
      <c r="K274" s="602"/>
      <c r="L274" s="600" t="s">
        <v>193</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1385</v>
      </c>
      <c r="B275" s="1537"/>
      <c r="C275" s="598">
        <v>266</v>
      </c>
      <c r="D275" s="600"/>
      <c r="E275" s="599"/>
      <c r="F275" s="830"/>
      <c r="G275" s="830"/>
      <c r="H275" s="602"/>
      <c r="I275" s="602"/>
      <c r="J275" s="830"/>
      <c r="K275" s="602"/>
      <c r="L275" s="600" t="s">
        <v>194</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1386</v>
      </c>
      <c r="B276" s="1537"/>
      <c r="C276" s="598">
        <v>267</v>
      </c>
      <c r="D276" s="600"/>
      <c r="E276" s="599"/>
      <c r="F276" s="830"/>
      <c r="G276" s="830"/>
      <c r="H276" s="602"/>
      <c r="I276" s="602"/>
      <c r="J276" s="830"/>
      <c r="K276" s="602"/>
      <c r="L276" s="600" t="s">
        <v>195</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1387</v>
      </c>
      <c r="B277" s="1537"/>
      <c r="C277" s="598">
        <v>268</v>
      </c>
      <c r="D277" s="600"/>
      <c r="E277" s="599"/>
      <c r="F277" s="830"/>
      <c r="G277" s="830"/>
      <c r="H277" s="602"/>
      <c r="I277" s="602"/>
      <c r="J277" s="830"/>
      <c r="K277" s="602"/>
      <c r="L277" s="603" t="s">
        <v>196</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1388</v>
      </c>
      <c r="B278" s="1537"/>
      <c r="C278" s="598">
        <v>269</v>
      </c>
      <c r="D278" s="600"/>
      <c r="E278" s="599"/>
      <c r="F278" s="830"/>
      <c r="G278" s="830"/>
      <c r="H278" s="602"/>
      <c r="I278" s="602"/>
      <c r="J278" s="830"/>
      <c r="K278" s="602"/>
      <c r="L278" s="600" t="s">
        <v>197</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1401</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37"/>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37"/>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37"/>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37"/>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37"/>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37"/>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37"/>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37"/>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37"/>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37"/>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37"/>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37"/>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37"/>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37"/>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37"/>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37"/>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37"/>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37"/>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37"/>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37"/>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1384</v>
      </c>
      <c r="B300" s="1537"/>
      <c r="C300" s="598">
        <v>291</v>
      </c>
      <c r="D300" s="600"/>
      <c r="E300" s="599"/>
      <c r="F300" s="830"/>
      <c r="G300" s="830"/>
      <c r="H300" s="602"/>
      <c r="I300" s="602"/>
      <c r="J300" s="830"/>
      <c r="K300" s="602"/>
      <c r="L300" s="600" t="s">
        <v>193</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1385</v>
      </c>
      <c r="B301" s="1537"/>
      <c r="C301" s="598">
        <v>292</v>
      </c>
      <c r="D301" s="600"/>
      <c r="E301" s="599"/>
      <c r="F301" s="830"/>
      <c r="G301" s="830"/>
      <c r="H301" s="602"/>
      <c r="I301" s="602"/>
      <c r="J301" s="830"/>
      <c r="K301" s="602"/>
      <c r="L301" s="600" t="s">
        <v>194</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1386</v>
      </c>
      <c r="B302" s="1537"/>
      <c r="C302" s="598">
        <v>293</v>
      </c>
      <c r="D302" s="600"/>
      <c r="E302" s="599"/>
      <c r="F302" s="830"/>
      <c r="G302" s="830"/>
      <c r="H302" s="602"/>
      <c r="I302" s="602"/>
      <c r="J302" s="830"/>
      <c r="K302" s="602"/>
      <c r="L302" s="600" t="s">
        <v>195</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1387</v>
      </c>
      <c r="B303" s="1537"/>
      <c r="C303" s="598">
        <v>294</v>
      </c>
      <c r="D303" s="600"/>
      <c r="E303" s="599"/>
      <c r="F303" s="830"/>
      <c r="G303" s="830"/>
      <c r="H303" s="602"/>
      <c r="I303" s="602"/>
      <c r="J303" s="830"/>
      <c r="K303" s="602"/>
      <c r="L303" s="603" t="s">
        <v>196</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1388</v>
      </c>
      <c r="B304" s="1537"/>
      <c r="C304" s="598">
        <v>295</v>
      </c>
      <c r="D304" s="600"/>
      <c r="E304" s="599"/>
      <c r="F304" s="830"/>
      <c r="G304" s="830"/>
      <c r="H304" s="602"/>
      <c r="I304" s="602"/>
      <c r="J304" s="830"/>
      <c r="K304" s="602"/>
      <c r="L304" s="600" t="s">
        <v>197</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1402</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37"/>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37"/>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37"/>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37"/>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37"/>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37"/>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37"/>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37"/>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37"/>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37"/>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37"/>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37"/>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37"/>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37"/>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37"/>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37"/>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37"/>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37"/>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37"/>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37"/>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1384</v>
      </c>
      <c r="B326" s="1537"/>
      <c r="C326" s="598">
        <v>317</v>
      </c>
      <c r="D326" s="600"/>
      <c r="E326" s="599"/>
      <c r="F326" s="830"/>
      <c r="G326" s="830"/>
      <c r="H326" s="602"/>
      <c r="I326" s="602"/>
      <c r="J326" s="830"/>
      <c r="K326" s="602"/>
      <c r="L326" s="600" t="s">
        <v>193</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1385</v>
      </c>
      <c r="B327" s="1537"/>
      <c r="C327" s="598">
        <v>318</v>
      </c>
      <c r="D327" s="600"/>
      <c r="E327" s="599"/>
      <c r="F327" s="830"/>
      <c r="G327" s="830"/>
      <c r="H327" s="602"/>
      <c r="I327" s="602"/>
      <c r="J327" s="830"/>
      <c r="K327" s="602"/>
      <c r="L327" s="600" t="s">
        <v>194</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1386</v>
      </c>
      <c r="B328" s="1537"/>
      <c r="C328" s="598">
        <v>319</v>
      </c>
      <c r="D328" s="600"/>
      <c r="E328" s="599"/>
      <c r="F328" s="830"/>
      <c r="G328" s="830"/>
      <c r="H328" s="602"/>
      <c r="I328" s="602"/>
      <c r="J328" s="830"/>
      <c r="K328" s="602"/>
      <c r="L328" s="600" t="s">
        <v>195</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1387</v>
      </c>
      <c r="B329" s="1537"/>
      <c r="C329" s="598">
        <v>320</v>
      </c>
      <c r="D329" s="600"/>
      <c r="E329" s="599"/>
      <c r="F329" s="830"/>
      <c r="G329" s="830"/>
      <c r="H329" s="602"/>
      <c r="I329" s="602"/>
      <c r="J329" s="830"/>
      <c r="K329" s="602"/>
      <c r="L329" s="603" t="s">
        <v>196</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1388</v>
      </c>
      <c r="B330" s="1537"/>
      <c r="C330" s="598">
        <v>321</v>
      </c>
      <c r="D330" s="600"/>
      <c r="E330" s="599"/>
      <c r="F330" s="830"/>
      <c r="G330" s="830"/>
      <c r="H330" s="602"/>
      <c r="I330" s="602"/>
      <c r="J330" s="830"/>
      <c r="K330" s="602"/>
      <c r="L330" s="600" t="s">
        <v>197</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1403</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37"/>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37"/>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37"/>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37"/>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37"/>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37"/>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37"/>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37"/>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37"/>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37"/>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37"/>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37"/>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37"/>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37"/>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37"/>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37"/>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37"/>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37"/>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37"/>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37"/>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1384</v>
      </c>
      <c r="B352" s="1537"/>
      <c r="C352" s="598">
        <v>343</v>
      </c>
      <c r="D352" s="600"/>
      <c r="E352" s="599"/>
      <c r="F352" s="830"/>
      <c r="G352" s="830"/>
      <c r="H352" s="602"/>
      <c r="I352" s="602"/>
      <c r="J352" s="830"/>
      <c r="K352" s="602"/>
      <c r="L352" s="600" t="s">
        <v>193</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1385</v>
      </c>
      <c r="B353" s="1537"/>
      <c r="C353" s="598">
        <v>344</v>
      </c>
      <c r="D353" s="600"/>
      <c r="E353" s="599"/>
      <c r="F353" s="830"/>
      <c r="G353" s="830"/>
      <c r="H353" s="602"/>
      <c r="I353" s="602"/>
      <c r="J353" s="830"/>
      <c r="K353" s="602"/>
      <c r="L353" s="600" t="s">
        <v>194</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1386</v>
      </c>
      <c r="B354" s="1537"/>
      <c r="C354" s="598">
        <v>345</v>
      </c>
      <c r="D354" s="600"/>
      <c r="E354" s="599"/>
      <c r="F354" s="830"/>
      <c r="G354" s="830"/>
      <c r="H354" s="602"/>
      <c r="I354" s="602"/>
      <c r="J354" s="830"/>
      <c r="K354" s="602"/>
      <c r="L354" s="600" t="s">
        <v>195</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1387</v>
      </c>
      <c r="B355" s="1537"/>
      <c r="C355" s="598">
        <v>346</v>
      </c>
      <c r="D355" s="600"/>
      <c r="E355" s="599"/>
      <c r="F355" s="830"/>
      <c r="G355" s="830"/>
      <c r="H355" s="602"/>
      <c r="I355" s="602"/>
      <c r="J355" s="830"/>
      <c r="K355" s="602"/>
      <c r="L355" s="603" t="s">
        <v>196</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1388</v>
      </c>
      <c r="B356" s="1542"/>
      <c r="C356" s="973">
        <v>347</v>
      </c>
      <c r="D356" s="974"/>
      <c r="E356" s="975"/>
      <c r="F356" s="976"/>
      <c r="G356" s="976"/>
      <c r="H356" s="977"/>
      <c r="I356" s="977"/>
      <c r="J356" s="976"/>
      <c r="K356" s="977"/>
      <c r="L356" s="974" t="s">
        <v>197</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368</v>
      </c>
      <c r="L358" s="610" t="s">
        <v>1404</v>
      </c>
      <c r="M358" s="610" t="s">
        <v>1405</v>
      </c>
      <c r="N358" s="610" t="s">
        <v>183</v>
      </c>
      <c r="O358" s="611" t="s">
        <v>876</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193</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194</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195</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196</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197</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1013</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1014</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1586</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1596</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41" t="s">
        <v>1597</v>
      </c>
      <c r="B372" s="1541"/>
      <c r="C372" s="1541"/>
      <c r="D372" s="1541"/>
      <c r="E372" s="1541"/>
      <c r="F372" s="1541"/>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41" t="s">
        <v>1598</v>
      </c>
      <c r="B373" s="1541"/>
      <c r="C373" s="1541"/>
      <c r="D373" s="1541"/>
      <c r="E373" s="1541"/>
      <c r="F373" s="1541"/>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1590</v>
      </c>
      <c r="B375" s="912" t="s">
        <v>1591</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1592</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1593</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1594</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1595</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RrgwcamC/C2rEXom/PGORnAJK2JlQpkEyvVb51pg8hGJ2MvtSOR7sBhCbu/gRdvKrzjbiBo5izuZKwW0GCbFtg==" saltValue="zOXDT4shmIbk6v+ulhsaeA=="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55"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25"/>
      <c r="C1" s="1525"/>
      <c r="D1" s="1525"/>
      <c r="E1" s="1525"/>
      <c r="F1" s="1525"/>
      <c r="G1" s="1525"/>
      <c r="H1" s="1525"/>
      <c r="I1" s="1525"/>
      <c r="J1" s="1525"/>
      <c r="K1" s="1525"/>
    </row>
    <row r="2" spans="1:30" x14ac:dyDescent="0.2">
      <c r="S2" s="581"/>
      <c r="V2" s="581" t="s">
        <v>1333</v>
      </c>
    </row>
    <row r="3" spans="1:30" ht="15" customHeight="1" x14ac:dyDescent="0.2">
      <c r="A3" s="1526" t="s">
        <v>1406</v>
      </c>
      <c r="B3" s="1526"/>
      <c r="C3" s="1526"/>
      <c r="D3" s="1526"/>
      <c r="E3" s="1526"/>
      <c r="F3" s="1526"/>
      <c r="G3" s="1526"/>
      <c r="H3" s="1526"/>
      <c r="I3" s="1526"/>
      <c r="J3" s="1526"/>
      <c r="K3" s="1526"/>
      <c r="S3" s="581"/>
      <c r="V3" s="581" t="s">
        <v>1335</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27" t="s">
        <v>368</v>
      </c>
      <c r="B7" s="1533" t="s">
        <v>369</v>
      </c>
      <c r="C7" s="1533" t="s">
        <v>6</v>
      </c>
      <c r="D7" s="1533" t="s">
        <v>1407</v>
      </c>
      <c r="E7" s="1533" t="s">
        <v>1337</v>
      </c>
      <c r="F7" s="1533" t="s">
        <v>1338</v>
      </c>
      <c r="G7" s="1533" t="s">
        <v>1339</v>
      </c>
      <c r="H7" s="1533" t="s">
        <v>1408</v>
      </c>
      <c r="I7" s="1533" t="s">
        <v>1409</v>
      </c>
      <c r="J7" s="1531" t="s">
        <v>144</v>
      </c>
      <c r="K7" s="1535" t="s">
        <v>1342</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28"/>
      <c r="B8" s="1534"/>
      <c r="C8" s="1534"/>
      <c r="D8" s="1534"/>
      <c r="E8" s="1534"/>
      <c r="F8" s="1534"/>
      <c r="G8" s="1534"/>
      <c r="H8" s="1534"/>
      <c r="I8" s="1534"/>
      <c r="J8" s="1532"/>
      <c r="K8" s="1536"/>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1410</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1413</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1414</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368</v>
      </c>
      <c r="B76" s="559" t="s">
        <v>1361</v>
      </c>
      <c r="C76" s="559" t="s">
        <v>1362</v>
      </c>
      <c r="D76" s="559" t="s">
        <v>1415</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1410</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1365</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1366</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1367</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1368</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1413</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1365</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1366</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1367</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1368</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1414</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1365</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1366</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1367</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1368</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1416</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409</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1014</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1586</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43" t="s">
        <v>1599</v>
      </c>
      <c r="B99" s="1543"/>
      <c r="C99" s="1543"/>
      <c r="D99" s="1543"/>
      <c r="E99" s="1543"/>
      <c r="F99" s="1543"/>
      <c r="G99" s="1543"/>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41" t="s">
        <v>1600</v>
      </c>
      <c r="B100" s="1541"/>
      <c r="C100" s="1541"/>
      <c r="D100" s="1541"/>
      <c r="E100" s="1541"/>
      <c r="F100" s="1541"/>
      <c r="G100" s="1541"/>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41" t="s">
        <v>1601</v>
      </c>
      <c r="B101" s="1541"/>
      <c r="C101" s="1541"/>
      <c r="D101" s="1541"/>
      <c r="E101" s="1541"/>
      <c r="F101" s="1541"/>
      <c r="G101" s="1541"/>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1590</v>
      </c>
      <c r="B103" s="912" t="s">
        <v>1591</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1592</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1593</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1594</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1595</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JC4nZW0IPRN+tQEHdTD1zb0QVQ6ZuReC0uSzy0/2wd5InStRqnuI61qvo1wKDApPmFGJGF0IWNPUl0o5IdHYLg==" saltValue="wKmc3sCjA/GUQBwlf151qg=="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topLeftCell="A384"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12"/>
      <c r="C1" s="1512"/>
      <c r="D1" s="1512"/>
      <c r="E1" s="1512"/>
      <c r="F1" s="1512"/>
      <c r="G1" s="1512"/>
      <c r="H1" s="1512"/>
      <c r="I1" s="1512"/>
      <c r="J1" s="1512"/>
      <c r="K1" s="1512"/>
      <c r="L1" s="1512"/>
      <c r="M1" s="1512"/>
      <c r="N1" s="1512"/>
    </row>
    <row r="2" spans="1:31" x14ac:dyDescent="0.2">
      <c r="V2" s="494" t="s">
        <v>1333</v>
      </c>
    </row>
    <row r="3" spans="1:31" ht="15" customHeight="1" x14ac:dyDescent="0.2">
      <c r="A3" s="1513" t="s">
        <v>1417</v>
      </c>
      <c r="B3" s="1513"/>
      <c r="C3" s="1513"/>
      <c r="D3" s="1513"/>
      <c r="E3" s="1513"/>
      <c r="F3" s="1513"/>
      <c r="G3" s="1513"/>
      <c r="H3" s="1513"/>
      <c r="I3" s="1513"/>
      <c r="J3" s="1513"/>
      <c r="K3" s="1513"/>
      <c r="L3" s="1513"/>
      <c r="M3" s="1513"/>
      <c r="N3" s="1513"/>
      <c r="V3" s="494" t="s">
        <v>1335</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45" t="s">
        <v>368</v>
      </c>
      <c r="B7" s="1517" t="s">
        <v>369</v>
      </c>
      <c r="C7" s="1517" t="s">
        <v>6</v>
      </c>
      <c r="D7" s="1517" t="s">
        <v>1418</v>
      </c>
      <c r="E7" s="1517" t="s">
        <v>1337</v>
      </c>
      <c r="F7" s="1517" t="s">
        <v>1338</v>
      </c>
      <c r="G7" s="1546" t="s">
        <v>1339</v>
      </c>
      <c r="H7" s="1547"/>
      <c r="I7" s="1547"/>
      <c r="J7" s="1548"/>
      <c r="K7" s="1517" t="s">
        <v>1408</v>
      </c>
      <c r="L7" s="1517" t="s">
        <v>1409</v>
      </c>
      <c r="M7" s="1544" t="s">
        <v>144</v>
      </c>
      <c r="N7" s="1517" t="s">
        <v>1342</v>
      </c>
      <c r="O7" s="505"/>
      <c r="P7" s="505"/>
      <c r="Q7" s="505"/>
      <c r="R7" s="505"/>
      <c r="S7" s="505"/>
      <c r="T7" s="505"/>
      <c r="U7" s="505"/>
      <c r="V7" s="1"/>
      <c r="W7" s="505"/>
      <c r="X7" s="505"/>
      <c r="Y7" s="505"/>
      <c r="Z7" s="505"/>
      <c r="AA7" s="505"/>
      <c r="AB7" s="505"/>
      <c r="AC7" s="505"/>
      <c r="AD7" s="505"/>
      <c r="AE7" s="505"/>
    </row>
    <row r="8" spans="1:31" ht="48.75" customHeight="1" x14ac:dyDescent="0.2">
      <c r="A8" s="1545"/>
      <c r="B8" s="1517"/>
      <c r="C8" s="1517"/>
      <c r="D8" s="1517"/>
      <c r="E8" s="1517"/>
      <c r="F8" s="1517"/>
      <c r="G8" s="511" t="s">
        <v>1343</v>
      </c>
      <c r="H8" s="511" t="s">
        <v>1344</v>
      </c>
      <c r="I8" s="511" t="s">
        <v>1345</v>
      </c>
      <c r="J8" s="511" t="s">
        <v>1346</v>
      </c>
      <c r="K8" s="1517"/>
      <c r="L8" s="1517"/>
      <c r="M8" s="1520"/>
      <c r="N8" s="1517"/>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1759</v>
      </c>
      <c r="V9" s="494" t="s">
        <v>1411</v>
      </c>
    </row>
    <row r="10" spans="1:31" x14ac:dyDescent="0.2">
      <c r="A10" s="632" t="s">
        <v>1181</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1347</v>
      </c>
      <c r="V10" s="494" t="s">
        <v>1412</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1348</v>
      </c>
      <c r="V11" s="494" t="s">
        <v>415</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1343</v>
      </c>
      <c r="Q12" s="1324" t="s">
        <v>1346</v>
      </c>
      <c r="R12" s="494" t="s">
        <v>1349</v>
      </c>
      <c r="V12" s="494" t="s">
        <v>416</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1347</v>
      </c>
      <c r="P13" s="1326">
        <f>SUMIFS(H$11:H$30,G$11:G$30,"="&amp;$O13)</f>
        <v>0</v>
      </c>
      <c r="Q13" s="1326">
        <f>SUMIFS(J$11:J$30,H$11:H$30,"="&amp;$O13)</f>
        <v>0</v>
      </c>
      <c r="R13" s="494" t="s">
        <v>1350</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1348</v>
      </c>
      <c r="P14" s="1326">
        <f t="shared" ref="P14:P21" si="4">SUMIFS(H$11:H$30,G$11:G$30,"="&amp;$O14)</f>
        <v>0</v>
      </c>
      <c r="Q14" s="1326">
        <f t="shared" ref="Q14:Q21" si="5">SUMIFS(J$11:J$30,H$11:H$30,"="&amp;$O14)</f>
        <v>0</v>
      </c>
      <c r="R14" s="979" t="s">
        <v>1351</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1349</v>
      </c>
      <c r="P15" s="1326">
        <f t="shared" si="4"/>
        <v>0</v>
      </c>
      <c r="Q15" s="1326">
        <f t="shared" si="5"/>
        <v>0</v>
      </c>
      <c r="R15" s="979" t="s">
        <v>1352</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1350</v>
      </c>
      <c r="P16" s="1326">
        <f t="shared" si="4"/>
        <v>0</v>
      </c>
      <c r="Q16" s="1326">
        <f t="shared" si="5"/>
        <v>0</v>
      </c>
      <c r="R16" s="979" t="s">
        <v>1353</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1351</v>
      </c>
      <c r="P17" s="1326">
        <f t="shared" si="4"/>
        <v>0</v>
      </c>
      <c r="Q17" s="1326">
        <f t="shared" si="5"/>
        <v>0</v>
      </c>
      <c r="R17" s="494" t="s">
        <v>1354</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1352</v>
      </c>
      <c r="P18" s="1326">
        <f t="shared" si="4"/>
        <v>0</v>
      </c>
      <c r="Q18" s="1326">
        <f t="shared" si="5"/>
        <v>0</v>
      </c>
      <c r="R18" s="979" t="s">
        <v>1355</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1353</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1354</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1355</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165</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1343</v>
      </c>
      <c r="Q33" s="1324" t="s">
        <v>1346</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1347</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1348</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1349</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1350</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1351</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1352</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1353</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1354</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1355</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1182</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1343</v>
      </c>
      <c r="Q54" s="1324" t="s">
        <v>1346</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1347</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1348</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1349</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1350</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1351</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1352</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1353</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1354</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1355</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1183</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1343</v>
      </c>
      <c r="Q75" s="1324" t="s">
        <v>1346</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1347</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1348</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1349</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1350</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1351</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1352</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1353</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1354</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1355</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1184</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1343</v>
      </c>
      <c r="Q96" s="1324" t="s">
        <v>1346</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1347</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1348</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1349</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1350</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1351</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1352</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1353</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1354</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1355</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1419</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1343</v>
      </c>
      <c r="Q117" s="1324" t="s">
        <v>1346</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1347</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1348</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1349</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1350</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1351</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1352</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1353</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1354</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1355</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1420</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1343</v>
      </c>
      <c r="Q138" s="1324" t="s">
        <v>1346</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1347</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1348</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1349</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1350</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1351</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1352</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1353</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1354</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1355</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1421</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1343</v>
      </c>
      <c r="Q159" s="1324" t="s">
        <v>1346</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1347</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1348</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1349</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1350</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1351</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1352</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1353</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1354</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1355</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1422</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1343</v>
      </c>
      <c r="Q180" s="1324" t="s">
        <v>1346</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1347</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1348</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1349</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1350</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1351</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1352</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1353</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1354</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1355</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1423</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1343</v>
      </c>
      <c r="Q201" s="1324" t="s">
        <v>1346</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1347</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1348</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1349</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1350</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1351</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1352</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1353</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1354</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1355</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1424</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1343</v>
      </c>
      <c r="Q222" s="1324" t="s">
        <v>1346</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1347</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1348</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1349</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1350</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1351</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1352</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1353</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1354</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1355</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1191</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1343</v>
      </c>
      <c r="Q243" s="1324" t="s">
        <v>1346</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1347</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1348</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1349</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1350</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1351</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1352</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1353</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1354</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1355</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1192</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1343</v>
      </c>
      <c r="Q264" s="1324" t="s">
        <v>1346</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1347</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1348</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1349</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1350</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1351</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1352</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1353</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1354</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1355</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1193</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1343</v>
      </c>
      <c r="Q285" s="1324" t="s">
        <v>1346</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1347</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1348</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1349</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1350</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1351</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1352</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1353</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1354</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1355</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1194</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1343</v>
      </c>
      <c r="Q306" s="1324" t="s">
        <v>1346</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1347</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1348</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1349</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1350</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1351</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1352</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1353</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1354</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1355</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1425</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1343</v>
      </c>
      <c r="Q327" s="1324" t="s">
        <v>1346</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1347</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1348</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1349</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1350</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1351</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1352</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1353</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1354</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1355</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1426</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1343</v>
      </c>
      <c r="Q348" s="1324" t="s">
        <v>1346</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1347</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1348</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1349</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1350</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1351</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1352</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1353</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1354</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1355</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1427</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1343</v>
      </c>
      <c r="Q369" s="1324" t="s">
        <v>1346</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1347</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1348</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1349</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1350</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1351</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1352</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1353</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1354</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1355</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1428</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1343</v>
      </c>
      <c r="Q390" s="1324" t="s">
        <v>1346</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1347</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1348</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1349</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1350</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1351</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1352</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1353</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1354</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1355</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1429</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1343</v>
      </c>
      <c r="Q411" s="1324" t="s">
        <v>1346</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1347</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1348</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1349</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1350</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1351</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1352</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1353</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1354</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1355</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368</v>
      </c>
      <c r="B432" s="559" t="s">
        <v>1361</v>
      </c>
      <c r="C432" s="559" t="s">
        <v>1362</v>
      </c>
      <c r="D432" s="559" t="s">
        <v>1409</v>
      </c>
      <c r="E432" s="560" t="s">
        <v>144</v>
      </c>
      <c r="F432" s="640"/>
      <c r="G432" s="640"/>
      <c r="H432" s="640"/>
      <c r="I432" s="640"/>
      <c r="J432" s="1323"/>
      <c r="K432" s="1324" t="s">
        <v>1343</v>
      </c>
      <c r="L432" s="1324" t="s">
        <v>1346</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1365</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1347</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1366</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1348</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1367</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1349</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1368</v>
      </c>
      <c r="B436" s="568">
        <f>SUMIFS(J10:J240,$F$10:$F$240,"&gt;"&amp;36)</f>
        <v>0</v>
      </c>
      <c r="C436" s="568">
        <f>SUMIFS(K10:K240,$F$10:$F$240,"&gt;"&amp;36)</f>
        <v>0</v>
      </c>
      <c r="D436" s="568">
        <f>SUMIFS(L10:L240,$F$10:$F$240,"&gt;"&amp;36)</f>
        <v>0</v>
      </c>
      <c r="E436" s="568">
        <f>SUMIFS(M10:M240,$F$10:$F$240,"&gt;"&amp;36)</f>
        <v>0</v>
      </c>
      <c r="F436" s="640"/>
      <c r="G436" s="640"/>
      <c r="H436" s="640"/>
      <c r="I436" s="640"/>
      <c r="J436" s="1325" t="s">
        <v>1350</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1351</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1411</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1352</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1412</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1353</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415</v>
      </c>
      <c r="B440" s="600">
        <f t="shared" si="123"/>
        <v>0</v>
      </c>
      <c r="C440" s="600">
        <f t="shared" si="124"/>
        <v>0</v>
      </c>
      <c r="D440" s="600">
        <f t="shared" si="124"/>
        <v>0</v>
      </c>
      <c r="E440" s="600">
        <f t="shared" si="124"/>
        <v>0</v>
      </c>
      <c r="F440" s="641" t="str">
        <f>IF(B440=i.04119a!D54,"",B440-i.04119a!D54)</f>
        <v/>
      </c>
      <c r="G440" s="641"/>
      <c r="H440" s="641"/>
      <c r="I440" s="641"/>
      <c r="J440" s="1325" t="s">
        <v>1354</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416</v>
      </c>
      <c r="B441" s="600">
        <f t="shared" si="123"/>
        <v>0</v>
      </c>
      <c r="C441" s="600">
        <f t="shared" si="124"/>
        <v>0</v>
      </c>
      <c r="D441" s="600">
        <f t="shared" si="124"/>
        <v>0</v>
      </c>
      <c r="E441" s="600">
        <f t="shared" si="124"/>
        <v>0</v>
      </c>
      <c r="F441" s="641" t="str">
        <f>IF(B441=i.04119a!D55,"",B441-i.04119a!D55)</f>
        <v/>
      </c>
      <c r="G441" s="641"/>
      <c r="H441" s="641"/>
      <c r="I441" s="641"/>
      <c r="J441" s="1327" t="s">
        <v>1355</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1014</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1586</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43" t="s">
        <v>1602</v>
      </c>
      <c r="B446" s="1543"/>
      <c r="C446" s="1543"/>
      <c r="D446" s="1543"/>
      <c r="E446" s="1543"/>
      <c r="F446" s="1543"/>
      <c r="G446" s="1543"/>
      <c r="H446" s="1543"/>
      <c r="I446" s="1543"/>
      <c r="J446" s="1543"/>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41" t="s">
        <v>1603</v>
      </c>
      <c r="B447" s="1541"/>
      <c r="C447" s="1541"/>
      <c r="D447" s="1541"/>
      <c r="E447" s="1541"/>
      <c r="F447" s="1541"/>
      <c r="G447" s="1541"/>
      <c r="H447" s="1541"/>
      <c r="I447" s="1541"/>
      <c r="J447" s="1541"/>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41" t="s">
        <v>1604</v>
      </c>
      <c r="B448" s="1541"/>
      <c r="C448" s="1541"/>
      <c r="D448" s="1541"/>
      <c r="E448" s="1541"/>
      <c r="F448" s="1541"/>
      <c r="G448" s="1541"/>
      <c r="H448" s="1541"/>
      <c r="I448" s="1541"/>
      <c r="J448" s="1541"/>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41" t="s">
        <v>1605</v>
      </c>
      <c r="B449" s="1541"/>
      <c r="C449" s="1541"/>
      <c r="D449" s="1541"/>
      <c r="E449" s="1541"/>
      <c r="F449" s="1541"/>
      <c r="G449" s="1541"/>
      <c r="H449" s="1541"/>
      <c r="I449" s="1541"/>
      <c r="J449" s="1541"/>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1590</v>
      </c>
      <c r="B451" s="912" t="s">
        <v>1591</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1592</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1593</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1594</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1595</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7i3WOhClEMcQALqlKShCTqHC2nSJT6lJG1H29YMAem23YndAGD/pBxgXuTy9nsi4mHZPoBYzzi0fvOUsUcbZ9Q==" saltValue="udtyGbGnXp8H5uH1ig3W0A==" spinCount="100000" sheet="1" formatColumns="0" formatRows="0" sort="0" autoFilter="0"/>
  <mergeCells count="17">
    <mergeCell ref="A446:J446"/>
    <mergeCell ref="A447:J447"/>
    <mergeCell ref="A448:J448"/>
    <mergeCell ref="A449:J449"/>
    <mergeCell ref="L7:L8"/>
    <mergeCell ref="G7:J7"/>
    <mergeCell ref="M7:M8"/>
    <mergeCell ref="N7:N8"/>
    <mergeCell ref="B1:N1"/>
    <mergeCell ref="A3:N3"/>
    <mergeCell ref="A7:A8"/>
    <mergeCell ref="B7:B8"/>
    <mergeCell ref="C7:C8"/>
    <mergeCell ref="D7:D8"/>
    <mergeCell ref="E7:E8"/>
    <mergeCell ref="F7:F8"/>
    <mergeCell ref="K7:K8"/>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t="s">
        <v>1332</v>
      </c>
      <c r="B1" s="1525"/>
      <c r="C1" s="1525"/>
      <c r="D1" s="1525"/>
      <c r="E1" s="1525"/>
      <c r="F1" s="1525"/>
      <c r="G1" s="1525"/>
      <c r="H1" s="1525"/>
      <c r="I1" s="1525"/>
      <c r="J1" s="1525"/>
      <c r="K1" s="1525"/>
      <c r="L1" s="1525"/>
      <c r="M1" s="1525"/>
      <c r="N1" s="1525"/>
      <c r="O1" s="1525"/>
      <c r="P1" s="1525"/>
    </row>
    <row r="2" spans="1:35" x14ac:dyDescent="0.2">
      <c r="Y2" s="980" t="s">
        <v>1333</v>
      </c>
    </row>
    <row r="3" spans="1:35" ht="15" customHeight="1" x14ac:dyDescent="0.2">
      <c r="A3" s="1526" t="s">
        <v>1430</v>
      </c>
      <c r="B3" s="1526"/>
      <c r="C3" s="1526"/>
      <c r="D3" s="1526"/>
      <c r="E3" s="1526"/>
      <c r="F3" s="1526"/>
      <c r="G3" s="1526"/>
      <c r="H3" s="1526"/>
      <c r="I3" s="1526"/>
      <c r="J3" s="1526"/>
      <c r="K3" s="1526"/>
      <c r="L3" s="1526"/>
      <c r="M3" s="1526"/>
      <c r="N3" s="1526"/>
      <c r="O3" s="1526"/>
      <c r="P3" s="1526"/>
      <c r="Y3" s="980" t="s">
        <v>1335</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27" t="s">
        <v>368</v>
      </c>
      <c r="B7" s="1533" t="s">
        <v>369</v>
      </c>
      <c r="C7" s="1533" t="s">
        <v>6</v>
      </c>
      <c r="D7" s="1533" t="s">
        <v>1336</v>
      </c>
      <c r="E7" s="1533" t="s">
        <v>1337</v>
      </c>
      <c r="F7" s="1533" t="s">
        <v>1338</v>
      </c>
      <c r="G7" s="1533" t="s">
        <v>1339</v>
      </c>
      <c r="H7" s="1533"/>
      <c r="I7" s="1533"/>
      <c r="J7" s="1533"/>
      <c r="K7" s="1531" t="s">
        <v>1340</v>
      </c>
      <c r="L7" s="1533" t="s">
        <v>1341</v>
      </c>
      <c r="M7" s="1531" t="s">
        <v>144</v>
      </c>
      <c r="N7" s="1533" t="s">
        <v>1431</v>
      </c>
      <c r="O7" s="1531" t="s">
        <v>1432</v>
      </c>
      <c r="P7" s="1535" t="s">
        <v>1342</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28"/>
      <c r="B8" s="1534"/>
      <c r="C8" s="1534"/>
      <c r="D8" s="1534"/>
      <c r="E8" s="1534"/>
      <c r="F8" s="1534"/>
      <c r="G8" s="512" t="s">
        <v>1343</v>
      </c>
      <c r="H8" s="512" t="s">
        <v>1344</v>
      </c>
      <c r="I8" s="512" t="s">
        <v>1345</v>
      </c>
      <c r="J8" s="512" t="s">
        <v>1346</v>
      </c>
      <c r="K8" s="1532"/>
      <c r="L8" s="1534"/>
      <c r="M8" s="1532"/>
      <c r="N8" s="1534"/>
      <c r="O8" s="1532"/>
      <c r="P8" s="1536"/>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1347</v>
      </c>
    </row>
    <row r="10" spans="1:35" s="498" customFormat="1" ht="12.75" customHeight="1" x14ac:dyDescent="0.2">
      <c r="A10" s="608" t="s">
        <v>375</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1343</v>
      </c>
      <c r="S10" s="512" t="s">
        <v>1346</v>
      </c>
      <c r="T10" s="512" t="s">
        <v>144</v>
      </c>
      <c r="U10" s="582"/>
      <c r="V10" s="582"/>
      <c r="W10" s="1552" t="s">
        <v>1346</v>
      </c>
      <c r="X10" s="1531" t="s">
        <v>1340</v>
      </c>
      <c r="Y10" s="981" t="s">
        <v>1348</v>
      </c>
      <c r="Z10" s="582"/>
      <c r="AA10" s="582"/>
      <c r="AB10" s="582"/>
      <c r="AC10" s="582"/>
      <c r="AD10" s="582"/>
      <c r="AE10" s="582"/>
      <c r="AF10" s="582"/>
      <c r="AG10" s="582"/>
      <c r="AH10" s="582"/>
      <c r="AI10" s="582"/>
    </row>
    <row r="11" spans="1:35" s="498" customFormat="1" outlineLevel="1" x14ac:dyDescent="0.2">
      <c r="A11" s="621" t="s">
        <v>1433</v>
      </c>
      <c r="B11" s="1549"/>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1347</v>
      </c>
      <c r="R11" s="568">
        <f>SUMIFS(G11:G20,H11:H20,"="&amp;Q11)</f>
        <v>0</v>
      </c>
      <c r="S11" s="568">
        <f>SUMIFS(J11:J20,H11:H20,"="&amp;Q11)</f>
        <v>0</v>
      </c>
      <c r="T11" s="568">
        <f>SUMIFS(M11:M20,H11:H20,"="&amp;Q11)</f>
        <v>0</v>
      </c>
      <c r="U11" s="582"/>
      <c r="W11" s="1553"/>
      <c r="X11" s="1532"/>
      <c r="Y11" s="981" t="s">
        <v>1349</v>
      </c>
      <c r="Z11" s="582"/>
      <c r="AA11" s="582"/>
      <c r="AB11" s="582"/>
      <c r="AC11" s="582"/>
      <c r="AD11" s="582"/>
      <c r="AE11" s="582"/>
      <c r="AF11" s="582"/>
      <c r="AG11" s="582"/>
      <c r="AH11" s="582"/>
      <c r="AI11" s="582"/>
    </row>
    <row r="12" spans="1:35" s="498" customFormat="1" outlineLevel="1" x14ac:dyDescent="0.2">
      <c r="A12" s="621" t="s">
        <v>1433</v>
      </c>
      <c r="B12" s="1550"/>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1348</v>
      </c>
      <c r="R12" s="568">
        <f>SUMIFS(G11:G20,H11:H20,"="&amp;Q12)</f>
        <v>0</v>
      </c>
      <c r="S12" s="568">
        <f>SUMIFS(J11:J20,H11:H20,"="&amp;Q12)</f>
        <v>0</v>
      </c>
      <c r="T12" s="568">
        <f>SUMIFS(M11:M20,H11:H20,"="&amp;Q12)</f>
        <v>0</v>
      </c>
      <c r="U12" s="582"/>
      <c r="V12" s="575" t="s">
        <v>1176</v>
      </c>
      <c r="W12" s="650">
        <f>SUMIFS(J$11:J$20,$N$11:$N$20,"="&amp;$V12)</f>
        <v>0</v>
      </c>
      <c r="X12" s="650">
        <f>SUMIFS(K$11:K$20,$N$11:$N$20,"="&amp;$V12)</f>
        <v>0</v>
      </c>
      <c r="Y12" s="981" t="s">
        <v>1350</v>
      </c>
      <c r="Z12" s="582"/>
      <c r="AA12" s="582"/>
      <c r="AB12" s="582"/>
      <c r="AC12" s="582"/>
      <c r="AD12" s="582"/>
      <c r="AE12" s="582"/>
      <c r="AF12" s="582"/>
      <c r="AG12" s="582"/>
      <c r="AH12" s="582"/>
      <c r="AI12" s="582"/>
    </row>
    <row r="13" spans="1:35" s="498" customFormat="1" outlineLevel="1" x14ac:dyDescent="0.2">
      <c r="A13" s="621" t="s">
        <v>1433</v>
      </c>
      <c r="B13" s="1550"/>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1349</v>
      </c>
      <c r="R13" s="568">
        <f>SUMIFS(G11:G20,H11:H20,"="&amp;Q13)</f>
        <v>0</v>
      </c>
      <c r="S13" s="568">
        <f>SUMIFS(J11:J20,H11:H20,"="&amp;Q13)</f>
        <v>0</v>
      </c>
      <c r="T13" s="568">
        <f>SUMIFS(M11:M20,H11:H20,"="&amp;Q13)</f>
        <v>0</v>
      </c>
      <c r="U13" s="582"/>
      <c r="V13" s="575" t="s">
        <v>1168</v>
      </c>
      <c r="W13" s="650">
        <f t="shared" ref="W13:X19" si="4">SUMIFS(J$11:J$20,$N$11:$N$20,"="&amp;$V13)</f>
        <v>0</v>
      </c>
      <c r="X13" s="650">
        <f t="shared" si="4"/>
        <v>0</v>
      </c>
      <c r="Y13" s="982" t="s">
        <v>1351</v>
      </c>
      <c r="Z13" s="582"/>
      <c r="AA13" s="582"/>
      <c r="AB13" s="582"/>
      <c r="AC13" s="582"/>
      <c r="AD13" s="582"/>
      <c r="AE13" s="582"/>
      <c r="AF13" s="582"/>
      <c r="AG13" s="582"/>
      <c r="AH13" s="582"/>
      <c r="AI13" s="582"/>
    </row>
    <row r="14" spans="1:35" s="498" customFormat="1" outlineLevel="1" x14ac:dyDescent="0.2">
      <c r="A14" s="621" t="s">
        <v>1433</v>
      </c>
      <c r="B14" s="1550"/>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1350</v>
      </c>
      <c r="R14" s="568">
        <f>SUMIFS(G11:G20,H11:H20,"="&amp;Q14)</f>
        <v>0</v>
      </c>
      <c r="S14" s="568">
        <f>SUMIFS(J11:J20,H11:H20,"="&amp;Q14)</f>
        <v>0</v>
      </c>
      <c r="T14" s="568">
        <f>SUMIFS(M11:M20,H11:H20,"="&amp;Q14)</f>
        <v>0</v>
      </c>
      <c r="U14" s="582"/>
      <c r="V14" s="575" t="s">
        <v>860</v>
      </c>
      <c r="W14" s="650">
        <f t="shared" si="4"/>
        <v>0</v>
      </c>
      <c r="X14" s="650">
        <f t="shared" si="4"/>
        <v>0</v>
      </c>
      <c r="Y14" s="982" t="s">
        <v>1352</v>
      </c>
      <c r="Z14" s="582"/>
      <c r="AA14" s="582"/>
      <c r="AB14" s="582"/>
      <c r="AC14" s="582"/>
      <c r="AD14" s="582"/>
      <c r="AE14" s="582"/>
      <c r="AF14" s="582"/>
      <c r="AG14" s="582"/>
      <c r="AH14" s="582"/>
      <c r="AI14" s="582"/>
    </row>
    <row r="15" spans="1:35" s="498" customFormat="1" outlineLevel="1" x14ac:dyDescent="0.2">
      <c r="A15" s="621" t="s">
        <v>1433</v>
      </c>
      <c r="B15" s="1550"/>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1351</v>
      </c>
      <c r="R15" s="568">
        <f>SUMIFS(G11:G20,H11:H20,"="&amp;Q15)</f>
        <v>0</v>
      </c>
      <c r="S15" s="568">
        <f>SUMIFS(J11:J20,H11:H20,"="&amp;Q15)</f>
        <v>0</v>
      </c>
      <c r="T15" s="568">
        <f>SUMIFS(M11:M20,H11:H20,"="&amp;Q15)</f>
        <v>0</v>
      </c>
      <c r="U15" s="582"/>
      <c r="V15" s="575" t="s">
        <v>1169</v>
      </c>
      <c r="W15" s="650">
        <f t="shared" si="4"/>
        <v>0</v>
      </c>
      <c r="X15" s="650">
        <f t="shared" si="4"/>
        <v>0</v>
      </c>
      <c r="Y15" s="982" t="s">
        <v>1353</v>
      </c>
      <c r="Z15" s="582"/>
      <c r="AA15" s="582"/>
      <c r="AB15" s="582"/>
      <c r="AC15" s="582"/>
      <c r="AD15" s="582"/>
      <c r="AE15" s="582"/>
      <c r="AF15" s="582"/>
      <c r="AG15" s="582"/>
      <c r="AH15" s="582"/>
      <c r="AI15" s="582"/>
    </row>
    <row r="16" spans="1:35" s="498" customFormat="1" outlineLevel="1" x14ac:dyDescent="0.2">
      <c r="A16" s="621" t="s">
        <v>1433</v>
      </c>
      <c r="B16" s="1550"/>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1352</v>
      </c>
      <c r="R16" s="568">
        <f>SUMIFS(G11:G20,H11:H20,"="&amp;Q16)</f>
        <v>0</v>
      </c>
      <c r="S16" s="568">
        <f>SUMIFS(J11:J20,H11:H20,"="&amp;Q16)</f>
        <v>0</v>
      </c>
      <c r="T16" s="568">
        <f>SUMIFS(M11:M20,H11:H20,"="&amp;Q16)</f>
        <v>0</v>
      </c>
      <c r="U16" s="582"/>
      <c r="V16" s="575" t="s">
        <v>1170</v>
      </c>
      <c r="W16" s="650">
        <f t="shared" si="4"/>
        <v>0</v>
      </c>
      <c r="X16" s="650">
        <f t="shared" si="4"/>
        <v>0</v>
      </c>
      <c r="Y16" s="981" t="s">
        <v>1354</v>
      </c>
      <c r="Z16" s="582"/>
      <c r="AA16" s="582"/>
      <c r="AB16" s="582"/>
      <c r="AC16" s="582"/>
      <c r="AD16" s="582"/>
      <c r="AE16" s="582"/>
      <c r="AF16" s="582"/>
      <c r="AG16" s="582"/>
      <c r="AH16" s="582"/>
      <c r="AI16" s="582"/>
    </row>
    <row r="17" spans="1:35" s="498" customFormat="1" outlineLevel="1" x14ac:dyDescent="0.2">
      <c r="A17" s="621" t="s">
        <v>1433</v>
      </c>
      <c r="B17" s="1550"/>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1353</v>
      </c>
      <c r="R17" s="568">
        <f>SUMIFS(G11:G20,H11:H20,"="&amp;Q17)</f>
        <v>0</v>
      </c>
      <c r="S17" s="568">
        <f>SUMIFS(J11:J20,H11:H20,"="&amp;Q17)</f>
        <v>0</v>
      </c>
      <c r="T17" s="568">
        <f>SUMIFS(M11:M20,H11:H20,"="&amp;Q17)</f>
        <v>0</v>
      </c>
      <c r="U17" s="582"/>
      <c r="V17" s="575" t="s">
        <v>1171</v>
      </c>
      <c r="W17" s="650">
        <f t="shared" si="4"/>
        <v>0</v>
      </c>
      <c r="X17" s="650">
        <f t="shared" si="4"/>
        <v>0</v>
      </c>
      <c r="Y17" s="982" t="s">
        <v>1355</v>
      </c>
      <c r="Z17" s="582"/>
      <c r="AA17" s="582"/>
      <c r="AB17" s="582"/>
      <c r="AC17" s="582"/>
      <c r="AD17" s="582"/>
      <c r="AE17" s="582"/>
      <c r="AF17" s="582"/>
      <c r="AG17" s="582"/>
      <c r="AH17" s="582"/>
      <c r="AI17" s="582"/>
    </row>
    <row r="18" spans="1:35" s="498" customFormat="1" outlineLevel="1" x14ac:dyDescent="0.2">
      <c r="A18" s="621" t="s">
        <v>1433</v>
      </c>
      <c r="B18" s="1550"/>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1354</v>
      </c>
      <c r="R18" s="568">
        <f>SUMIFS(G11:G20,H11:H20,"="&amp;Q18)</f>
        <v>0</v>
      </c>
      <c r="S18" s="568">
        <f>SUMIFS(J11:J20,H11:H20,"="&amp;Q18)</f>
        <v>0</v>
      </c>
      <c r="T18" s="568">
        <f>SUMIFS(M11:M20,H11:H20,"="&amp;Q18)</f>
        <v>0</v>
      </c>
      <c r="U18" s="582"/>
      <c r="V18" s="575" t="s">
        <v>1172</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1433</v>
      </c>
      <c r="B19" s="1550"/>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1355</v>
      </c>
      <c r="R19" s="568">
        <f>SUMIFS(G11:G20,H11:H20,"="&amp;Q19)</f>
        <v>0</v>
      </c>
      <c r="S19" s="568">
        <f>SUMIFS(J11:J20,H11:H20,"="&amp;R19)</f>
        <v>0</v>
      </c>
      <c r="T19" s="568">
        <f>SUMIFS(M11:M20,H11:H20,"="&amp;S19)</f>
        <v>0</v>
      </c>
      <c r="U19" s="582"/>
      <c r="V19" s="575" t="s">
        <v>1173</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762</v>
      </c>
      <c r="B20" s="1551"/>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1753</v>
      </c>
      <c r="Z20" s="582"/>
      <c r="AA20" s="582"/>
      <c r="AB20" s="582"/>
      <c r="AC20" s="582"/>
      <c r="AD20" s="582"/>
      <c r="AE20" s="582"/>
      <c r="AF20" s="582"/>
      <c r="AG20" s="582"/>
      <c r="AH20" s="582"/>
      <c r="AI20" s="582"/>
    </row>
    <row r="21" spans="1:35" s="498" customFormat="1" ht="12.75" customHeight="1" x14ac:dyDescent="0.2">
      <c r="A21" s="608" t="s">
        <v>1434</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1343</v>
      </c>
      <c r="S21" s="512" t="s">
        <v>1346</v>
      </c>
      <c r="T21" s="512" t="s">
        <v>144</v>
      </c>
      <c r="U21" s="582"/>
      <c r="V21" s="582"/>
      <c r="W21" s="1552" t="s">
        <v>1346</v>
      </c>
      <c r="X21" s="1531" t="s">
        <v>1340</v>
      </c>
      <c r="Y21" s="80" t="s">
        <v>1754</v>
      </c>
      <c r="Z21" s="582"/>
      <c r="AA21" s="582"/>
      <c r="AB21" s="582"/>
      <c r="AC21" s="582"/>
      <c r="AD21" s="582"/>
      <c r="AE21" s="582"/>
      <c r="AF21" s="582"/>
      <c r="AG21" s="582"/>
      <c r="AH21" s="582"/>
      <c r="AI21" s="582"/>
    </row>
    <row r="22" spans="1:35" s="498" customFormat="1" outlineLevel="1" x14ac:dyDescent="0.2">
      <c r="A22" s="621" t="s">
        <v>1433</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1347</v>
      </c>
      <c r="R22" s="568">
        <f>SUMIFS(G22:G31,H22:H31,"="&amp;Q22)</f>
        <v>0</v>
      </c>
      <c r="S22" s="568">
        <f>SUMIFS(J22:J31,H22:H31,"="&amp;Q22)</f>
        <v>0</v>
      </c>
      <c r="T22" s="568">
        <f>SUMIFS(M22:M31,H22:H31,"="&amp;Q22)</f>
        <v>0</v>
      </c>
      <c r="U22" s="582"/>
      <c r="W22" s="1553"/>
      <c r="X22" s="1532"/>
      <c r="Y22" s="80" t="s">
        <v>1755</v>
      </c>
      <c r="Z22" s="582"/>
      <c r="AA22" s="582"/>
      <c r="AB22" s="582"/>
      <c r="AC22" s="582"/>
      <c r="AD22" s="582"/>
      <c r="AE22" s="582"/>
      <c r="AF22" s="582"/>
      <c r="AG22" s="582"/>
      <c r="AH22" s="582"/>
      <c r="AI22" s="582"/>
    </row>
    <row r="23" spans="1:35" s="498" customFormat="1" outlineLevel="1" x14ac:dyDescent="0.2">
      <c r="A23" s="621" t="s">
        <v>1433</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1348</v>
      </c>
      <c r="R23" s="568">
        <f>SUMIFS(G22:G31,H22:H31,"="&amp;Q23)</f>
        <v>0</v>
      </c>
      <c r="S23" s="568">
        <f>SUMIFS(J22:J31,H22:H31,"="&amp;Q23)</f>
        <v>0</v>
      </c>
      <c r="T23" s="568">
        <f>SUMIFS(M22:M31,H22:H31,"="&amp;Q23)</f>
        <v>0</v>
      </c>
      <c r="U23" s="582"/>
      <c r="V23" s="575" t="s">
        <v>1176</v>
      </c>
      <c r="W23" s="650">
        <f>SUMIFS(J$22:J$31,$N$22:$N$31,"="&amp;$V23)</f>
        <v>0</v>
      </c>
      <c r="X23" s="650">
        <f>SUMIFS(K$22:K$31,$N$22:$N$31,"="&amp;$V23)</f>
        <v>0</v>
      </c>
      <c r="Y23" s="80" t="s">
        <v>1756</v>
      </c>
      <c r="Z23" s="582"/>
      <c r="AA23" s="582"/>
      <c r="AB23" s="582"/>
      <c r="AC23" s="582"/>
      <c r="AD23" s="582"/>
      <c r="AE23" s="582"/>
      <c r="AF23" s="582"/>
      <c r="AG23" s="582"/>
      <c r="AH23" s="582"/>
      <c r="AI23" s="582"/>
    </row>
    <row r="24" spans="1:35" s="498" customFormat="1" outlineLevel="1" x14ac:dyDescent="0.2">
      <c r="A24" s="621" t="s">
        <v>1433</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1349</v>
      </c>
      <c r="R24" s="568">
        <f>SUMIFS(G22:G31,H22:H31,"="&amp;Q24)</f>
        <v>0</v>
      </c>
      <c r="S24" s="568">
        <f>SUMIFS(J22:J31,H22:H31,"="&amp;Q24)</f>
        <v>0</v>
      </c>
      <c r="T24" s="568">
        <f>SUMIFS(M22:M31,H22:H31,"="&amp;Q24)</f>
        <v>0</v>
      </c>
      <c r="U24" s="582"/>
      <c r="V24" s="575" t="s">
        <v>1168</v>
      </c>
      <c r="W24" s="650">
        <f t="shared" ref="W24:X30" si="10">SUMIFS(J$22:J$31,$N$22:$N$31,"="&amp;$V24)</f>
        <v>0</v>
      </c>
      <c r="X24" s="650">
        <f t="shared" si="10"/>
        <v>0</v>
      </c>
      <c r="Y24" s="494" t="s">
        <v>1757</v>
      </c>
      <c r="Z24" s="582"/>
      <c r="AA24" s="582"/>
      <c r="AB24" s="582"/>
      <c r="AC24" s="582"/>
      <c r="AD24" s="582"/>
      <c r="AE24" s="582"/>
      <c r="AF24" s="582"/>
      <c r="AG24" s="582"/>
      <c r="AH24" s="582"/>
      <c r="AI24" s="582"/>
    </row>
    <row r="25" spans="1:35" s="498" customFormat="1" outlineLevel="1" x14ac:dyDescent="0.2">
      <c r="A25" s="621" t="s">
        <v>1433</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1350</v>
      </c>
      <c r="R25" s="568">
        <f>SUMIFS(G22:G31,H22:H31,"="&amp;Q25)</f>
        <v>0</v>
      </c>
      <c r="S25" s="568">
        <f>SUMIFS(J22:J31,H22:H31,"="&amp;Q25)</f>
        <v>0</v>
      </c>
      <c r="T25" s="568">
        <f>SUMIFS(M22:M31,H22:H31,"="&amp;Q25)</f>
        <v>0</v>
      </c>
      <c r="U25" s="582"/>
      <c r="V25" s="575" t="s">
        <v>860</v>
      </c>
      <c r="W25" s="650">
        <f t="shared" si="10"/>
        <v>0</v>
      </c>
      <c r="X25" s="650">
        <f t="shared" si="10"/>
        <v>0</v>
      </c>
      <c r="Y25" s="494" t="s">
        <v>1758</v>
      </c>
      <c r="Z25" s="582"/>
      <c r="AA25" s="582"/>
      <c r="AB25" s="582"/>
      <c r="AC25" s="582"/>
      <c r="AD25" s="582"/>
      <c r="AE25" s="582"/>
      <c r="AF25" s="582"/>
      <c r="AG25" s="582"/>
      <c r="AH25" s="582"/>
      <c r="AI25" s="582"/>
    </row>
    <row r="26" spans="1:35" s="498" customFormat="1" outlineLevel="1" x14ac:dyDescent="0.2">
      <c r="A26" s="621" t="s">
        <v>1433</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1351</v>
      </c>
      <c r="R26" s="568">
        <f>SUMIFS(G22:G31,H22:H31,"="&amp;Q26)</f>
        <v>0</v>
      </c>
      <c r="S26" s="568">
        <f>SUMIFS(J22:J31,H22:H31,"="&amp;Q26)</f>
        <v>0</v>
      </c>
      <c r="T26" s="568">
        <f>SUMIFS(M22:M31,H22:H31,"="&amp;Q26)</f>
        <v>0</v>
      </c>
      <c r="U26" s="582"/>
      <c r="V26" s="575" t="s">
        <v>1169</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1433</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1352</v>
      </c>
      <c r="R27" s="568">
        <f>SUMIFS(G22:G31,H22:H31,"="&amp;Q27)</f>
        <v>0</v>
      </c>
      <c r="S27" s="568">
        <f>SUMIFS(J22:J31,H22:H31,"="&amp;Q27)</f>
        <v>0</v>
      </c>
      <c r="T27" s="568">
        <f>SUMIFS(M22:M31,H22:H31,"="&amp;Q27)</f>
        <v>0</v>
      </c>
      <c r="U27" s="582"/>
      <c r="V27" s="575" t="s">
        <v>1170</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1433</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1353</v>
      </c>
      <c r="R28" s="568">
        <f>SUMIFS(G22:G31,H22:H31,"="&amp;Q28)</f>
        <v>0</v>
      </c>
      <c r="S28" s="568">
        <f>SUMIFS(J22:J31,H22:H31,"="&amp;Q28)</f>
        <v>0</v>
      </c>
      <c r="T28" s="568">
        <f>SUMIFS(M22:M31,H22:H31,"="&amp;Q28)</f>
        <v>0</v>
      </c>
      <c r="U28" s="582"/>
      <c r="V28" s="575" t="s">
        <v>1171</v>
      </c>
      <c r="W28" s="650">
        <f t="shared" si="10"/>
        <v>0</v>
      </c>
      <c r="X28" s="650">
        <f t="shared" si="10"/>
        <v>0</v>
      </c>
      <c r="Y28" s="494" t="s">
        <v>1176</v>
      </c>
      <c r="Z28" s="582"/>
      <c r="AA28" s="582"/>
      <c r="AB28" s="582"/>
      <c r="AC28" s="582"/>
      <c r="AD28" s="582"/>
      <c r="AE28" s="582"/>
      <c r="AF28" s="582"/>
      <c r="AG28" s="582"/>
      <c r="AH28" s="582"/>
      <c r="AI28" s="582"/>
    </row>
    <row r="29" spans="1:35" s="498" customFormat="1" outlineLevel="1" x14ac:dyDescent="0.2">
      <c r="A29" s="621" t="s">
        <v>1433</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1354</v>
      </c>
      <c r="R29" s="568">
        <f>SUMIFS(G22:G31,H22:H31,"="&amp;Q29)</f>
        <v>0</v>
      </c>
      <c r="S29" s="568">
        <f>SUMIFS(J22:J31,H22:H31,"="&amp;Q29)</f>
        <v>0</v>
      </c>
      <c r="T29" s="568">
        <f>SUMIFS(M22:M31,H22:H31,"="&amp;Q29)</f>
        <v>0</v>
      </c>
      <c r="U29" s="582"/>
      <c r="V29" s="575" t="s">
        <v>1172</v>
      </c>
      <c r="W29" s="650">
        <f t="shared" si="10"/>
        <v>0</v>
      </c>
      <c r="X29" s="650">
        <f t="shared" si="10"/>
        <v>0</v>
      </c>
      <c r="Y29" s="494" t="s">
        <v>1168</v>
      </c>
      <c r="Z29" s="582"/>
      <c r="AA29" s="582"/>
      <c r="AB29" s="582"/>
      <c r="AC29" s="582"/>
      <c r="AD29" s="582"/>
      <c r="AE29" s="582"/>
      <c r="AF29" s="582"/>
      <c r="AG29" s="582"/>
      <c r="AH29" s="582"/>
      <c r="AI29" s="582"/>
    </row>
    <row r="30" spans="1:35" s="498" customFormat="1" outlineLevel="1" x14ac:dyDescent="0.2">
      <c r="A30" s="621" t="s">
        <v>1433</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1355</v>
      </c>
      <c r="R30" s="568">
        <f>SUMIFS(G22:G31,H22:H31,"="&amp;Q30)</f>
        <v>0</v>
      </c>
      <c r="S30" s="568">
        <f>SUMIFS(J22:J31,H22:H31,"="&amp;R30)</f>
        <v>0</v>
      </c>
      <c r="T30" s="568">
        <f>SUMIFS(M22:M31,H22:H31,"="&amp;S30)</f>
        <v>0</v>
      </c>
      <c r="U30" s="582"/>
      <c r="V30" s="575" t="s">
        <v>1173</v>
      </c>
      <c r="W30" s="650">
        <f t="shared" si="10"/>
        <v>0</v>
      </c>
      <c r="X30" s="650">
        <f t="shared" si="10"/>
        <v>0</v>
      </c>
      <c r="Y30" s="494" t="s">
        <v>860</v>
      </c>
      <c r="Z30" s="582"/>
      <c r="AA30" s="582"/>
      <c r="AB30" s="582"/>
      <c r="AC30" s="582"/>
      <c r="AD30" s="582"/>
      <c r="AE30" s="582"/>
      <c r="AF30" s="582"/>
      <c r="AG30" s="582"/>
      <c r="AH30" s="582"/>
      <c r="AI30" s="582"/>
    </row>
    <row r="31" spans="1:35" s="498" customFormat="1" ht="13.5" outlineLevel="1" thickBot="1" x14ac:dyDescent="0.25">
      <c r="A31" s="652" t="s">
        <v>762</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1169</v>
      </c>
      <c r="Z31" s="582"/>
      <c r="AA31" s="582"/>
      <c r="AB31" s="582"/>
      <c r="AC31" s="582"/>
      <c r="AD31" s="582"/>
      <c r="AE31" s="582"/>
      <c r="AF31" s="582"/>
      <c r="AG31" s="582"/>
      <c r="AH31" s="582"/>
      <c r="AI31" s="582"/>
    </row>
    <row r="32" spans="1:35" s="498" customFormat="1" x14ac:dyDescent="0.2">
      <c r="A32" s="608" t="s">
        <v>1435</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1343</v>
      </c>
      <c r="S32" s="512" t="s">
        <v>1346</v>
      </c>
      <c r="T32" s="512" t="s">
        <v>144</v>
      </c>
      <c r="U32" s="582"/>
      <c r="V32" s="582"/>
      <c r="W32" s="1552" t="s">
        <v>1346</v>
      </c>
      <c r="X32" s="1531" t="s">
        <v>1340</v>
      </c>
      <c r="Y32" s="494" t="s">
        <v>1170</v>
      </c>
      <c r="Z32" s="582"/>
      <c r="AA32" s="582"/>
      <c r="AB32" s="582"/>
      <c r="AC32" s="582"/>
      <c r="AD32" s="582"/>
      <c r="AE32" s="582"/>
      <c r="AF32" s="582"/>
      <c r="AG32" s="582"/>
      <c r="AH32" s="582"/>
      <c r="AI32" s="582"/>
    </row>
    <row r="33" spans="1:35" s="498" customFormat="1" outlineLevel="1" x14ac:dyDescent="0.2">
      <c r="A33" s="621" t="s">
        <v>1433</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1347</v>
      </c>
      <c r="R33" s="568">
        <f>SUMIFS(G33:G42,H33:H42,"="&amp;Q33)</f>
        <v>0</v>
      </c>
      <c r="S33" s="568">
        <f>SUMIFS(J33:J42,H33:H42,"="&amp;Q33)</f>
        <v>0</v>
      </c>
      <c r="T33" s="568">
        <f>SUMIFS(M33:M42,H33:H42,"="&amp;Q33)</f>
        <v>0</v>
      </c>
      <c r="U33" s="582"/>
      <c r="W33" s="1553"/>
      <c r="X33" s="1532"/>
      <c r="Y33" s="494" t="s">
        <v>1171</v>
      </c>
      <c r="Z33" s="582"/>
      <c r="AA33" s="582"/>
      <c r="AB33" s="582"/>
      <c r="AC33" s="582"/>
      <c r="AD33" s="582"/>
      <c r="AE33" s="582"/>
      <c r="AF33" s="582"/>
      <c r="AG33" s="582"/>
      <c r="AH33" s="582"/>
      <c r="AI33" s="582"/>
    </row>
    <row r="34" spans="1:35" s="498" customFormat="1" outlineLevel="1" x14ac:dyDescent="0.2">
      <c r="A34" s="621" t="s">
        <v>1433</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1348</v>
      </c>
      <c r="R34" s="568">
        <f>SUMIFS(G33:G42,H33:H42,"="&amp;Q34)</f>
        <v>0</v>
      </c>
      <c r="S34" s="568">
        <f>SUMIFS(J33:J42,H33:H42,"="&amp;Q34)</f>
        <v>0</v>
      </c>
      <c r="T34" s="568">
        <f>SUMIFS(M33:M42,H33:H42,"="&amp;Q34)</f>
        <v>0</v>
      </c>
      <c r="U34" s="582"/>
      <c r="V34" s="575" t="s">
        <v>1176</v>
      </c>
      <c r="W34" s="650">
        <f>SUMIFS(J$33:J$42,$N$33:$N$42,"="&amp;$V34)</f>
        <v>0</v>
      </c>
      <c r="X34" s="650">
        <f>SUMIFS(K$33:K$42,$N$33:$N$42,"="&amp;$V34)</f>
        <v>0</v>
      </c>
      <c r="Y34" s="494" t="s">
        <v>1172</v>
      </c>
      <c r="Z34" s="582"/>
      <c r="AA34" s="582"/>
      <c r="AB34" s="582"/>
      <c r="AC34" s="582"/>
      <c r="AD34" s="582"/>
      <c r="AE34" s="582"/>
      <c r="AF34" s="582"/>
      <c r="AG34" s="582"/>
      <c r="AH34" s="582"/>
      <c r="AI34" s="582"/>
    </row>
    <row r="35" spans="1:35" s="498" customFormat="1" outlineLevel="1" x14ac:dyDescent="0.2">
      <c r="A35" s="621" t="s">
        <v>1433</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1349</v>
      </c>
      <c r="R35" s="568">
        <f>SUMIFS(G33:G42,H33:H42,"="&amp;Q35)</f>
        <v>0</v>
      </c>
      <c r="S35" s="568">
        <f>SUMIFS(J33:J42,H33:H42,"="&amp;Q35)</f>
        <v>0</v>
      </c>
      <c r="T35" s="568">
        <f>SUMIFS(M33:M42,H33:H42,"="&amp;Q35)</f>
        <v>0</v>
      </c>
      <c r="U35" s="582"/>
      <c r="V35" s="575" t="s">
        <v>1168</v>
      </c>
      <c r="W35" s="650">
        <f t="shared" ref="W35:X41" si="16">SUMIFS(J$33:J$42,$N$33:$N$42,"="&amp;$V35)</f>
        <v>0</v>
      </c>
      <c r="X35" s="650">
        <f t="shared" si="16"/>
        <v>0</v>
      </c>
      <c r="Y35" s="494" t="s">
        <v>1173</v>
      </c>
      <c r="Z35" s="582"/>
      <c r="AA35" s="582"/>
      <c r="AB35" s="582"/>
      <c r="AC35" s="582"/>
      <c r="AD35" s="582"/>
      <c r="AE35" s="582"/>
      <c r="AF35" s="582"/>
      <c r="AG35" s="582"/>
      <c r="AH35" s="582"/>
      <c r="AI35" s="582"/>
    </row>
    <row r="36" spans="1:35" s="498" customFormat="1" outlineLevel="1" x14ac:dyDescent="0.2">
      <c r="A36" s="621" t="s">
        <v>1433</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1350</v>
      </c>
      <c r="R36" s="568">
        <f>SUMIFS(G33:G42,H33:H42,"="&amp;Q36)</f>
        <v>0</v>
      </c>
      <c r="S36" s="568">
        <f>SUMIFS(J33:J42,H33:H42,"="&amp;Q36)</f>
        <v>0</v>
      </c>
      <c r="T36" s="568">
        <f>SUMIFS(M33:M42,H33:H42,"="&amp;Q36)</f>
        <v>0</v>
      </c>
      <c r="U36" s="582"/>
      <c r="V36" s="575" t="s">
        <v>860</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1433</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1351</v>
      </c>
      <c r="R37" s="568">
        <f>SUMIFS(G33:G42,H33:H42,"="&amp;Q37)</f>
        <v>0</v>
      </c>
      <c r="S37" s="568">
        <f>SUMIFS(J33:J42,H33:H42,"="&amp;Q37)</f>
        <v>0</v>
      </c>
      <c r="T37" s="568">
        <f>SUMIFS(M33:M42,H33:H42,"="&amp;Q37)</f>
        <v>0</v>
      </c>
      <c r="U37" s="582"/>
      <c r="V37" s="575" t="s">
        <v>1169</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1433</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1352</v>
      </c>
      <c r="R38" s="568">
        <f>SUMIFS(G33:G42,H33:H42,"="&amp;Q38)</f>
        <v>0</v>
      </c>
      <c r="S38" s="568">
        <f>SUMIFS(J33:J42,H33:H42,"="&amp;Q38)</f>
        <v>0</v>
      </c>
      <c r="T38" s="568">
        <f>SUMIFS(M33:M42,H33:H42,"="&amp;Q38)</f>
        <v>0</v>
      </c>
      <c r="U38" s="582"/>
      <c r="V38" s="575" t="s">
        <v>1170</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1433</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1353</v>
      </c>
      <c r="R39" s="568">
        <f>SUMIFS(G33:G42,H33:H42,"="&amp;Q39)</f>
        <v>0</v>
      </c>
      <c r="S39" s="568">
        <f>SUMIFS(J33:J42,H33:H42,"="&amp;Q39)</f>
        <v>0</v>
      </c>
      <c r="T39" s="568">
        <f>SUMIFS(M33:M42,H33:H42,"="&amp;Q39)</f>
        <v>0</v>
      </c>
      <c r="U39" s="582"/>
      <c r="V39" s="575" t="s">
        <v>1171</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1433</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1354</v>
      </c>
      <c r="R40" s="568">
        <f>SUMIFS(G33:G42,H33:H42,"="&amp;Q40)</f>
        <v>0</v>
      </c>
      <c r="S40" s="568">
        <f>SUMIFS(J33:J42,H33:H42,"="&amp;Q40)</f>
        <v>0</v>
      </c>
      <c r="T40" s="568">
        <f>SUMIFS(M33:M42,H33:H42,"="&amp;Q40)</f>
        <v>0</v>
      </c>
      <c r="U40" s="582"/>
      <c r="V40" s="575" t="s">
        <v>1172</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1433</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1355</v>
      </c>
      <c r="R41" s="568">
        <f>SUMIFS(G33:G42,H33:H42,"="&amp;Q41)</f>
        <v>0</v>
      </c>
      <c r="S41" s="568">
        <f>SUMIFS(J33:J42,H33:H42,"="&amp;R41)</f>
        <v>0</v>
      </c>
      <c r="T41" s="568">
        <f>SUMIFS(M33:M42,H33:H42,"="&amp;S41)</f>
        <v>0</v>
      </c>
      <c r="U41" s="582"/>
      <c r="V41" s="575" t="s">
        <v>1173</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762</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1436</v>
      </c>
      <c r="B43" s="613" t="s">
        <v>1437</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1343</v>
      </c>
      <c r="S43" s="512" t="s">
        <v>1346</v>
      </c>
      <c r="T43" s="512" t="s">
        <v>144</v>
      </c>
      <c r="U43" s="582"/>
      <c r="V43" s="582"/>
      <c r="W43" s="1552" t="s">
        <v>1346</v>
      </c>
      <c r="X43" s="1531" t="s">
        <v>1340</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1347</v>
      </c>
      <c r="R44" s="568">
        <f>SUMIFS(G44:G53,H44:H53,"="&amp;Q44)</f>
        <v>0</v>
      </c>
      <c r="S44" s="568">
        <f>SUMIFS(J44:J53,H44:H53,"="&amp;Q44)</f>
        <v>0</v>
      </c>
      <c r="T44" s="568">
        <f>SUMIFS(M44:M53,H44:H53,"="&amp;Q44)</f>
        <v>0</v>
      </c>
      <c r="U44" s="582"/>
      <c r="W44" s="1553"/>
      <c r="X44" s="1532"/>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1348</v>
      </c>
      <c r="R45" s="568">
        <f>SUMIFS(G44:G53,H44:H53,"="&amp;Q45)</f>
        <v>0</v>
      </c>
      <c r="S45" s="568">
        <f>SUMIFS(J44:J53,H44:H53,"="&amp;Q45)</f>
        <v>0</v>
      </c>
      <c r="T45" s="568">
        <f>SUMIFS(M44:M53,H44:H53,"="&amp;Q45)</f>
        <v>0</v>
      </c>
      <c r="U45" s="582"/>
      <c r="V45" s="575" t="s">
        <v>1176</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1349</v>
      </c>
      <c r="R46" s="568">
        <f>SUMIFS(G44:G53,H44:H53,"="&amp;Q46)</f>
        <v>0</v>
      </c>
      <c r="S46" s="568">
        <f>SUMIFS(J44:J53,H44:H53,"="&amp;Q46)</f>
        <v>0</v>
      </c>
      <c r="T46" s="568">
        <f>SUMIFS(M44:M53,H44:H53,"="&amp;Q46)</f>
        <v>0</v>
      </c>
      <c r="U46" s="582"/>
      <c r="V46" s="575" t="s">
        <v>1168</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1350</v>
      </c>
      <c r="R47" s="568">
        <f>SUMIFS(G44:G53,H44:H53,"="&amp;Q47)</f>
        <v>0</v>
      </c>
      <c r="S47" s="568">
        <f>SUMIFS(J44:J53,H44:H53,"="&amp;Q47)</f>
        <v>0</v>
      </c>
      <c r="T47" s="568">
        <f>SUMIFS(M44:M53,H44:H53,"="&amp;Q47)</f>
        <v>0</v>
      </c>
      <c r="U47" s="582"/>
      <c r="V47" s="575" t="s">
        <v>860</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1351</v>
      </c>
      <c r="R48" s="568">
        <f>SUMIFS(G44:G53,H44:H53,"="&amp;Q48)</f>
        <v>0</v>
      </c>
      <c r="S48" s="568">
        <f>SUMIFS(J44:J53,H44:H53,"="&amp;Q48)</f>
        <v>0</v>
      </c>
      <c r="T48" s="568">
        <f>SUMIFS(M44:M53,H44:H53,"="&amp;Q48)</f>
        <v>0</v>
      </c>
      <c r="U48" s="582"/>
      <c r="V48" s="575" t="s">
        <v>1169</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1352</v>
      </c>
      <c r="R49" s="568">
        <f>SUMIFS(G44:G53,H44:H53,"="&amp;Q49)</f>
        <v>0</v>
      </c>
      <c r="S49" s="568">
        <f>SUMIFS(J44:J53,H44:H53,"="&amp;Q49)</f>
        <v>0</v>
      </c>
      <c r="T49" s="568">
        <f>SUMIFS(M44:M53,H44:H53,"="&amp;Q49)</f>
        <v>0</v>
      </c>
      <c r="U49" s="582"/>
      <c r="V49" s="575" t="s">
        <v>1170</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1353</v>
      </c>
      <c r="R50" s="568">
        <f>SUMIFS(G44:G53,H44:H53,"="&amp;Q50)</f>
        <v>0</v>
      </c>
      <c r="S50" s="568">
        <f>SUMIFS(J44:J53,H44:H53,"="&amp;Q50)</f>
        <v>0</v>
      </c>
      <c r="T50" s="568">
        <f>SUMIFS(M44:M53,H44:H53,"="&amp;Q50)</f>
        <v>0</v>
      </c>
      <c r="U50" s="582"/>
      <c r="V50" s="575" t="s">
        <v>1171</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1354</v>
      </c>
      <c r="R51" s="568">
        <f>SUMIFS(G44:G53,H44:H53,"="&amp;Q51)</f>
        <v>0</v>
      </c>
      <c r="S51" s="568">
        <f>SUMIFS(J44:J53,H44:H53,"="&amp;Q51)</f>
        <v>0</v>
      </c>
      <c r="T51" s="568">
        <f>SUMIFS(M44:M53,H44:H53,"="&amp;Q51)</f>
        <v>0</v>
      </c>
      <c r="U51" s="582"/>
      <c r="V51" s="575" t="s">
        <v>1172</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1355</v>
      </c>
      <c r="R52" s="568">
        <f>SUMIFS(G44:G53,H44:H53,"="&amp;Q52)</f>
        <v>0</v>
      </c>
      <c r="S52" s="568">
        <f>SUMIFS(J44:J53,H44:H53,"="&amp;R52)</f>
        <v>0</v>
      </c>
      <c r="T52" s="568">
        <f>SUMIFS(M44:M53,H44:H53,"="&amp;S52)</f>
        <v>0</v>
      </c>
      <c r="U52" s="582"/>
      <c r="V52" s="575" t="s">
        <v>1173</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1280</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1343</v>
      </c>
      <c r="S54" s="512" t="s">
        <v>1346</v>
      </c>
      <c r="T54" s="512" t="s">
        <v>144</v>
      </c>
      <c r="U54" s="582"/>
      <c r="V54" s="582"/>
      <c r="W54" s="1552" t="s">
        <v>1346</v>
      </c>
      <c r="X54" s="1531" t="s">
        <v>1340</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1347</v>
      </c>
      <c r="R55" s="568">
        <f>SUMIFS(G55:G64,H55:H64,"="&amp;Q55)</f>
        <v>0</v>
      </c>
      <c r="S55" s="568">
        <f>SUMIFS(J55:J64,H55:H64,"="&amp;Q55)</f>
        <v>0</v>
      </c>
      <c r="T55" s="568">
        <f>SUMIFS(M55:M64,H55:H64,"="&amp;Q55)</f>
        <v>0</v>
      </c>
      <c r="U55" s="582"/>
      <c r="W55" s="1553"/>
      <c r="X55" s="1532"/>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1348</v>
      </c>
      <c r="R56" s="568">
        <f>SUMIFS(G55:G64,H55:H64,"="&amp;Q56)</f>
        <v>0</v>
      </c>
      <c r="S56" s="568">
        <f>SUMIFS(J55:J64,H55:H64,"="&amp;Q56)</f>
        <v>0</v>
      </c>
      <c r="T56" s="568">
        <f>SUMIFS(M55:M64,H55:H64,"="&amp;Q56)</f>
        <v>0</v>
      </c>
      <c r="U56" s="582"/>
      <c r="V56" s="575" t="s">
        <v>1176</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1349</v>
      </c>
      <c r="R57" s="568">
        <f>SUMIFS(G55:G64,H55:H64,"="&amp;Q57)</f>
        <v>0</v>
      </c>
      <c r="S57" s="568">
        <f>SUMIFS(J55:J64,H55:H64,"="&amp;Q57)</f>
        <v>0</v>
      </c>
      <c r="T57" s="568">
        <f>SUMIFS(M55:M64,H55:H64,"="&amp;Q57)</f>
        <v>0</v>
      </c>
      <c r="U57" s="582"/>
      <c r="V57" s="575" t="s">
        <v>1168</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1350</v>
      </c>
      <c r="R58" s="568">
        <f>SUMIFS(G55:G64,H55:H64,"="&amp;Q58)</f>
        <v>0</v>
      </c>
      <c r="S58" s="568">
        <f>SUMIFS(J55:J64,H55:H64,"="&amp;Q58)</f>
        <v>0</v>
      </c>
      <c r="T58" s="568">
        <f>SUMIFS(M55:M64,H55:H64,"="&amp;Q58)</f>
        <v>0</v>
      </c>
      <c r="U58" s="582"/>
      <c r="V58" s="575" t="s">
        <v>860</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1351</v>
      </c>
      <c r="R59" s="568">
        <f>SUMIFS(G55:G64,H55:H64,"="&amp;Q59)</f>
        <v>0</v>
      </c>
      <c r="S59" s="568">
        <f>SUMIFS(J55:J64,H55:H64,"="&amp;Q59)</f>
        <v>0</v>
      </c>
      <c r="T59" s="568">
        <f>SUMIFS(M55:M64,H55:H64,"="&amp;Q59)</f>
        <v>0</v>
      </c>
      <c r="U59" s="582"/>
      <c r="V59" s="575" t="s">
        <v>1169</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1352</v>
      </c>
      <c r="R60" s="568">
        <f>SUMIFS(G55:G64,H55:H64,"="&amp;Q60)</f>
        <v>0</v>
      </c>
      <c r="S60" s="568">
        <f>SUMIFS(J55:J64,H55:H64,"="&amp;Q60)</f>
        <v>0</v>
      </c>
      <c r="T60" s="568">
        <f>SUMIFS(M55:M64,H55:H64,"="&amp;Q60)</f>
        <v>0</v>
      </c>
      <c r="U60" s="582"/>
      <c r="V60" s="575" t="s">
        <v>1170</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1353</v>
      </c>
      <c r="R61" s="568">
        <f>SUMIFS(G55:G64,H55:H64,"="&amp;Q61)</f>
        <v>0</v>
      </c>
      <c r="S61" s="568">
        <f>SUMIFS(J55:J64,H55:H64,"="&amp;Q61)</f>
        <v>0</v>
      </c>
      <c r="T61" s="568">
        <f>SUMIFS(M55:M64,H55:H64,"="&amp;Q61)</f>
        <v>0</v>
      </c>
      <c r="U61" s="582"/>
      <c r="V61" s="575" t="s">
        <v>1171</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1354</v>
      </c>
      <c r="R62" s="568">
        <f>SUMIFS(G55:G64,H55:H64,"="&amp;Q62)</f>
        <v>0</v>
      </c>
      <c r="S62" s="568">
        <f>SUMIFS(J55:J64,H55:H64,"="&amp;Q62)</f>
        <v>0</v>
      </c>
      <c r="T62" s="568">
        <f>SUMIFS(M55:M64,H55:H64,"="&amp;Q62)</f>
        <v>0</v>
      </c>
      <c r="U62" s="582"/>
      <c r="V62" s="575" t="s">
        <v>1172</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1355</v>
      </c>
      <c r="R63" s="568">
        <f>SUMIFS(G55:G64,H55:H64,"="&amp;Q63)</f>
        <v>0</v>
      </c>
      <c r="S63" s="568">
        <f>SUMIFS(J55:J64,H55:H64,"="&amp;R63)</f>
        <v>0</v>
      </c>
      <c r="T63" s="568">
        <f>SUMIFS(M55:M64,H55:H64,"="&amp;S63)</f>
        <v>0</v>
      </c>
      <c r="U63" s="582"/>
      <c r="V63" s="575" t="s">
        <v>1173</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1281</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1343</v>
      </c>
      <c r="S65" s="512" t="s">
        <v>1346</v>
      </c>
      <c r="T65" s="512" t="s">
        <v>144</v>
      </c>
      <c r="U65" s="582"/>
      <c r="V65" s="582"/>
      <c r="W65" s="1552" t="s">
        <v>1346</v>
      </c>
      <c r="X65" s="1531" t="s">
        <v>1340</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1347</v>
      </c>
      <c r="R66" s="568">
        <f>SUMIFS(G66:G75,H66:H75,"="&amp;Q66)</f>
        <v>0</v>
      </c>
      <c r="S66" s="568">
        <f>SUMIFS(J66:J75,H66:H75,"="&amp;Q66)</f>
        <v>0</v>
      </c>
      <c r="T66" s="568">
        <f>SUMIFS(M66:M75,H66:H75,"="&amp;Q66)</f>
        <v>0</v>
      </c>
      <c r="U66" s="582"/>
      <c r="W66" s="1553"/>
      <c r="X66" s="1532"/>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1348</v>
      </c>
      <c r="R67" s="568">
        <f>SUMIFS(G66:G75,H66:H75,"="&amp;Q67)</f>
        <v>0</v>
      </c>
      <c r="S67" s="568">
        <f>SUMIFS(J66:J75,H66:H75,"="&amp;Q67)</f>
        <v>0</v>
      </c>
      <c r="T67" s="568">
        <f>SUMIFS(M66:M75,H66:H75,"="&amp;Q67)</f>
        <v>0</v>
      </c>
      <c r="U67" s="582"/>
      <c r="V67" s="575" t="s">
        <v>1176</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1349</v>
      </c>
      <c r="R68" s="568">
        <f>SUMIFS(G66:G75,H66:H75,"="&amp;Q68)</f>
        <v>0</v>
      </c>
      <c r="S68" s="568">
        <f>SUMIFS(J66:J75,H66:H75,"="&amp;Q68)</f>
        <v>0</v>
      </c>
      <c r="T68" s="568">
        <f>SUMIFS(M66:M75,H66:H75,"="&amp;Q68)</f>
        <v>0</v>
      </c>
      <c r="U68" s="582"/>
      <c r="V68" s="575" t="s">
        <v>1168</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1350</v>
      </c>
      <c r="R69" s="568">
        <f>SUMIFS(G66:G75,H66:H75,"="&amp;Q69)</f>
        <v>0</v>
      </c>
      <c r="S69" s="568">
        <f>SUMIFS(J66:J75,H66:H75,"="&amp;Q69)</f>
        <v>0</v>
      </c>
      <c r="T69" s="568">
        <f>SUMIFS(M66:M75,H66:H75,"="&amp;Q69)</f>
        <v>0</v>
      </c>
      <c r="U69" s="582"/>
      <c r="V69" s="575" t="s">
        <v>860</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1351</v>
      </c>
      <c r="R70" s="568">
        <f>SUMIFS(G66:G75,H66:H75,"="&amp;Q70)</f>
        <v>0</v>
      </c>
      <c r="S70" s="568">
        <f>SUMIFS(J66:J75,H66:H75,"="&amp;Q70)</f>
        <v>0</v>
      </c>
      <c r="T70" s="568">
        <f>SUMIFS(M66:M75,H66:H75,"="&amp;Q70)</f>
        <v>0</v>
      </c>
      <c r="U70" s="582"/>
      <c r="V70" s="575" t="s">
        <v>1169</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1352</v>
      </c>
      <c r="R71" s="568">
        <f>SUMIFS(G66:G75,H66:H75,"="&amp;Q71)</f>
        <v>0</v>
      </c>
      <c r="S71" s="568">
        <f>SUMIFS(J66:J75,H66:H75,"="&amp;Q71)</f>
        <v>0</v>
      </c>
      <c r="T71" s="568">
        <f>SUMIFS(M66:M75,H66:H75,"="&amp;Q71)</f>
        <v>0</v>
      </c>
      <c r="U71" s="582"/>
      <c r="V71" s="575" t="s">
        <v>1170</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1353</v>
      </c>
      <c r="R72" s="568">
        <f>SUMIFS(G66:G75,H66:H75,"="&amp;Q72)</f>
        <v>0</v>
      </c>
      <c r="S72" s="568">
        <f>SUMIFS(J66:J75,H66:H75,"="&amp;Q72)</f>
        <v>0</v>
      </c>
      <c r="T72" s="568">
        <f>SUMIFS(M66:M75,H66:H75,"="&amp;Q72)</f>
        <v>0</v>
      </c>
      <c r="U72" s="582"/>
      <c r="V72" s="575" t="s">
        <v>1171</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1354</v>
      </c>
      <c r="R73" s="568">
        <f>SUMIFS(G66:G75,H66:H75,"="&amp;Q73)</f>
        <v>0</v>
      </c>
      <c r="S73" s="568">
        <f>SUMIFS(J66:J75,H66:H75,"="&amp;Q73)</f>
        <v>0</v>
      </c>
      <c r="T73" s="568">
        <f>SUMIFS(M66:M75,H66:H75,"="&amp;Q73)</f>
        <v>0</v>
      </c>
      <c r="U73" s="582"/>
      <c r="V73" s="575" t="s">
        <v>1172</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1355</v>
      </c>
      <c r="R74" s="568">
        <f>SUMIFS(G66:G75,H66:H75,"="&amp;Q74)</f>
        <v>0</v>
      </c>
      <c r="S74" s="568">
        <f>SUMIFS(J66:J75,H66:H75,"="&amp;R74)</f>
        <v>0</v>
      </c>
      <c r="T74" s="568">
        <f>SUMIFS(M66:M75,H66:H75,"="&amp;S74)</f>
        <v>0</v>
      </c>
      <c r="U74" s="582"/>
      <c r="V74" s="575" t="s">
        <v>1173</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1282</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1343</v>
      </c>
      <c r="S76" s="512" t="s">
        <v>1346</v>
      </c>
      <c r="T76" s="512" t="s">
        <v>144</v>
      </c>
      <c r="U76" s="582"/>
      <c r="V76" s="582"/>
      <c r="W76" s="1552" t="s">
        <v>1346</v>
      </c>
      <c r="X76" s="1531" t="s">
        <v>1340</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1347</v>
      </c>
      <c r="R77" s="568">
        <f>SUMIFS(G77:G86,H77:H86,"="&amp;Q77)</f>
        <v>0</v>
      </c>
      <c r="S77" s="568">
        <f>SUMIFS(J77:J86,H77:H86,"="&amp;Q77)</f>
        <v>0</v>
      </c>
      <c r="T77" s="568">
        <f>SUMIFS(M77:M86,H77:H86,"="&amp;Q77)</f>
        <v>0</v>
      </c>
      <c r="U77" s="582"/>
      <c r="W77" s="1553"/>
      <c r="X77" s="1532"/>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1348</v>
      </c>
      <c r="R78" s="568">
        <f>SUMIFS(G77:G86,H77:H86,"="&amp;Q78)</f>
        <v>0</v>
      </c>
      <c r="S78" s="568">
        <f>SUMIFS(J77:J86,H77:H86,"="&amp;Q78)</f>
        <v>0</v>
      </c>
      <c r="T78" s="568">
        <f>SUMIFS(M77:M86,H77:H86,"="&amp;Q78)</f>
        <v>0</v>
      </c>
      <c r="U78" s="582"/>
      <c r="V78" s="575" t="s">
        <v>1176</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1349</v>
      </c>
      <c r="R79" s="568">
        <f>SUMIFS(G77:G86,H77:H86,"="&amp;Q79)</f>
        <v>0</v>
      </c>
      <c r="S79" s="568">
        <f>SUMIFS(J77:J86,H77:H86,"="&amp;Q79)</f>
        <v>0</v>
      </c>
      <c r="T79" s="568">
        <f>SUMIFS(M77:M86,H77:H86,"="&amp;Q79)</f>
        <v>0</v>
      </c>
      <c r="U79" s="582"/>
      <c r="V79" s="575" t="s">
        <v>1168</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1350</v>
      </c>
      <c r="R80" s="568">
        <f>SUMIFS(G77:G86,H77:H86,"="&amp;Q80)</f>
        <v>0</v>
      </c>
      <c r="S80" s="568">
        <f>SUMIFS(J77:J86,H77:H86,"="&amp;Q80)</f>
        <v>0</v>
      </c>
      <c r="T80" s="568">
        <f>SUMIFS(M77:M86,H77:H86,"="&amp;Q80)</f>
        <v>0</v>
      </c>
      <c r="U80" s="582"/>
      <c r="V80" s="575" t="s">
        <v>860</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1351</v>
      </c>
      <c r="R81" s="568">
        <f>SUMIFS(G77:G86,H77:H86,"="&amp;Q81)</f>
        <v>0</v>
      </c>
      <c r="S81" s="568">
        <f>SUMIFS(J77:J86,H77:H86,"="&amp;Q81)</f>
        <v>0</v>
      </c>
      <c r="T81" s="568">
        <f>SUMIFS(M77:M86,H77:H86,"="&amp;Q81)</f>
        <v>0</v>
      </c>
      <c r="U81" s="582"/>
      <c r="V81" s="575" t="s">
        <v>1169</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1352</v>
      </c>
      <c r="R82" s="568">
        <f>SUMIFS(G77:G86,H77:H86,"="&amp;Q82)</f>
        <v>0</v>
      </c>
      <c r="S82" s="568">
        <f>SUMIFS(J77:J86,H77:H86,"="&amp;Q82)</f>
        <v>0</v>
      </c>
      <c r="T82" s="568">
        <f>SUMIFS(M77:M86,H77:H86,"="&amp;Q82)</f>
        <v>0</v>
      </c>
      <c r="U82" s="582"/>
      <c r="V82" s="575" t="s">
        <v>1170</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1353</v>
      </c>
      <c r="R83" s="568">
        <f>SUMIFS(G77:G86,H77:H86,"="&amp;Q83)</f>
        <v>0</v>
      </c>
      <c r="S83" s="568">
        <f>SUMIFS(J77:J86,H77:H86,"="&amp;Q83)</f>
        <v>0</v>
      </c>
      <c r="T83" s="568">
        <f>SUMIFS(M77:M86,H77:H86,"="&amp;Q83)</f>
        <v>0</v>
      </c>
      <c r="U83" s="582"/>
      <c r="V83" s="575" t="s">
        <v>1171</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1354</v>
      </c>
      <c r="R84" s="568">
        <f>SUMIFS(G77:G86,H77:H86,"="&amp;Q84)</f>
        <v>0</v>
      </c>
      <c r="S84" s="568">
        <f>SUMIFS(J77:J86,H77:H86,"="&amp;Q84)</f>
        <v>0</v>
      </c>
      <c r="T84" s="568">
        <f>SUMIFS(M77:M86,H77:H86,"="&amp;Q84)</f>
        <v>0</v>
      </c>
      <c r="U84" s="582"/>
      <c r="V84" s="575" t="s">
        <v>1172</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1355</v>
      </c>
      <c r="R85" s="568">
        <f>SUMIFS(G77:G86,H77:H86,"="&amp;Q85)</f>
        <v>0</v>
      </c>
      <c r="S85" s="568">
        <f>SUMIFS(J77:J86,H77:H86,"="&amp;R85)</f>
        <v>0</v>
      </c>
      <c r="T85" s="568">
        <f>SUMIFS(M77:M86,H77:H86,"="&amp;S85)</f>
        <v>0</v>
      </c>
      <c r="U85" s="582"/>
      <c r="V85" s="575" t="s">
        <v>1173</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1438</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1343</v>
      </c>
      <c r="S87" s="512" t="s">
        <v>1346</v>
      </c>
      <c r="T87" s="512" t="s">
        <v>144</v>
      </c>
      <c r="U87" s="582"/>
      <c r="V87" s="582"/>
      <c r="W87" s="1552" t="s">
        <v>1346</v>
      </c>
      <c r="X87" s="1531" t="s">
        <v>1340</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1347</v>
      </c>
      <c r="R88" s="568">
        <f>SUMIFS(G88:G97,H88:H97,"="&amp;Q88)</f>
        <v>0</v>
      </c>
      <c r="S88" s="568">
        <f>SUMIFS(J88:J97,H88:H97,"="&amp;Q88)</f>
        <v>0</v>
      </c>
      <c r="T88" s="568">
        <f>SUMIFS(M88:M97,H88:H97,"="&amp;Q88)</f>
        <v>0</v>
      </c>
      <c r="U88" s="582"/>
      <c r="W88" s="1553"/>
      <c r="X88" s="1532"/>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1348</v>
      </c>
      <c r="R89" s="568">
        <f>SUMIFS(G88:G97,H88:H97,"="&amp;Q89)</f>
        <v>0</v>
      </c>
      <c r="S89" s="568">
        <f>SUMIFS(J88:J97,H88:H97,"="&amp;Q89)</f>
        <v>0</v>
      </c>
      <c r="T89" s="568">
        <f>SUMIFS(M88:M97,H88:H97,"="&amp;Q89)</f>
        <v>0</v>
      </c>
      <c r="U89" s="582"/>
      <c r="V89" s="575" t="s">
        <v>1176</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1349</v>
      </c>
      <c r="R90" s="568">
        <f>SUMIFS(G88:G97,H88:H97,"="&amp;Q90)</f>
        <v>0</v>
      </c>
      <c r="S90" s="568">
        <f>SUMIFS(J88:J97,H88:H97,"="&amp;Q90)</f>
        <v>0</v>
      </c>
      <c r="T90" s="568">
        <f>SUMIFS(M88:M97,H88:H97,"="&amp;Q90)</f>
        <v>0</v>
      </c>
      <c r="U90" s="582"/>
      <c r="V90" s="575" t="s">
        <v>1168</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1350</v>
      </c>
      <c r="R91" s="568">
        <f>SUMIFS(G88:G97,H88:H97,"="&amp;Q91)</f>
        <v>0</v>
      </c>
      <c r="S91" s="568">
        <f>SUMIFS(J88:J97,H88:H97,"="&amp;Q91)</f>
        <v>0</v>
      </c>
      <c r="T91" s="568">
        <f>SUMIFS(M88:M97,H88:H97,"="&amp;Q91)</f>
        <v>0</v>
      </c>
      <c r="U91" s="582"/>
      <c r="V91" s="575" t="s">
        <v>860</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1351</v>
      </c>
      <c r="R92" s="568">
        <f>SUMIFS(G88:G97,H88:H97,"="&amp;Q92)</f>
        <v>0</v>
      </c>
      <c r="S92" s="568">
        <f>SUMIFS(J88:J97,H88:H97,"="&amp;Q92)</f>
        <v>0</v>
      </c>
      <c r="T92" s="568">
        <f>SUMIFS(M88:M97,H88:H97,"="&amp;Q92)</f>
        <v>0</v>
      </c>
      <c r="U92" s="582"/>
      <c r="V92" s="575" t="s">
        <v>1169</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1352</v>
      </c>
      <c r="R93" s="568">
        <f>SUMIFS(G88:G97,H88:H97,"="&amp;Q93)</f>
        <v>0</v>
      </c>
      <c r="S93" s="568">
        <f>SUMIFS(J88:J97,H88:H97,"="&amp;Q93)</f>
        <v>0</v>
      </c>
      <c r="T93" s="568">
        <f>SUMIFS(M88:M97,H88:H97,"="&amp;Q93)</f>
        <v>0</v>
      </c>
      <c r="U93" s="582"/>
      <c r="V93" s="575" t="s">
        <v>1170</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1353</v>
      </c>
      <c r="R94" s="568">
        <f>SUMIFS(G88:G97,H88:H97,"="&amp;Q94)</f>
        <v>0</v>
      </c>
      <c r="S94" s="568">
        <f>SUMIFS(J88:J97,H88:H97,"="&amp;Q94)</f>
        <v>0</v>
      </c>
      <c r="T94" s="568">
        <f>SUMIFS(M88:M97,H88:H97,"="&amp;Q94)</f>
        <v>0</v>
      </c>
      <c r="U94" s="582"/>
      <c r="V94" s="575" t="s">
        <v>1171</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1354</v>
      </c>
      <c r="R95" s="568">
        <f>SUMIFS(G88:G97,H88:H97,"="&amp;Q95)</f>
        <v>0</v>
      </c>
      <c r="S95" s="568">
        <f>SUMIFS(J88:J97,H88:H97,"="&amp;Q95)</f>
        <v>0</v>
      </c>
      <c r="T95" s="568">
        <f>SUMIFS(M88:M97,H88:H97,"="&amp;Q95)</f>
        <v>0</v>
      </c>
      <c r="U95" s="582"/>
      <c r="V95" s="575" t="s">
        <v>1172</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1355</v>
      </c>
      <c r="R96" s="568">
        <f>SUMIFS(G88:G97,H88:H97,"="&amp;Q96)</f>
        <v>0</v>
      </c>
      <c r="S96" s="568">
        <f>SUMIFS(J88:J97,H88:H97,"="&amp;R96)</f>
        <v>0</v>
      </c>
      <c r="T96" s="568">
        <f>SUMIFS(M88:M97,H88:H97,"="&amp;S96)</f>
        <v>0</v>
      </c>
      <c r="U96" s="582"/>
      <c r="V96" s="575" t="s">
        <v>1173</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1439</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1343</v>
      </c>
      <c r="S98" s="512" t="s">
        <v>1346</v>
      </c>
      <c r="T98" s="512" t="s">
        <v>144</v>
      </c>
      <c r="U98" s="582"/>
      <c r="V98" s="582"/>
      <c r="W98" s="1552" t="s">
        <v>1346</v>
      </c>
      <c r="X98" s="1531" t="s">
        <v>1340</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1347</v>
      </c>
      <c r="R99" s="568">
        <f>SUMIFS(G99:G108,H99:H108,"="&amp;Q99)</f>
        <v>0</v>
      </c>
      <c r="S99" s="568">
        <f>SUMIFS(J99:J108,H99:H108,"="&amp;Q99)</f>
        <v>0</v>
      </c>
      <c r="T99" s="568">
        <f>SUMIFS(M99:M108,H99:H108,"="&amp;Q99)</f>
        <v>0</v>
      </c>
      <c r="U99" s="582"/>
      <c r="W99" s="1553"/>
      <c r="X99" s="1532"/>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1348</v>
      </c>
      <c r="R100" s="568">
        <f>SUMIFS(G99:G108,H99:H108,"="&amp;Q100)</f>
        <v>0</v>
      </c>
      <c r="S100" s="568">
        <f>SUMIFS(J99:J108,H99:H108,"="&amp;Q100)</f>
        <v>0</v>
      </c>
      <c r="T100" s="568">
        <f>SUMIFS(M99:M108,H99:H108,"="&amp;Q100)</f>
        <v>0</v>
      </c>
      <c r="U100" s="582"/>
      <c r="V100" s="575" t="s">
        <v>1176</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1349</v>
      </c>
      <c r="R101" s="568">
        <f>SUMIFS(G99:G108,H99:H108,"="&amp;Q101)</f>
        <v>0</v>
      </c>
      <c r="S101" s="568">
        <f>SUMIFS(J99:J108,H99:H108,"="&amp;Q101)</f>
        <v>0</v>
      </c>
      <c r="T101" s="568">
        <f>SUMIFS(M99:M108,H99:H108,"="&amp;Q101)</f>
        <v>0</v>
      </c>
      <c r="U101" s="582"/>
      <c r="V101" s="575" t="s">
        <v>1168</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1350</v>
      </c>
      <c r="R102" s="568">
        <f>SUMIFS(G99:G108,H99:H108,"="&amp;Q102)</f>
        <v>0</v>
      </c>
      <c r="S102" s="568">
        <f>SUMIFS(J99:J108,H99:H108,"="&amp;Q102)</f>
        <v>0</v>
      </c>
      <c r="T102" s="568">
        <f>SUMIFS(M99:M108,H99:H108,"="&amp;Q102)</f>
        <v>0</v>
      </c>
      <c r="U102" s="582"/>
      <c r="V102" s="575" t="s">
        <v>860</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1351</v>
      </c>
      <c r="R103" s="568">
        <f>SUMIFS(G99:G108,H99:H108,"="&amp;Q103)</f>
        <v>0</v>
      </c>
      <c r="S103" s="568">
        <f>SUMIFS(J99:J108,H99:H108,"="&amp;Q103)</f>
        <v>0</v>
      </c>
      <c r="T103" s="568">
        <f>SUMIFS(M99:M108,H99:H108,"="&amp;Q103)</f>
        <v>0</v>
      </c>
      <c r="U103" s="582"/>
      <c r="V103" s="575" t="s">
        <v>1169</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1352</v>
      </c>
      <c r="R104" s="568">
        <f>SUMIFS(G99:G108,H99:H108,"="&amp;Q104)</f>
        <v>0</v>
      </c>
      <c r="S104" s="568">
        <f>SUMIFS(J99:J108,H99:H108,"="&amp;Q104)</f>
        <v>0</v>
      </c>
      <c r="T104" s="568">
        <f>SUMIFS(M99:M108,H99:H108,"="&amp;Q104)</f>
        <v>0</v>
      </c>
      <c r="U104" s="582"/>
      <c r="V104" s="575" t="s">
        <v>1170</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1353</v>
      </c>
      <c r="R105" s="568">
        <f>SUMIFS(G99:G108,H99:H108,"="&amp;Q105)</f>
        <v>0</v>
      </c>
      <c r="S105" s="568">
        <f>SUMIFS(J99:J108,H99:H108,"="&amp;Q105)</f>
        <v>0</v>
      </c>
      <c r="T105" s="568">
        <f>SUMIFS(M99:M108,H99:H108,"="&amp;Q105)</f>
        <v>0</v>
      </c>
      <c r="U105" s="582"/>
      <c r="V105" s="575" t="s">
        <v>1171</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1354</v>
      </c>
      <c r="R106" s="568">
        <f>SUMIFS(G99:G108,H99:H108,"="&amp;Q106)</f>
        <v>0</v>
      </c>
      <c r="S106" s="568">
        <f>SUMIFS(J99:J108,H99:H108,"="&amp;Q106)</f>
        <v>0</v>
      </c>
      <c r="T106" s="568">
        <f>SUMIFS(M99:M108,H99:H108,"="&amp;Q106)</f>
        <v>0</v>
      </c>
      <c r="U106" s="582"/>
      <c r="V106" s="575" t="s">
        <v>1172</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1355</v>
      </c>
      <c r="R107" s="568">
        <f>SUMIFS(G99:G108,H99:H108,"="&amp;Q107)</f>
        <v>0</v>
      </c>
      <c r="S107" s="568">
        <f>SUMIFS(J99:J108,H99:H108,"="&amp;R107)</f>
        <v>0</v>
      </c>
      <c r="T107" s="568">
        <f>SUMIFS(M99:M108,H99:H108,"="&amp;S107)</f>
        <v>0</v>
      </c>
      <c r="U107" s="582"/>
      <c r="V107" s="575" t="s">
        <v>1173</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1440</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1343</v>
      </c>
      <c r="S109" s="512" t="s">
        <v>1346</v>
      </c>
      <c r="T109" s="512" t="s">
        <v>144</v>
      </c>
      <c r="U109" s="582"/>
      <c r="V109" s="582"/>
      <c r="W109" s="1552" t="s">
        <v>1346</v>
      </c>
      <c r="X109" s="1531" t="s">
        <v>1340</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1347</v>
      </c>
      <c r="R110" s="568">
        <f>SUMIFS(G110:G119,H110:H119,"="&amp;Q110)</f>
        <v>0</v>
      </c>
      <c r="S110" s="568">
        <f>SUMIFS(J110:J119,H110:H119,"="&amp;Q110)</f>
        <v>0</v>
      </c>
      <c r="T110" s="568">
        <f>SUMIFS(M110:M119,H110:H119,"="&amp;Q110)</f>
        <v>0</v>
      </c>
      <c r="U110" s="582"/>
      <c r="W110" s="1553"/>
      <c r="X110" s="1532"/>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1348</v>
      </c>
      <c r="R111" s="568">
        <f>SUMIFS(G110:G119,H110:H119,"="&amp;Q111)</f>
        <v>0</v>
      </c>
      <c r="S111" s="568">
        <f>SUMIFS(J110:J119,H110:H119,"="&amp;Q111)</f>
        <v>0</v>
      </c>
      <c r="T111" s="568">
        <f>SUMIFS(M110:M119,H110:H119,"="&amp;Q111)</f>
        <v>0</v>
      </c>
      <c r="U111" s="582"/>
      <c r="V111" s="575" t="s">
        <v>1176</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1349</v>
      </c>
      <c r="R112" s="568">
        <f>SUMIFS(G110:G119,H110:H119,"="&amp;Q112)</f>
        <v>0</v>
      </c>
      <c r="S112" s="568">
        <f>SUMIFS(J110:J119,H110:H119,"="&amp;Q112)</f>
        <v>0</v>
      </c>
      <c r="T112" s="568">
        <f>SUMIFS(M110:M119,H110:H119,"="&amp;Q112)</f>
        <v>0</v>
      </c>
      <c r="U112" s="582"/>
      <c r="V112" s="575" t="s">
        <v>1168</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1350</v>
      </c>
      <c r="R113" s="568">
        <f>SUMIFS(G110:G119,H110:H119,"="&amp;Q113)</f>
        <v>0</v>
      </c>
      <c r="S113" s="568">
        <f>SUMIFS(J110:J119,H110:H119,"="&amp;Q113)</f>
        <v>0</v>
      </c>
      <c r="T113" s="568">
        <f>SUMIFS(M110:M119,H110:H119,"="&amp;Q113)</f>
        <v>0</v>
      </c>
      <c r="U113" s="582"/>
      <c r="V113" s="575" t="s">
        <v>860</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1351</v>
      </c>
      <c r="R114" s="568">
        <f>SUMIFS(G110:G119,H110:H119,"="&amp;Q114)</f>
        <v>0</v>
      </c>
      <c r="S114" s="568">
        <f>SUMIFS(J110:J119,H110:H119,"="&amp;Q114)</f>
        <v>0</v>
      </c>
      <c r="T114" s="568">
        <f>SUMIFS(M110:M119,H110:H119,"="&amp;Q114)</f>
        <v>0</v>
      </c>
      <c r="U114" s="582"/>
      <c r="V114" s="575" t="s">
        <v>1169</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1352</v>
      </c>
      <c r="R115" s="568">
        <f>SUMIFS(G110:G119,H110:H119,"="&amp;Q115)</f>
        <v>0</v>
      </c>
      <c r="S115" s="568">
        <f>SUMIFS(J110:J119,H110:H119,"="&amp;Q115)</f>
        <v>0</v>
      </c>
      <c r="T115" s="568">
        <f>SUMIFS(M110:M119,H110:H119,"="&amp;Q115)</f>
        <v>0</v>
      </c>
      <c r="U115" s="582"/>
      <c r="V115" s="575" t="s">
        <v>1170</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1353</v>
      </c>
      <c r="R116" s="568">
        <f>SUMIFS(G110:G119,H110:H119,"="&amp;Q116)</f>
        <v>0</v>
      </c>
      <c r="S116" s="568">
        <f>SUMIFS(J110:J119,H110:H119,"="&amp;Q116)</f>
        <v>0</v>
      </c>
      <c r="T116" s="568">
        <f>SUMIFS(M110:M119,H110:H119,"="&amp;Q116)</f>
        <v>0</v>
      </c>
      <c r="U116" s="582"/>
      <c r="V116" s="575" t="s">
        <v>1171</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1354</v>
      </c>
      <c r="R117" s="568">
        <f>SUMIFS(G110:G119,H110:H119,"="&amp;Q117)</f>
        <v>0</v>
      </c>
      <c r="S117" s="568">
        <f>SUMIFS(J110:J119,H110:H119,"="&amp;Q117)</f>
        <v>0</v>
      </c>
      <c r="T117" s="568">
        <f>SUMIFS(M110:M119,H110:H119,"="&amp;Q117)</f>
        <v>0</v>
      </c>
      <c r="U117" s="582"/>
      <c r="V117" s="575" t="s">
        <v>1172</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1355</v>
      </c>
      <c r="R118" s="568">
        <f>SUMIFS(G110:G119,H110:H119,"="&amp;Q118)</f>
        <v>0</v>
      </c>
      <c r="S118" s="568">
        <f>SUMIFS(J110:J119,H110:H119,"="&amp;R118)</f>
        <v>0</v>
      </c>
      <c r="T118" s="568">
        <f>SUMIFS(M110:M119,H110:H119,"="&amp;S118)</f>
        <v>0</v>
      </c>
      <c r="U118" s="582"/>
      <c r="V118" s="575" t="s">
        <v>1173</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1139</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1343</v>
      </c>
      <c r="S120" s="512" t="s">
        <v>1346</v>
      </c>
      <c r="T120" s="512" t="s">
        <v>144</v>
      </c>
      <c r="U120" s="582"/>
      <c r="V120" s="582"/>
      <c r="W120" s="1552" t="s">
        <v>1346</v>
      </c>
      <c r="X120" s="1531" t="s">
        <v>1340</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1347</v>
      </c>
      <c r="R121" s="568">
        <f>SUMIFS(G121:G130,H121:H130,"="&amp;Q121)</f>
        <v>0</v>
      </c>
      <c r="S121" s="568">
        <f>SUMIFS(J121:J130,H121:H130,"="&amp;Q121)</f>
        <v>0</v>
      </c>
      <c r="T121" s="568">
        <f>SUMIFS(M121:M130,H121:H130,"="&amp;Q121)</f>
        <v>0</v>
      </c>
      <c r="U121" s="582"/>
      <c r="W121" s="1553"/>
      <c r="X121" s="1532"/>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1348</v>
      </c>
      <c r="R122" s="568">
        <f>SUMIFS(G121:G130,H121:H130,"="&amp;Q122)</f>
        <v>0</v>
      </c>
      <c r="S122" s="568">
        <f>SUMIFS(J121:J130,H121:H130,"="&amp;Q122)</f>
        <v>0</v>
      </c>
      <c r="T122" s="568">
        <f>SUMIFS(M121:M130,H121:H130,"="&amp;Q122)</f>
        <v>0</v>
      </c>
      <c r="U122" s="582"/>
      <c r="V122" s="575" t="s">
        <v>1176</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1349</v>
      </c>
      <c r="R123" s="568">
        <f>SUMIFS(G121:G130,H121:H130,"="&amp;Q123)</f>
        <v>0</v>
      </c>
      <c r="S123" s="568">
        <f>SUMIFS(J121:J130,H121:H130,"="&amp;Q123)</f>
        <v>0</v>
      </c>
      <c r="T123" s="568">
        <f>SUMIFS(M121:M130,H121:H130,"="&amp;Q123)</f>
        <v>0</v>
      </c>
      <c r="U123" s="582"/>
      <c r="V123" s="575" t="s">
        <v>1168</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1350</v>
      </c>
      <c r="R124" s="568">
        <f>SUMIFS(G121:G130,H121:H130,"="&amp;Q124)</f>
        <v>0</v>
      </c>
      <c r="S124" s="568">
        <f>SUMIFS(J121:J130,H121:H130,"="&amp;Q124)</f>
        <v>0</v>
      </c>
      <c r="T124" s="568">
        <f>SUMIFS(M121:M130,H121:H130,"="&amp;Q124)</f>
        <v>0</v>
      </c>
      <c r="U124" s="582"/>
      <c r="V124" s="575" t="s">
        <v>860</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1351</v>
      </c>
      <c r="R125" s="568">
        <f>SUMIFS(G121:G130,H121:H130,"="&amp;Q125)</f>
        <v>0</v>
      </c>
      <c r="S125" s="568">
        <f>SUMIFS(J121:J130,H121:H130,"="&amp;Q125)</f>
        <v>0</v>
      </c>
      <c r="T125" s="568">
        <f>SUMIFS(M121:M130,H121:H130,"="&amp;Q125)</f>
        <v>0</v>
      </c>
      <c r="U125" s="582"/>
      <c r="V125" s="575" t="s">
        <v>1169</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1352</v>
      </c>
      <c r="R126" s="568">
        <f>SUMIFS(G121:G130,H121:H130,"="&amp;Q126)</f>
        <v>0</v>
      </c>
      <c r="S126" s="568">
        <f>SUMIFS(J121:J130,H121:H130,"="&amp;Q126)</f>
        <v>0</v>
      </c>
      <c r="T126" s="568">
        <f>SUMIFS(M121:M130,H121:H130,"="&amp;Q126)</f>
        <v>0</v>
      </c>
      <c r="U126" s="582"/>
      <c r="V126" s="575" t="s">
        <v>1170</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1353</v>
      </c>
      <c r="R127" s="568">
        <f>SUMIFS(G121:G130,H121:H130,"="&amp;Q127)</f>
        <v>0</v>
      </c>
      <c r="S127" s="568">
        <f>SUMIFS(J121:J130,H121:H130,"="&amp;Q127)</f>
        <v>0</v>
      </c>
      <c r="T127" s="568">
        <f>SUMIFS(M121:M130,H121:H130,"="&amp;Q127)</f>
        <v>0</v>
      </c>
      <c r="U127" s="582"/>
      <c r="V127" s="575" t="s">
        <v>1171</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1354</v>
      </c>
      <c r="R128" s="568">
        <f>SUMIFS(G121:G130,H121:H130,"="&amp;Q128)</f>
        <v>0</v>
      </c>
      <c r="S128" s="568">
        <f>SUMIFS(J121:J130,H121:H130,"="&amp;Q128)</f>
        <v>0</v>
      </c>
      <c r="T128" s="568">
        <f>SUMIFS(M121:M130,H121:H130,"="&amp;Q128)</f>
        <v>0</v>
      </c>
      <c r="U128" s="582"/>
      <c r="V128" s="575" t="s">
        <v>1172</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1355</v>
      </c>
      <c r="R129" s="568">
        <f>SUMIFS(G121:G130,H121:H130,"="&amp;Q129)</f>
        <v>0</v>
      </c>
      <c r="S129" s="568">
        <f>SUMIFS(J121:J130,H121:H130,"="&amp;R129)</f>
        <v>0</v>
      </c>
      <c r="T129" s="568">
        <f>SUMIFS(M121:M130,H121:H130,"="&amp;S129)</f>
        <v>0</v>
      </c>
      <c r="U129" s="582"/>
      <c r="V129" s="575" t="s">
        <v>1173</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368</v>
      </c>
      <c r="B134" s="559" t="s">
        <v>1361</v>
      </c>
      <c r="C134" s="559" t="s">
        <v>1362</v>
      </c>
      <c r="D134" s="559" t="s">
        <v>1363</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1434</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1365</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1366</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1367</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1368</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1435</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1365</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1366</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1367</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1368</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1441</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1365</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1370</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1366</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1367</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1368</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1436</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1365</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1366</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1367</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1368</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1442</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1365</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1366</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1367</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1368</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1014</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1586</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41" t="s">
        <v>1606</v>
      </c>
      <c r="B166" s="1541"/>
      <c r="C166" s="1541"/>
      <c r="D166" s="1541"/>
      <c r="E166" s="1541"/>
      <c r="F166" s="1541"/>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1590</v>
      </c>
      <c r="B168" s="912" t="s">
        <v>1591</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1592</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1593</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1594</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1595</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Q1qdNClqSXvbOZxhLEjV1FSV5HWacIZcsujNJThMvThCRyEy3i9RAcWTKYaiAlWZd+SK7ROnK1fOZERcnTgr5Q==" saltValue="1Me0Lw7QnaWsAaCdTF2ko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221"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12"/>
      <c r="C1" s="1512"/>
      <c r="D1" s="1512"/>
      <c r="E1" s="1512"/>
      <c r="F1" s="1512"/>
      <c r="G1" s="1512"/>
      <c r="H1" s="1512"/>
      <c r="I1" s="1512"/>
      <c r="J1" s="1512"/>
    </row>
    <row r="2" spans="1:28" x14ac:dyDescent="0.2">
      <c r="R2" s="494" t="s">
        <v>1333</v>
      </c>
    </row>
    <row r="3" spans="1:28" ht="15" customHeight="1" x14ac:dyDescent="0.2">
      <c r="A3" s="1513" t="s">
        <v>1443</v>
      </c>
      <c r="B3" s="1513"/>
      <c r="C3" s="1513"/>
      <c r="D3" s="1513"/>
      <c r="E3" s="1513"/>
      <c r="F3" s="1513"/>
      <c r="G3" s="1513"/>
      <c r="H3" s="1513"/>
      <c r="I3" s="1513"/>
      <c r="J3" s="1513"/>
      <c r="R3" s="494" t="s">
        <v>1335</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555" t="str">
        <f>i.04156e!P5</f>
        <v>..... оны .... сарын ...-ны өдөр</v>
      </c>
      <c r="J5" s="1555"/>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14" t="s">
        <v>368</v>
      </c>
      <c r="B7" s="1516" t="s">
        <v>369</v>
      </c>
      <c r="C7" s="1516" t="s">
        <v>6</v>
      </c>
      <c r="D7" s="1518" t="s">
        <v>1339</v>
      </c>
      <c r="E7" s="1518"/>
      <c r="F7" s="1518"/>
      <c r="G7" s="1518"/>
      <c r="H7" s="1516" t="s">
        <v>1431</v>
      </c>
      <c r="I7" s="1516" t="s">
        <v>1432</v>
      </c>
      <c r="J7" s="1523" t="s">
        <v>1342</v>
      </c>
      <c r="K7" s="505"/>
      <c r="L7" s="505"/>
      <c r="M7" s="505"/>
      <c r="N7" s="505"/>
      <c r="O7" s="505"/>
      <c r="P7" s="505"/>
      <c r="Q7" s="505"/>
      <c r="R7" s="1"/>
      <c r="S7" s="505"/>
      <c r="T7" s="505"/>
      <c r="U7" s="505"/>
      <c r="V7" s="505"/>
      <c r="W7" s="505"/>
      <c r="X7" s="505"/>
      <c r="Y7" s="505"/>
      <c r="Z7" s="505"/>
      <c r="AA7" s="505"/>
      <c r="AB7" s="505"/>
    </row>
    <row r="8" spans="1:28" ht="28.5" customHeight="1" x14ac:dyDescent="0.2">
      <c r="A8" s="1515"/>
      <c r="B8" s="1517"/>
      <c r="C8" s="1517"/>
      <c r="D8" s="511" t="s">
        <v>1343</v>
      </c>
      <c r="E8" s="511" t="s">
        <v>1344</v>
      </c>
      <c r="F8" s="511" t="s">
        <v>1345</v>
      </c>
      <c r="G8" s="511" t="s">
        <v>1346</v>
      </c>
      <c r="H8" s="1517"/>
      <c r="I8" s="1517"/>
      <c r="J8" s="1524"/>
    </row>
    <row r="9" spans="1:28" x14ac:dyDescent="0.2">
      <c r="A9" s="513" t="s">
        <v>8</v>
      </c>
      <c r="B9" s="514" t="s">
        <v>9</v>
      </c>
      <c r="C9" s="514" t="s">
        <v>10</v>
      </c>
      <c r="D9" s="514">
        <v>1</v>
      </c>
      <c r="E9" s="514">
        <v>2</v>
      </c>
      <c r="F9" s="514">
        <v>3</v>
      </c>
      <c r="G9" s="514">
        <v>4</v>
      </c>
      <c r="H9" s="514">
        <v>5</v>
      </c>
      <c r="I9" s="514">
        <v>6</v>
      </c>
      <c r="J9" s="516">
        <v>7</v>
      </c>
      <c r="R9" s="494" t="s">
        <v>1759</v>
      </c>
    </row>
    <row r="10" spans="1:28" s="497" customFormat="1" x14ac:dyDescent="0.2">
      <c r="A10" s="531" t="s">
        <v>1444</v>
      </c>
      <c r="B10" s="661" t="s">
        <v>1445</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1347</v>
      </c>
      <c r="S10" s="494"/>
      <c r="T10" s="494"/>
      <c r="U10" s="494"/>
      <c r="V10" s="494"/>
      <c r="W10" s="494"/>
      <c r="X10" s="494"/>
      <c r="Y10" s="494"/>
      <c r="Z10" s="494"/>
      <c r="AA10" s="494"/>
      <c r="AB10" s="494"/>
    </row>
    <row r="11" spans="1:28" s="497" customFormat="1" outlineLevel="1" x14ac:dyDescent="0.2">
      <c r="A11" s="528"/>
      <c r="B11" s="1554"/>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1348</v>
      </c>
      <c r="S11" s="494"/>
      <c r="T11" s="494"/>
      <c r="U11" s="494"/>
      <c r="V11" s="494"/>
      <c r="W11" s="494"/>
      <c r="X11" s="494"/>
      <c r="Y11" s="494"/>
      <c r="Z11" s="494"/>
      <c r="AA11" s="494"/>
      <c r="AB11" s="494"/>
    </row>
    <row r="12" spans="1:28" s="497" customFormat="1" outlineLevel="1" x14ac:dyDescent="0.2">
      <c r="A12" s="528"/>
      <c r="B12" s="1554"/>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1343</v>
      </c>
      <c r="M12" s="512" t="s">
        <v>1346</v>
      </c>
      <c r="N12" s="582"/>
      <c r="O12" s="582"/>
      <c r="P12" s="1534" t="s">
        <v>1346</v>
      </c>
      <c r="Q12" s="494"/>
      <c r="R12" s="494" t="s">
        <v>1349</v>
      </c>
      <c r="S12" s="494"/>
      <c r="T12" s="494"/>
      <c r="U12" s="494"/>
      <c r="V12" s="494"/>
      <c r="W12" s="494"/>
      <c r="X12" s="494"/>
      <c r="Y12" s="494"/>
      <c r="Z12" s="494"/>
      <c r="AA12" s="494"/>
      <c r="AB12" s="494"/>
    </row>
    <row r="13" spans="1:28" s="497" customFormat="1" outlineLevel="1" x14ac:dyDescent="0.2">
      <c r="A13" s="528"/>
      <c r="B13" s="1554"/>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1347</v>
      </c>
      <c r="L13" s="568">
        <f t="shared" ref="L13:L21" si="2">SUMIFS(D$11:D$31,E$11:E$31,"="&amp;$K13)</f>
        <v>0</v>
      </c>
      <c r="M13" s="568">
        <f t="shared" ref="M13:M21" si="3">SUMIFS(G$11:G$31,E$11:E$31,"="&amp;$K13)</f>
        <v>0</v>
      </c>
      <c r="N13" s="582"/>
      <c r="O13" s="498"/>
      <c r="P13" s="1534"/>
      <c r="Q13" s="494"/>
      <c r="R13" s="494" t="s">
        <v>1350</v>
      </c>
      <c r="S13" s="494"/>
      <c r="T13" s="494"/>
      <c r="U13" s="494"/>
      <c r="V13" s="494"/>
      <c r="W13" s="494"/>
      <c r="X13" s="494"/>
      <c r="Y13" s="494"/>
      <c r="Z13" s="494"/>
      <c r="AA13" s="494"/>
      <c r="AB13" s="494"/>
    </row>
    <row r="14" spans="1:28" s="497" customFormat="1" outlineLevel="1" x14ac:dyDescent="0.2">
      <c r="A14" s="528"/>
      <c r="B14" s="1554"/>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1348</v>
      </c>
      <c r="L14" s="568">
        <f t="shared" si="2"/>
        <v>0</v>
      </c>
      <c r="M14" s="568">
        <f t="shared" si="3"/>
        <v>0</v>
      </c>
      <c r="N14" s="582"/>
      <c r="O14" s="666" t="s">
        <v>1176</v>
      </c>
      <c r="P14" s="650">
        <f t="shared" ref="P14:P21" si="4">SUMIFS(G$11:G$31,H$11:H$31,"="&amp;$O14)</f>
        <v>0</v>
      </c>
      <c r="Q14" s="494"/>
      <c r="R14" s="979" t="s">
        <v>1351</v>
      </c>
      <c r="S14" s="494"/>
      <c r="T14" s="494"/>
      <c r="U14" s="494"/>
      <c r="V14" s="494"/>
      <c r="W14" s="494"/>
      <c r="X14" s="494"/>
      <c r="Y14" s="494"/>
      <c r="Z14" s="494"/>
      <c r="AA14" s="494"/>
      <c r="AB14" s="494"/>
    </row>
    <row r="15" spans="1:28" s="497" customFormat="1" outlineLevel="1" x14ac:dyDescent="0.2">
      <c r="A15" s="528"/>
      <c r="B15" s="1554"/>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1349</v>
      </c>
      <c r="L15" s="568">
        <f t="shared" si="2"/>
        <v>0</v>
      </c>
      <c r="M15" s="568">
        <f t="shared" si="3"/>
        <v>0</v>
      </c>
      <c r="N15" s="582"/>
      <c r="O15" s="666" t="s">
        <v>1168</v>
      </c>
      <c r="P15" s="650">
        <f t="shared" si="4"/>
        <v>0</v>
      </c>
      <c r="Q15" s="494"/>
      <c r="R15" s="979" t="s">
        <v>1352</v>
      </c>
      <c r="S15" s="494"/>
      <c r="T15" s="494"/>
      <c r="U15" s="494"/>
      <c r="V15" s="494"/>
      <c r="W15" s="494"/>
      <c r="X15" s="494"/>
      <c r="Y15" s="494"/>
      <c r="Z15" s="494"/>
      <c r="AA15" s="494"/>
      <c r="AB15" s="494"/>
    </row>
    <row r="16" spans="1:28" s="497" customFormat="1" outlineLevel="1" x14ac:dyDescent="0.2">
      <c r="A16" s="528"/>
      <c r="B16" s="1554"/>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1350</v>
      </c>
      <c r="L16" s="568">
        <f t="shared" si="2"/>
        <v>0</v>
      </c>
      <c r="M16" s="568">
        <f t="shared" si="3"/>
        <v>0</v>
      </c>
      <c r="N16" s="582"/>
      <c r="O16" s="666" t="s">
        <v>860</v>
      </c>
      <c r="P16" s="650">
        <f t="shared" si="4"/>
        <v>0</v>
      </c>
      <c r="Q16" s="494"/>
      <c r="R16" s="979" t="s">
        <v>1353</v>
      </c>
      <c r="S16" s="494"/>
      <c r="T16" s="494"/>
      <c r="U16" s="494"/>
      <c r="V16" s="494"/>
      <c r="W16" s="494"/>
      <c r="X16" s="494"/>
      <c r="Y16" s="494"/>
      <c r="Z16" s="494"/>
      <c r="AA16" s="494"/>
      <c r="AB16" s="494"/>
    </row>
    <row r="17" spans="1:28" s="497" customFormat="1" outlineLevel="1" x14ac:dyDescent="0.2">
      <c r="A17" s="528"/>
      <c r="B17" s="1554"/>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1351</v>
      </c>
      <c r="L17" s="568">
        <f t="shared" si="2"/>
        <v>0</v>
      </c>
      <c r="M17" s="568">
        <f t="shared" si="3"/>
        <v>0</v>
      </c>
      <c r="N17" s="582"/>
      <c r="O17" s="666" t="s">
        <v>1169</v>
      </c>
      <c r="P17" s="650">
        <f t="shared" si="4"/>
        <v>0</v>
      </c>
      <c r="Q17" s="494"/>
      <c r="R17" s="494" t="s">
        <v>1354</v>
      </c>
      <c r="S17" s="494"/>
      <c r="T17" s="494"/>
      <c r="U17" s="494"/>
      <c r="V17" s="494"/>
      <c r="W17" s="494"/>
      <c r="X17" s="494"/>
      <c r="Y17" s="494"/>
      <c r="Z17" s="494"/>
      <c r="AA17" s="494"/>
      <c r="AB17" s="494"/>
    </row>
    <row r="18" spans="1:28" s="497" customFormat="1" outlineLevel="1" x14ac:dyDescent="0.2">
      <c r="A18" s="528"/>
      <c r="B18" s="1554"/>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1352</v>
      </c>
      <c r="L18" s="568">
        <f t="shared" si="2"/>
        <v>0</v>
      </c>
      <c r="M18" s="568">
        <f t="shared" si="3"/>
        <v>0</v>
      </c>
      <c r="N18" s="582"/>
      <c r="O18" s="666" t="s">
        <v>1170</v>
      </c>
      <c r="P18" s="650">
        <f t="shared" si="4"/>
        <v>0</v>
      </c>
      <c r="Q18" s="494"/>
      <c r="R18" s="979" t="s">
        <v>1355</v>
      </c>
      <c r="S18" s="494"/>
      <c r="T18" s="494"/>
      <c r="U18" s="494"/>
      <c r="V18" s="494"/>
      <c r="W18" s="494"/>
      <c r="X18" s="494"/>
      <c r="Y18" s="494"/>
      <c r="Z18" s="494"/>
      <c r="AA18" s="494"/>
      <c r="AB18" s="494"/>
    </row>
    <row r="19" spans="1:28" s="497" customFormat="1" outlineLevel="1" x14ac:dyDescent="0.2">
      <c r="A19" s="528"/>
      <c r="B19" s="1554"/>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1353</v>
      </c>
      <c r="L19" s="568">
        <f t="shared" si="2"/>
        <v>0</v>
      </c>
      <c r="M19" s="568">
        <f t="shared" si="3"/>
        <v>0</v>
      </c>
      <c r="N19" s="582"/>
      <c r="O19" s="666" t="s">
        <v>1171</v>
      </c>
      <c r="P19" s="650">
        <f t="shared" si="4"/>
        <v>0</v>
      </c>
      <c r="Q19" s="494"/>
      <c r="S19" s="494"/>
      <c r="T19" s="494"/>
      <c r="U19" s="494"/>
      <c r="V19" s="494"/>
      <c r="W19" s="494"/>
      <c r="X19" s="494"/>
      <c r="Y19" s="494"/>
      <c r="Z19" s="494"/>
      <c r="AA19" s="494"/>
      <c r="AB19" s="494"/>
    </row>
    <row r="20" spans="1:28" s="497" customFormat="1" outlineLevel="1" x14ac:dyDescent="0.2">
      <c r="A20" s="528"/>
      <c r="B20" s="1554"/>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1354</v>
      </c>
      <c r="L20" s="568">
        <f t="shared" si="2"/>
        <v>0</v>
      </c>
      <c r="M20" s="568">
        <f t="shared" si="3"/>
        <v>0</v>
      </c>
      <c r="N20" s="582"/>
      <c r="O20" s="666" t="s">
        <v>1172</v>
      </c>
      <c r="P20" s="650">
        <f t="shared" si="4"/>
        <v>0</v>
      </c>
      <c r="Q20" s="494"/>
      <c r="R20" s="80" t="s">
        <v>1753</v>
      </c>
      <c r="S20" s="494"/>
      <c r="T20" s="494"/>
      <c r="U20" s="494"/>
      <c r="V20" s="494"/>
      <c r="W20" s="494"/>
      <c r="X20" s="494"/>
      <c r="Y20" s="494"/>
      <c r="Z20" s="494"/>
      <c r="AA20" s="494"/>
      <c r="AB20" s="494"/>
    </row>
    <row r="21" spans="1:28" s="497" customFormat="1" outlineLevel="1" x14ac:dyDescent="0.2">
      <c r="A21" s="528"/>
      <c r="B21" s="1554"/>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1355</v>
      </c>
      <c r="L21" s="568">
        <f t="shared" si="2"/>
        <v>0</v>
      </c>
      <c r="M21" s="568">
        <f t="shared" si="3"/>
        <v>0</v>
      </c>
      <c r="N21" s="582"/>
      <c r="O21" s="666" t="s">
        <v>1173</v>
      </c>
      <c r="P21" s="650">
        <f t="shared" si="4"/>
        <v>0</v>
      </c>
      <c r="Q21" s="494"/>
      <c r="R21" s="80" t="s">
        <v>1754</v>
      </c>
      <c r="S21" s="494"/>
      <c r="T21" s="494"/>
      <c r="U21" s="494"/>
      <c r="V21" s="494"/>
      <c r="W21" s="494"/>
      <c r="X21" s="494"/>
      <c r="Y21" s="494"/>
      <c r="Z21" s="494"/>
      <c r="AA21" s="494"/>
      <c r="AB21" s="494"/>
    </row>
    <row r="22" spans="1:28" s="497" customFormat="1" outlineLevel="1" x14ac:dyDescent="0.2">
      <c r="A22" s="528"/>
      <c r="B22" s="1554"/>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1755</v>
      </c>
      <c r="S22" s="494"/>
      <c r="T22" s="494"/>
      <c r="U22" s="494"/>
      <c r="V22" s="494"/>
      <c r="W22" s="494"/>
      <c r="X22" s="494"/>
      <c r="Y22" s="494"/>
      <c r="Z22" s="494"/>
      <c r="AA22" s="494"/>
      <c r="AB22" s="494"/>
    </row>
    <row r="23" spans="1:28" s="497" customFormat="1" outlineLevel="1" x14ac:dyDescent="0.2">
      <c r="A23" s="528"/>
      <c r="B23" s="1554"/>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1756</v>
      </c>
      <c r="S23" s="494"/>
      <c r="T23" s="494"/>
      <c r="U23" s="494"/>
      <c r="V23" s="494"/>
      <c r="W23" s="494"/>
      <c r="X23" s="494"/>
      <c r="Y23" s="494"/>
      <c r="Z23" s="494"/>
      <c r="AA23" s="494"/>
      <c r="AB23" s="494"/>
    </row>
    <row r="24" spans="1:28" s="497" customFormat="1" outlineLevel="1" x14ac:dyDescent="0.2">
      <c r="A24" s="528"/>
      <c r="B24" s="1554"/>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1760</v>
      </c>
      <c r="S24" s="494"/>
      <c r="T24" s="494"/>
      <c r="U24" s="494"/>
      <c r="V24" s="494"/>
      <c r="W24" s="494"/>
      <c r="X24" s="494"/>
      <c r="Y24" s="494"/>
      <c r="Z24" s="494"/>
      <c r="AA24" s="494"/>
      <c r="AB24" s="494"/>
    </row>
    <row r="25" spans="1:28" s="497" customFormat="1" outlineLevel="1" x14ac:dyDescent="0.2">
      <c r="A25" s="528"/>
      <c r="B25" s="1554"/>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1757</v>
      </c>
      <c r="S25" s="494"/>
      <c r="T25" s="494"/>
      <c r="U25" s="494"/>
      <c r="V25" s="494"/>
      <c r="W25" s="494"/>
      <c r="X25" s="494"/>
      <c r="Y25" s="494"/>
      <c r="Z25" s="494"/>
      <c r="AA25" s="494"/>
      <c r="AB25" s="494"/>
    </row>
    <row r="26" spans="1:28" s="497" customFormat="1" outlineLevel="1" x14ac:dyDescent="0.2">
      <c r="A26" s="528"/>
      <c r="B26" s="1554"/>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1758</v>
      </c>
      <c r="S26" s="494"/>
      <c r="T26" s="494"/>
      <c r="U26" s="494"/>
      <c r="V26" s="494"/>
      <c r="W26" s="494"/>
      <c r="X26" s="494"/>
      <c r="Y26" s="494"/>
      <c r="Z26" s="494"/>
      <c r="AA26" s="494"/>
      <c r="AB26" s="494"/>
    </row>
    <row r="27" spans="1:28" s="497" customFormat="1" outlineLevel="1" x14ac:dyDescent="0.2">
      <c r="A27" s="528"/>
      <c r="B27" s="1554"/>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554"/>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554"/>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554"/>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1176</v>
      </c>
      <c r="S30" s="494"/>
      <c r="T30" s="494"/>
      <c r="U30" s="494"/>
      <c r="V30" s="494"/>
      <c r="W30" s="494"/>
      <c r="X30" s="494"/>
      <c r="Y30" s="494"/>
      <c r="Z30" s="494"/>
      <c r="AA30" s="494"/>
      <c r="AB30" s="494"/>
    </row>
    <row r="31" spans="1:28" s="497" customFormat="1" outlineLevel="1" x14ac:dyDescent="0.2">
      <c r="A31" s="530" t="s">
        <v>1446</v>
      </c>
      <c r="B31" s="1554"/>
      <c r="C31" s="664">
        <f t="shared" si="0"/>
        <v>22</v>
      </c>
      <c r="D31" s="841"/>
      <c r="E31" s="665"/>
      <c r="F31" s="665"/>
      <c r="G31" s="843"/>
      <c r="H31" s="665"/>
      <c r="I31" s="665"/>
      <c r="J31" s="648"/>
      <c r="K31" s="494"/>
      <c r="L31" s="494"/>
      <c r="M31" s="494"/>
      <c r="N31" s="494"/>
      <c r="O31" s="494"/>
      <c r="P31" s="494"/>
      <c r="Q31" s="494"/>
      <c r="R31" s="494" t="s">
        <v>1168</v>
      </c>
      <c r="S31" s="494"/>
      <c r="T31" s="494"/>
      <c r="U31" s="494"/>
      <c r="V31" s="494"/>
      <c r="W31" s="494"/>
      <c r="X31" s="494"/>
      <c r="Y31" s="494"/>
      <c r="Z31" s="494"/>
      <c r="AA31" s="494"/>
      <c r="AB31" s="494"/>
    </row>
    <row r="32" spans="1:28" s="497" customFormat="1" x14ac:dyDescent="0.2">
      <c r="A32" s="531" t="s">
        <v>1447</v>
      </c>
      <c r="B32" s="662" t="s">
        <v>1448</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860</v>
      </c>
      <c r="S32" s="494"/>
      <c r="T32" s="494"/>
      <c r="U32" s="494"/>
      <c r="V32" s="494"/>
      <c r="W32" s="494"/>
      <c r="X32" s="494"/>
      <c r="Y32" s="494"/>
      <c r="Z32" s="494"/>
      <c r="AA32" s="494"/>
      <c r="AB32" s="494"/>
    </row>
    <row r="33" spans="1:28" s="497" customFormat="1" outlineLevel="1" x14ac:dyDescent="0.2">
      <c r="A33" s="528"/>
      <c r="B33" s="1554"/>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1169</v>
      </c>
      <c r="S33" s="494"/>
      <c r="T33" s="494"/>
      <c r="U33" s="494"/>
      <c r="V33" s="494"/>
      <c r="W33" s="494"/>
      <c r="X33" s="494"/>
      <c r="Y33" s="494"/>
      <c r="Z33" s="494"/>
      <c r="AA33" s="494"/>
      <c r="AB33" s="494"/>
    </row>
    <row r="34" spans="1:28" s="497" customFormat="1" outlineLevel="1" x14ac:dyDescent="0.2">
      <c r="A34" s="528"/>
      <c r="B34" s="1554"/>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1343</v>
      </c>
      <c r="M34" s="512" t="s">
        <v>1346</v>
      </c>
      <c r="N34" s="582"/>
      <c r="O34" s="582"/>
      <c r="P34" s="1534" t="s">
        <v>1346</v>
      </c>
      <c r="Q34" s="494"/>
      <c r="R34" s="494" t="s">
        <v>1170</v>
      </c>
      <c r="S34" s="494"/>
      <c r="T34" s="494"/>
      <c r="U34" s="494"/>
      <c r="V34" s="494"/>
      <c r="W34" s="494"/>
      <c r="X34" s="494"/>
      <c r="Y34" s="494"/>
      <c r="Z34" s="494"/>
      <c r="AA34" s="494"/>
      <c r="AB34" s="494"/>
    </row>
    <row r="35" spans="1:28" s="497" customFormat="1" outlineLevel="1" x14ac:dyDescent="0.2">
      <c r="A35" s="528"/>
      <c r="B35" s="1554"/>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1347</v>
      </c>
      <c r="L35" s="568">
        <f t="shared" ref="L35:L43" si="7">SUMIFS(D$33:D$53,E$33:E$53,"="&amp;$K35)</f>
        <v>0</v>
      </c>
      <c r="M35" s="568">
        <f t="shared" ref="M35:M43" si="8">SUMIFS(G$33:G$53,E$33:E$53,"="&amp;$K35)</f>
        <v>0</v>
      </c>
      <c r="N35" s="582"/>
      <c r="O35" s="498"/>
      <c r="P35" s="1534"/>
      <c r="Q35" s="494"/>
      <c r="R35" s="494" t="s">
        <v>1171</v>
      </c>
      <c r="S35" s="494"/>
      <c r="T35" s="494"/>
      <c r="U35" s="494"/>
      <c r="V35" s="494"/>
      <c r="W35" s="494"/>
      <c r="X35" s="494"/>
      <c r="Y35" s="494"/>
      <c r="Z35" s="494"/>
      <c r="AA35" s="494"/>
      <c r="AB35" s="494"/>
    </row>
    <row r="36" spans="1:28" s="497" customFormat="1" outlineLevel="1" x14ac:dyDescent="0.2">
      <c r="A36" s="528"/>
      <c r="B36" s="1554"/>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1348</v>
      </c>
      <c r="L36" s="568">
        <f t="shared" si="7"/>
        <v>0</v>
      </c>
      <c r="M36" s="568">
        <f t="shared" si="8"/>
        <v>0</v>
      </c>
      <c r="N36" s="582"/>
      <c r="O36" s="666" t="s">
        <v>1176</v>
      </c>
      <c r="P36" s="650">
        <f t="shared" ref="P36:P43" si="9">SUMIFS(G$33:G$53,H$33:H$53,"="&amp;$O36)</f>
        <v>0</v>
      </c>
      <c r="Q36" s="494"/>
      <c r="R36" s="494" t="s">
        <v>1172</v>
      </c>
      <c r="S36" s="494"/>
      <c r="T36" s="494"/>
      <c r="U36" s="494"/>
      <c r="V36" s="494"/>
      <c r="W36" s="494"/>
      <c r="X36" s="494"/>
      <c r="Y36" s="494"/>
      <c r="Z36" s="494"/>
      <c r="AA36" s="494"/>
      <c r="AB36" s="494"/>
    </row>
    <row r="37" spans="1:28" s="497" customFormat="1" outlineLevel="1" x14ac:dyDescent="0.2">
      <c r="A37" s="528"/>
      <c r="B37" s="1554"/>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1349</v>
      </c>
      <c r="L37" s="568">
        <f t="shared" si="7"/>
        <v>0</v>
      </c>
      <c r="M37" s="568">
        <f t="shared" si="8"/>
        <v>0</v>
      </c>
      <c r="N37" s="582"/>
      <c r="O37" s="666" t="s">
        <v>1168</v>
      </c>
      <c r="P37" s="650">
        <f t="shared" si="9"/>
        <v>0</v>
      </c>
      <c r="Q37" s="494"/>
      <c r="R37" s="494" t="s">
        <v>1173</v>
      </c>
      <c r="S37" s="494"/>
      <c r="T37" s="494"/>
      <c r="U37" s="494"/>
      <c r="V37" s="494"/>
      <c r="W37" s="494"/>
      <c r="X37" s="494"/>
      <c r="Y37" s="494"/>
      <c r="Z37" s="494"/>
      <c r="AA37" s="494"/>
      <c r="AB37" s="494"/>
    </row>
    <row r="38" spans="1:28" s="497" customFormat="1" outlineLevel="1" x14ac:dyDescent="0.2">
      <c r="A38" s="528"/>
      <c r="B38" s="1554"/>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1350</v>
      </c>
      <c r="L38" s="568">
        <f t="shared" si="7"/>
        <v>0</v>
      </c>
      <c r="M38" s="568">
        <f t="shared" si="8"/>
        <v>0</v>
      </c>
      <c r="N38" s="582"/>
      <c r="O38" s="666" t="s">
        <v>860</v>
      </c>
      <c r="P38" s="650">
        <f t="shared" si="9"/>
        <v>0</v>
      </c>
      <c r="Q38" s="494"/>
      <c r="R38" s="494"/>
      <c r="S38" s="494"/>
      <c r="T38" s="494"/>
      <c r="U38" s="494"/>
      <c r="V38" s="494"/>
      <c r="W38" s="494"/>
      <c r="X38" s="494"/>
      <c r="Y38" s="494"/>
      <c r="Z38" s="494"/>
      <c r="AA38" s="494"/>
      <c r="AB38" s="494"/>
    </row>
    <row r="39" spans="1:28" s="497" customFormat="1" outlineLevel="1" x14ac:dyDescent="0.2">
      <c r="A39" s="528"/>
      <c r="B39" s="1554"/>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1351</v>
      </c>
      <c r="L39" s="568">
        <f t="shared" si="7"/>
        <v>0</v>
      </c>
      <c r="M39" s="568">
        <f t="shared" si="8"/>
        <v>0</v>
      </c>
      <c r="N39" s="582"/>
      <c r="O39" s="666" t="s">
        <v>1169</v>
      </c>
      <c r="P39" s="650">
        <f t="shared" si="9"/>
        <v>0</v>
      </c>
      <c r="Q39" s="494"/>
      <c r="R39" s="494"/>
      <c r="S39" s="494"/>
      <c r="T39" s="494"/>
      <c r="U39" s="494"/>
      <c r="V39" s="494"/>
      <c r="W39" s="494"/>
      <c r="X39" s="494"/>
      <c r="Y39" s="494"/>
      <c r="Z39" s="494"/>
      <c r="AA39" s="494"/>
      <c r="AB39" s="494"/>
    </row>
    <row r="40" spans="1:28" s="497" customFormat="1" outlineLevel="1" x14ac:dyDescent="0.2">
      <c r="A40" s="528"/>
      <c r="B40" s="1554"/>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1352</v>
      </c>
      <c r="L40" s="568">
        <f t="shared" si="7"/>
        <v>0</v>
      </c>
      <c r="M40" s="568">
        <f t="shared" si="8"/>
        <v>0</v>
      </c>
      <c r="N40" s="582"/>
      <c r="O40" s="666" t="s">
        <v>1170</v>
      </c>
      <c r="P40" s="650">
        <f t="shared" si="9"/>
        <v>0</v>
      </c>
      <c r="Q40" s="494"/>
      <c r="R40" s="494"/>
      <c r="S40" s="494"/>
      <c r="T40" s="494"/>
      <c r="U40" s="494"/>
      <c r="V40" s="494"/>
      <c r="W40" s="494"/>
      <c r="X40" s="494"/>
      <c r="Y40" s="494"/>
      <c r="Z40" s="494"/>
      <c r="AA40" s="494"/>
      <c r="AB40" s="494"/>
    </row>
    <row r="41" spans="1:28" s="497" customFormat="1" outlineLevel="1" x14ac:dyDescent="0.2">
      <c r="A41" s="528"/>
      <c r="B41" s="1554"/>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1353</v>
      </c>
      <c r="L41" s="568">
        <f t="shared" si="7"/>
        <v>0</v>
      </c>
      <c r="M41" s="568">
        <f t="shared" si="8"/>
        <v>0</v>
      </c>
      <c r="N41" s="582"/>
      <c r="O41" s="666" t="s">
        <v>1171</v>
      </c>
      <c r="P41" s="650">
        <f t="shared" si="9"/>
        <v>0</v>
      </c>
      <c r="Q41" s="494"/>
      <c r="R41" s="494"/>
      <c r="S41" s="494"/>
      <c r="T41" s="494"/>
      <c r="U41" s="494"/>
      <c r="V41" s="494"/>
      <c r="W41" s="494"/>
      <c r="X41" s="494"/>
      <c r="Y41" s="494"/>
      <c r="Z41" s="494"/>
      <c r="AA41" s="494"/>
      <c r="AB41" s="494"/>
    </row>
    <row r="42" spans="1:28" s="497" customFormat="1" outlineLevel="1" x14ac:dyDescent="0.2">
      <c r="A42" s="528"/>
      <c r="B42" s="1554"/>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1354</v>
      </c>
      <c r="L42" s="568">
        <f t="shared" si="7"/>
        <v>0</v>
      </c>
      <c r="M42" s="568">
        <f t="shared" si="8"/>
        <v>0</v>
      </c>
      <c r="N42" s="582"/>
      <c r="O42" s="666" t="s">
        <v>1172</v>
      </c>
      <c r="P42" s="650">
        <f t="shared" si="9"/>
        <v>0</v>
      </c>
      <c r="Q42" s="494"/>
      <c r="R42" s="494"/>
      <c r="S42" s="494"/>
      <c r="T42" s="494"/>
      <c r="U42" s="494"/>
      <c r="V42" s="494"/>
      <c r="W42" s="494"/>
      <c r="X42" s="494"/>
      <c r="Y42" s="494"/>
      <c r="Z42" s="494"/>
      <c r="AA42" s="494"/>
      <c r="AB42" s="494"/>
    </row>
    <row r="43" spans="1:28" s="497" customFormat="1" outlineLevel="1" x14ac:dyDescent="0.2">
      <c r="A43" s="528"/>
      <c r="B43" s="1554"/>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1355</v>
      </c>
      <c r="L43" s="568">
        <f t="shared" si="7"/>
        <v>0</v>
      </c>
      <c r="M43" s="568">
        <f t="shared" si="8"/>
        <v>0</v>
      </c>
      <c r="N43" s="582"/>
      <c r="O43" s="666" t="s">
        <v>1173</v>
      </c>
      <c r="P43" s="650">
        <f t="shared" si="9"/>
        <v>0</v>
      </c>
      <c r="Q43" s="494"/>
      <c r="R43" s="494"/>
      <c r="S43" s="494"/>
      <c r="T43" s="494"/>
      <c r="U43" s="494"/>
      <c r="V43" s="494"/>
      <c r="W43" s="494"/>
      <c r="X43" s="494"/>
      <c r="Y43" s="494"/>
      <c r="Z43" s="494"/>
      <c r="AA43" s="494"/>
      <c r="AB43" s="494"/>
    </row>
    <row r="44" spans="1:28" s="497" customFormat="1" outlineLevel="1" x14ac:dyDescent="0.2">
      <c r="A44" s="528"/>
      <c r="B44" s="1554"/>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554"/>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554"/>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554"/>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554"/>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554"/>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554"/>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554"/>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554"/>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1446</v>
      </c>
      <c r="B53" s="1554"/>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1449</v>
      </c>
      <c r="B54" s="662" t="s">
        <v>1450</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554"/>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554"/>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1343</v>
      </c>
      <c r="M56" s="512" t="s">
        <v>1346</v>
      </c>
      <c r="N56" s="582"/>
      <c r="O56" s="582"/>
      <c r="P56" s="1534" t="s">
        <v>1346</v>
      </c>
      <c r="Q56" s="581"/>
      <c r="R56" s="494"/>
      <c r="S56" s="494"/>
      <c r="T56" s="494"/>
      <c r="U56" s="494"/>
      <c r="V56" s="494"/>
      <c r="W56" s="494"/>
      <c r="X56" s="494"/>
      <c r="Y56" s="494"/>
      <c r="Z56" s="494"/>
      <c r="AA56" s="494"/>
      <c r="AB56" s="494"/>
    </row>
    <row r="57" spans="1:28" s="497" customFormat="1" outlineLevel="1" x14ac:dyDescent="0.2">
      <c r="A57" s="528"/>
      <c r="B57" s="1554"/>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1347</v>
      </c>
      <c r="L57" s="568">
        <f t="shared" ref="L57:L65" si="12">SUMIFS(D$55:D$75,E$55:E$75,"="&amp;$K57)</f>
        <v>0</v>
      </c>
      <c r="M57" s="568">
        <f t="shared" ref="M57:M65" si="13">SUMIFS(G$55:G$75,E$55:E$75,"="&amp;$K57)</f>
        <v>0</v>
      </c>
      <c r="N57" s="582"/>
      <c r="O57" s="498"/>
      <c r="P57" s="1534"/>
      <c r="Q57" s="494"/>
      <c r="R57" s="494"/>
      <c r="S57" s="494"/>
      <c r="T57" s="494"/>
      <c r="U57" s="494"/>
      <c r="V57" s="494"/>
      <c r="W57" s="494"/>
      <c r="X57" s="494"/>
      <c r="Y57" s="494"/>
      <c r="Z57" s="494"/>
      <c r="AA57" s="494"/>
      <c r="AB57" s="494"/>
    </row>
    <row r="58" spans="1:28" s="497" customFormat="1" outlineLevel="1" x14ac:dyDescent="0.2">
      <c r="A58" s="528"/>
      <c r="B58" s="1554"/>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1348</v>
      </c>
      <c r="L58" s="568">
        <f t="shared" si="12"/>
        <v>0</v>
      </c>
      <c r="M58" s="568">
        <f t="shared" si="13"/>
        <v>0</v>
      </c>
      <c r="N58" s="582"/>
      <c r="O58" s="666" t="s">
        <v>1176</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554"/>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1349</v>
      </c>
      <c r="L59" s="568">
        <f t="shared" si="12"/>
        <v>0</v>
      </c>
      <c r="M59" s="568">
        <f t="shared" si="13"/>
        <v>0</v>
      </c>
      <c r="N59" s="582"/>
      <c r="O59" s="666" t="s">
        <v>1168</v>
      </c>
      <c r="P59" s="650">
        <f t="shared" si="14"/>
        <v>0</v>
      </c>
      <c r="Q59" s="494"/>
      <c r="R59" s="494"/>
      <c r="S59" s="494"/>
      <c r="T59" s="494"/>
      <c r="U59" s="494"/>
      <c r="V59" s="494"/>
      <c r="W59" s="494"/>
      <c r="X59" s="494"/>
      <c r="Y59" s="494"/>
      <c r="Z59" s="494"/>
      <c r="AA59" s="494"/>
      <c r="AB59" s="494"/>
    </row>
    <row r="60" spans="1:28" s="497" customFormat="1" outlineLevel="1" x14ac:dyDescent="0.2">
      <c r="A60" s="528"/>
      <c r="B60" s="1554"/>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1350</v>
      </c>
      <c r="L60" s="568">
        <f t="shared" si="12"/>
        <v>0</v>
      </c>
      <c r="M60" s="568">
        <f t="shared" si="13"/>
        <v>0</v>
      </c>
      <c r="N60" s="582"/>
      <c r="O60" s="666" t="s">
        <v>860</v>
      </c>
      <c r="P60" s="650">
        <f t="shared" si="14"/>
        <v>0</v>
      </c>
      <c r="Q60" s="494"/>
      <c r="R60" s="494"/>
      <c r="S60" s="494"/>
      <c r="T60" s="494"/>
      <c r="U60" s="494"/>
      <c r="V60" s="494"/>
      <c r="W60" s="494"/>
      <c r="X60" s="494"/>
      <c r="Y60" s="494"/>
      <c r="Z60" s="494"/>
      <c r="AA60" s="494"/>
      <c r="AB60" s="494"/>
    </row>
    <row r="61" spans="1:28" s="497" customFormat="1" outlineLevel="1" x14ac:dyDescent="0.2">
      <c r="A61" s="528"/>
      <c r="B61" s="1554"/>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1351</v>
      </c>
      <c r="L61" s="568">
        <f t="shared" si="12"/>
        <v>0</v>
      </c>
      <c r="M61" s="568">
        <f t="shared" si="13"/>
        <v>0</v>
      </c>
      <c r="N61" s="582"/>
      <c r="O61" s="666" t="s">
        <v>1169</v>
      </c>
      <c r="P61" s="650">
        <f t="shared" si="14"/>
        <v>0</v>
      </c>
      <c r="Q61" s="494"/>
      <c r="R61" s="494"/>
      <c r="S61" s="494"/>
      <c r="T61" s="494"/>
      <c r="U61" s="494"/>
      <c r="V61" s="494"/>
      <c r="W61" s="494"/>
      <c r="X61" s="494"/>
      <c r="Y61" s="494"/>
      <c r="Z61" s="494"/>
      <c r="AA61" s="494"/>
      <c r="AB61" s="494"/>
    </row>
    <row r="62" spans="1:28" s="497" customFormat="1" outlineLevel="1" x14ac:dyDescent="0.2">
      <c r="A62" s="528"/>
      <c r="B62" s="1554"/>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1352</v>
      </c>
      <c r="L62" s="568">
        <f t="shared" si="12"/>
        <v>0</v>
      </c>
      <c r="M62" s="568">
        <f t="shared" si="13"/>
        <v>0</v>
      </c>
      <c r="N62" s="582"/>
      <c r="O62" s="666" t="s">
        <v>1170</v>
      </c>
      <c r="P62" s="650">
        <f t="shared" si="14"/>
        <v>0</v>
      </c>
      <c r="Q62" s="494"/>
      <c r="R62" s="494"/>
      <c r="S62" s="494"/>
      <c r="T62" s="494"/>
      <c r="U62" s="494"/>
      <c r="V62" s="494"/>
      <c r="W62" s="494"/>
      <c r="X62" s="494"/>
      <c r="Y62" s="494"/>
      <c r="Z62" s="494"/>
      <c r="AA62" s="494"/>
      <c r="AB62" s="494"/>
    </row>
    <row r="63" spans="1:28" s="497" customFormat="1" outlineLevel="1" x14ac:dyDescent="0.2">
      <c r="A63" s="528"/>
      <c r="B63" s="1554"/>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1353</v>
      </c>
      <c r="L63" s="568">
        <f t="shared" si="12"/>
        <v>0</v>
      </c>
      <c r="M63" s="568">
        <f t="shared" si="13"/>
        <v>0</v>
      </c>
      <c r="N63" s="582"/>
      <c r="O63" s="666" t="s">
        <v>1171</v>
      </c>
      <c r="P63" s="650">
        <f t="shared" si="14"/>
        <v>0</v>
      </c>
      <c r="Q63" s="494"/>
      <c r="R63" s="494"/>
      <c r="S63" s="494"/>
      <c r="T63" s="494"/>
      <c r="U63" s="494"/>
      <c r="V63" s="494"/>
      <c r="W63" s="494"/>
      <c r="X63" s="494"/>
      <c r="Y63" s="494"/>
      <c r="Z63" s="494"/>
      <c r="AA63" s="494"/>
      <c r="AB63" s="494"/>
    </row>
    <row r="64" spans="1:28" s="497" customFormat="1" outlineLevel="1" x14ac:dyDescent="0.2">
      <c r="A64" s="528"/>
      <c r="B64" s="1554"/>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1354</v>
      </c>
      <c r="L64" s="568">
        <f t="shared" si="12"/>
        <v>0</v>
      </c>
      <c r="M64" s="568">
        <f t="shared" si="13"/>
        <v>0</v>
      </c>
      <c r="N64" s="582"/>
      <c r="O64" s="666" t="s">
        <v>1172</v>
      </c>
      <c r="P64" s="650">
        <f t="shared" si="14"/>
        <v>0</v>
      </c>
      <c r="Q64" s="494"/>
      <c r="R64" s="494"/>
      <c r="S64" s="494"/>
      <c r="T64" s="494"/>
      <c r="U64" s="494"/>
      <c r="V64" s="494"/>
      <c r="W64" s="494"/>
      <c r="X64" s="494"/>
      <c r="Y64" s="494"/>
      <c r="Z64" s="494"/>
      <c r="AA64" s="494"/>
      <c r="AB64" s="494"/>
    </row>
    <row r="65" spans="1:28" s="497" customFormat="1" outlineLevel="1" x14ac:dyDescent="0.2">
      <c r="A65" s="528"/>
      <c r="B65" s="1554"/>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1355</v>
      </c>
      <c r="L65" s="568">
        <f t="shared" si="12"/>
        <v>0</v>
      </c>
      <c r="M65" s="568">
        <f t="shared" si="13"/>
        <v>0</v>
      </c>
      <c r="N65" s="582"/>
      <c r="O65" s="666" t="s">
        <v>1173</v>
      </c>
      <c r="P65" s="650">
        <f t="shared" si="14"/>
        <v>0</v>
      </c>
      <c r="Q65" s="494"/>
      <c r="R65" s="494"/>
      <c r="S65" s="494"/>
      <c r="T65" s="494"/>
      <c r="U65" s="494"/>
      <c r="V65" s="494"/>
      <c r="W65" s="494"/>
      <c r="X65" s="494"/>
      <c r="Y65" s="494"/>
      <c r="Z65" s="494"/>
      <c r="AA65" s="494"/>
      <c r="AB65" s="494"/>
    </row>
    <row r="66" spans="1:28" s="497" customFormat="1" outlineLevel="1" x14ac:dyDescent="0.2">
      <c r="A66" s="528"/>
      <c r="B66" s="1554"/>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554"/>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554"/>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554"/>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554"/>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554"/>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554"/>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554"/>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554"/>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1583</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1446</v>
      </c>
      <c r="B75" s="1554"/>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1060</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554"/>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554"/>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1343</v>
      </c>
      <c r="M78" s="512" t="s">
        <v>1346</v>
      </c>
      <c r="N78" s="582"/>
      <c r="O78" s="582"/>
      <c r="P78" s="1534" t="s">
        <v>1346</v>
      </c>
      <c r="Q78" s="494"/>
      <c r="R78" s="494"/>
      <c r="S78" s="494"/>
      <c r="T78" s="494"/>
      <c r="U78" s="494"/>
      <c r="V78" s="494"/>
      <c r="W78" s="494"/>
      <c r="X78" s="494"/>
      <c r="Y78" s="494"/>
      <c r="Z78" s="494"/>
      <c r="AA78" s="494"/>
      <c r="AB78" s="494"/>
    </row>
    <row r="79" spans="1:28" s="497" customFormat="1" ht="15" customHeight="1" outlineLevel="1" x14ac:dyDescent="0.2">
      <c r="A79" s="528"/>
      <c r="B79" s="1554"/>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1347</v>
      </c>
      <c r="L79" s="568">
        <f t="shared" ref="L79:L87" si="18">SUMIFS(D$77:D$97,E$77:E$97,"="&amp;$K79)</f>
        <v>0</v>
      </c>
      <c r="M79" s="568">
        <f t="shared" ref="M79:M87" si="19">SUMIFS(G$77:G$97,E$77:E$97,"="&amp;$K79)</f>
        <v>0</v>
      </c>
      <c r="N79" s="582"/>
      <c r="O79" s="498"/>
      <c r="P79" s="1534"/>
      <c r="Q79" s="494"/>
      <c r="R79" s="494"/>
      <c r="S79" s="494"/>
      <c r="T79" s="494"/>
      <c r="U79" s="494"/>
      <c r="V79" s="494"/>
      <c r="W79" s="494"/>
      <c r="X79" s="494"/>
      <c r="Y79" s="494"/>
      <c r="Z79" s="494"/>
      <c r="AA79" s="494"/>
      <c r="AB79" s="494"/>
    </row>
    <row r="80" spans="1:28" s="497" customFormat="1" ht="15" customHeight="1" outlineLevel="1" x14ac:dyDescent="0.2">
      <c r="A80" s="528"/>
      <c r="B80" s="1554"/>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1348</v>
      </c>
      <c r="L80" s="568">
        <f t="shared" si="18"/>
        <v>0</v>
      </c>
      <c r="M80" s="568">
        <f t="shared" si="19"/>
        <v>0</v>
      </c>
      <c r="N80" s="582"/>
      <c r="O80" s="666" t="s">
        <v>1176</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554"/>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1349</v>
      </c>
      <c r="L81" s="568">
        <f t="shared" si="18"/>
        <v>0</v>
      </c>
      <c r="M81" s="568">
        <f t="shared" si="19"/>
        <v>0</v>
      </c>
      <c r="N81" s="582"/>
      <c r="O81" s="666" t="s">
        <v>1168</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554"/>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1350</v>
      </c>
      <c r="L82" s="568">
        <f t="shared" si="18"/>
        <v>0</v>
      </c>
      <c r="M82" s="568">
        <f t="shared" si="19"/>
        <v>0</v>
      </c>
      <c r="N82" s="582"/>
      <c r="O82" s="666" t="s">
        <v>860</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554"/>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1351</v>
      </c>
      <c r="L83" s="568">
        <f t="shared" si="18"/>
        <v>0</v>
      </c>
      <c r="M83" s="568">
        <f t="shared" si="19"/>
        <v>0</v>
      </c>
      <c r="N83" s="582"/>
      <c r="O83" s="666" t="s">
        <v>1169</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554"/>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1352</v>
      </c>
      <c r="L84" s="568">
        <f t="shared" si="18"/>
        <v>0</v>
      </c>
      <c r="M84" s="568">
        <f t="shared" si="19"/>
        <v>0</v>
      </c>
      <c r="N84" s="582"/>
      <c r="O84" s="666" t="s">
        <v>1170</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554"/>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1353</v>
      </c>
      <c r="L85" s="568">
        <f t="shared" si="18"/>
        <v>0</v>
      </c>
      <c r="M85" s="568">
        <f t="shared" si="19"/>
        <v>0</v>
      </c>
      <c r="N85" s="582"/>
      <c r="O85" s="666" t="s">
        <v>1171</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554"/>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1354</v>
      </c>
      <c r="L86" s="568">
        <f t="shared" si="18"/>
        <v>0</v>
      </c>
      <c r="M86" s="568">
        <f t="shared" si="19"/>
        <v>0</v>
      </c>
      <c r="N86" s="582"/>
      <c r="O86" s="666" t="s">
        <v>1172</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554"/>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1355</v>
      </c>
      <c r="L87" s="568">
        <f t="shared" si="18"/>
        <v>0</v>
      </c>
      <c r="M87" s="568">
        <f t="shared" si="19"/>
        <v>0</v>
      </c>
      <c r="N87" s="582"/>
      <c r="O87" s="666" t="s">
        <v>1173</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554"/>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554"/>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554"/>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554"/>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554"/>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554"/>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554"/>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554"/>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554"/>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1446</v>
      </c>
      <c r="B97" s="1554"/>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1451</v>
      </c>
      <c r="B98" s="662" t="s">
        <v>1452</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554"/>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554"/>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1343</v>
      </c>
      <c r="M100" s="512" t="s">
        <v>1346</v>
      </c>
      <c r="N100" s="582"/>
      <c r="O100" s="582"/>
      <c r="P100" s="1534" t="s">
        <v>1346</v>
      </c>
      <c r="Q100" s="494"/>
      <c r="R100" s="494"/>
      <c r="S100" s="494"/>
      <c r="T100" s="494"/>
      <c r="U100" s="494"/>
      <c r="V100" s="494"/>
      <c r="W100" s="494"/>
      <c r="X100" s="494"/>
      <c r="Y100" s="494"/>
      <c r="Z100" s="494"/>
      <c r="AA100" s="494"/>
      <c r="AB100" s="494"/>
    </row>
    <row r="101" spans="1:28" s="497" customFormat="1" outlineLevel="1" x14ac:dyDescent="0.2">
      <c r="A101" s="528"/>
      <c r="B101" s="1554"/>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1347</v>
      </c>
      <c r="L101" s="568">
        <f t="shared" ref="L101:L109" si="23">SUMIFS(D$99:D$119,E$99:E$119,"="&amp;$K101)</f>
        <v>0</v>
      </c>
      <c r="M101" s="568">
        <f t="shared" ref="M101:M109" si="24">SUMIFS(G$99:G$119,E$99:E$119,"="&amp;$K101)</f>
        <v>0</v>
      </c>
      <c r="N101" s="582"/>
      <c r="O101" s="498"/>
      <c r="P101" s="1534"/>
      <c r="Q101" s="494"/>
      <c r="R101" s="494"/>
      <c r="S101" s="494"/>
      <c r="T101" s="494"/>
      <c r="U101" s="494"/>
      <c r="V101" s="494"/>
      <c r="W101" s="494"/>
      <c r="X101" s="494"/>
      <c r="Y101" s="494"/>
      <c r="Z101" s="494"/>
      <c r="AA101" s="494"/>
      <c r="AB101" s="494"/>
    </row>
    <row r="102" spans="1:28" s="497" customFormat="1" outlineLevel="1" x14ac:dyDescent="0.2">
      <c r="A102" s="528"/>
      <c r="B102" s="1554"/>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1348</v>
      </c>
      <c r="L102" s="568">
        <f t="shared" si="23"/>
        <v>0</v>
      </c>
      <c r="M102" s="568">
        <f t="shared" si="24"/>
        <v>0</v>
      </c>
      <c r="N102" s="582"/>
      <c r="O102" s="666" t="s">
        <v>1176</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554"/>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1349</v>
      </c>
      <c r="L103" s="568">
        <f t="shared" si="23"/>
        <v>0</v>
      </c>
      <c r="M103" s="568">
        <f t="shared" si="24"/>
        <v>0</v>
      </c>
      <c r="N103" s="582"/>
      <c r="O103" s="666" t="s">
        <v>1168</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554"/>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1350</v>
      </c>
      <c r="L104" s="568">
        <f t="shared" si="23"/>
        <v>0</v>
      </c>
      <c r="M104" s="568">
        <f t="shared" si="24"/>
        <v>0</v>
      </c>
      <c r="N104" s="582"/>
      <c r="O104" s="666" t="s">
        <v>860</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554"/>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1351</v>
      </c>
      <c r="L105" s="568">
        <f t="shared" si="23"/>
        <v>0</v>
      </c>
      <c r="M105" s="568">
        <f t="shared" si="24"/>
        <v>0</v>
      </c>
      <c r="N105" s="582"/>
      <c r="O105" s="666" t="s">
        <v>1169</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554"/>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1352</v>
      </c>
      <c r="L106" s="568">
        <f t="shared" si="23"/>
        <v>0</v>
      </c>
      <c r="M106" s="568">
        <f t="shared" si="24"/>
        <v>0</v>
      </c>
      <c r="N106" s="582"/>
      <c r="O106" s="666" t="s">
        <v>1170</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554"/>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1353</v>
      </c>
      <c r="L107" s="568">
        <f t="shared" si="23"/>
        <v>0</v>
      </c>
      <c r="M107" s="568">
        <f t="shared" si="24"/>
        <v>0</v>
      </c>
      <c r="N107" s="582"/>
      <c r="O107" s="666" t="s">
        <v>1171</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554"/>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1354</v>
      </c>
      <c r="L108" s="568">
        <f t="shared" si="23"/>
        <v>0</v>
      </c>
      <c r="M108" s="568">
        <f t="shared" si="24"/>
        <v>0</v>
      </c>
      <c r="N108" s="582"/>
      <c r="O108" s="666" t="s">
        <v>1172</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554"/>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1355</v>
      </c>
      <c r="L109" s="568">
        <f t="shared" si="23"/>
        <v>0</v>
      </c>
      <c r="M109" s="568">
        <f t="shared" si="24"/>
        <v>0</v>
      </c>
      <c r="N109" s="582"/>
      <c r="O109" s="666" t="s">
        <v>1173</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554"/>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554"/>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554"/>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554"/>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554"/>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554"/>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554"/>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554"/>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554"/>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1446</v>
      </c>
      <c r="B119" s="1554"/>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439</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554"/>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554"/>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1343</v>
      </c>
      <c r="M122" s="512" t="s">
        <v>1346</v>
      </c>
      <c r="N122" s="582"/>
      <c r="O122" s="582"/>
      <c r="P122" s="1534" t="s">
        <v>1346</v>
      </c>
      <c r="Q122" s="494"/>
      <c r="R122" s="494"/>
      <c r="S122" s="494"/>
      <c r="T122" s="494"/>
      <c r="U122" s="494"/>
      <c r="V122" s="494"/>
      <c r="W122" s="494"/>
      <c r="X122" s="494"/>
      <c r="Y122" s="494"/>
      <c r="Z122" s="494"/>
      <c r="AA122" s="494"/>
      <c r="AB122" s="494"/>
    </row>
    <row r="123" spans="1:28" s="497" customFormat="1" outlineLevel="1" x14ac:dyDescent="0.2">
      <c r="A123" s="528"/>
      <c r="B123" s="1554"/>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1347</v>
      </c>
      <c r="L123" s="568">
        <f t="shared" ref="L123:L131" si="28">SUMIFS(D$121:D$221,E$121:E$221,"="&amp;$K123)</f>
        <v>0</v>
      </c>
      <c r="M123" s="568">
        <f t="shared" ref="M123:M131" si="29">SUMIFS(G$121:G$221,E$121:E$221,"="&amp;$K123)</f>
        <v>0</v>
      </c>
      <c r="N123" s="582"/>
      <c r="O123" s="498"/>
      <c r="P123" s="1534"/>
      <c r="Q123" s="494"/>
      <c r="R123" s="494"/>
      <c r="S123" s="494"/>
      <c r="T123" s="494"/>
      <c r="U123" s="494"/>
      <c r="V123" s="494"/>
      <c r="W123" s="494"/>
      <c r="X123" s="494"/>
      <c r="Y123" s="494"/>
      <c r="Z123" s="494"/>
      <c r="AA123" s="494"/>
      <c r="AB123" s="494"/>
    </row>
    <row r="124" spans="1:28" s="497" customFormat="1" outlineLevel="1" x14ac:dyDescent="0.2">
      <c r="A124" s="528"/>
      <c r="B124" s="1554"/>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1348</v>
      </c>
      <c r="L124" s="568">
        <f t="shared" si="28"/>
        <v>0</v>
      </c>
      <c r="M124" s="568">
        <f t="shared" si="29"/>
        <v>0</v>
      </c>
      <c r="N124" s="582"/>
      <c r="O124" s="666" t="s">
        <v>1176</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554"/>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1349</v>
      </c>
      <c r="L125" s="568">
        <f t="shared" si="28"/>
        <v>0</v>
      </c>
      <c r="M125" s="568">
        <f t="shared" si="29"/>
        <v>0</v>
      </c>
      <c r="N125" s="582"/>
      <c r="O125" s="666" t="s">
        <v>1168</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554"/>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1350</v>
      </c>
      <c r="L126" s="568">
        <f t="shared" si="28"/>
        <v>0</v>
      </c>
      <c r="M126" s="568">
        <f t="shared" si="29"/>
        <v>0</v>
      </c>
      <c r="N126" s="582"/>
      <c r="O126" s="666" t="s">
        <v>860</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554"/>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1351</v>
      </c>
      <c r="L127" s="568">
        <f t="shared" si="28"/>
        <v>0</v>
      </c>
      <c r="M127" s="568">
        <f t="shared" si="29"/>
        <v>0</v>
      </c>
      <c r="N127" s="582"/>
      <c r="O127" s="666" t="s">
        <v>1169</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554"/>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1352</v>
      </c>
      <c r="L128" s="568">
        <f t="shared" si="28"/>
        <v>0</v>
      </c>
      <c r="M128" s="568">
        <f t="shared" si="29"/>
        <v>0</v>
      </c>
      <c r="N128" s="582"/>
      <c r="O128" s="666" t="s">
        <v>1170</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554"/>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1353</v>
      </c>
      <c r="L129" s="568">
        <f t="shared" si="28"/>
        <v>0</v>
      </c>
      <c r="M129" s="568">
        <f t="shared" si="29"/>
        <v>0</v>
      </c>
      <c r="N129" s="582"/>
      <c r="O129" s="666" t="s">
        <v>1171</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554"/>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1354</v>
      </c>
      <c r="L130" s="568">
        <f t="shared" si="28"/>
        <v>0</v>
      </c>
      <c r="M130" s="568">
        <f t="shared" si="29"/>
        <v>0</v>
      </c>
      <c r="N130" s="582"/>
      <c r="O130" s="666" t="s">
        <v>1172</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554"/>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1355</v>
      </c>
      <c r="L131" s="568">
        <f t="shared" si="28"/>
        <v>0</v>
      </c>
      <c r="M131" s="568">
        <f t="shared" si="29"/>
        <v>0</v>
      </c>
      <c r="N131" s="582"/>
      <c r="O131" s="666" t="s">
        <v>1173</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554"/>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554"/>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554"/>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554"/>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554"/>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554"/>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554"/>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554"/>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554"/>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554"/>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554"/>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554"/>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554"/>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554"/>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554"/>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554"/>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554"/>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554"/>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554"/>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554"/>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554"/>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554"/>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554"/>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554"/>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554"/>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554"/>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554"/>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554"/>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554"/>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554"/>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554"/>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554"/>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554"/>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554"/>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554"/>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554"/>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554"/>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554"/>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554"/>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554"/>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554"/>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554"/>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554"/>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554"/>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554"/>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554"/>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554"/>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554"/>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554"/>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554"/>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554"/>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554"/>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554"/>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554"/>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554"/>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554"/>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554"/>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554"/>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554"/>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554"/>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554"/>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554"/>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554"/>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554"/>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554"/>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554"/>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554"/>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554"/>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554"/>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554"/>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554"/>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554"/>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554"/>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554"/>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554"/>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554"/>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554"/>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554"/>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554"/>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554"/>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554"/>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554"/>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554"/>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554"/>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554"/>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554"/>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554"/>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554"/>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554"/>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1446</v>
      </c>
      <c r="B221" s="1554"/>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440</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554"/>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554"/>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1343</v>
      </c>
      <c r="M224" s="512" t="s">
        <v>1346</v>
      </c>
      <c r="N224" s="582"/>
      <c r="O224" s="582"/>
      <c r="P224" s="1534" t="s">
        <v>1346</v>
      </c>
      <c r="Q224" s="494"/>
      <c r="R224" s="494"/>
      <c r="S224" s="494"/>
      <c r="T224" s="494"/>
      <c r="U224" s="494"/>
      <c r="V224" s="494"/>
      <c r="W224" s="494"/>
      <c r="X224" s="494"/>
      <c r="Y224" s="494"/>
      <c r="Z224" s="494"/>
      <c r="AA224" s="494"/>
      <c r="AB224" s="494"/>
    </row>
    <row r="225" spans="1:28" s="497" customFormat="1" outlineLevel="1" x14ac:dyDescent="0.2">
      <c r="A225" s="528"/>
      <c r="B225" s="1554"/>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1347</v>
      </c>
      <c r="L225" s="568">
        <f t="shared" ref="L225:L233" si="36">SUMIFS(D$223:D$273,E$223:E$273,"="&amp;$K225)</f>
        <v>0</v>
      </c>
      <c r="M225" s="568">
        <f t="shared" ref="M225:M233" si="37">SUMIFS(G$223:G$273,E$223:E$273,"="&amp;$K225)</f>
        <v>0</v>
      </c>
      <c r="N225" s="582"/>
      <c r="O225" s="498"/>
      <c r="P225" s="1534"/>
      <c r="Q225" s="494"/>
      <c r="R225" s="494"/>
      <c r="S225" s="494"/>
      <c r="T225" s="494"/>
      <c r="U225" s="494"/>
      <c r="V225" s="494"/>
      <c r="W225" s="494"/>
      <c r="X225" s="494"/>
      <c r="Y225" s="494"/>
      <c r="Z225" s="494"/>
      <c r="AA225" s="494"/>
      <c r="AB225" s="494"/>
    </row>
    <row r="226" spans="1:28" s="497" customFormat="1" outlineLevel="1" x14ac:dyDescent="0.2">
      <c r="A226" s="528"/>
      <c r="B226" s="1554"/>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1348</v>
      </c>
      <c r="L226" s="568">
        <f t="shared" si="36"/>
        <v>0</v>
      </c>
      <c r="M226" s="568">
        <f t="shared" si="37"/>
        <v>0</v>
      </c>
      <c r="N226" s="582"/>
      <c r="O226" s="666" t="s">
        <v>1176</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554"/>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1349</v>
      </c>
      <c r="L227" s="568">
        <f t="shared" si="36"/>
        <v>0</v>
      </c>
      <c r="M227" s="568">
        <f t="shared" si="37"/>
        <v>0</v>
      </c>
      <c r="N227" s="582"/>
      <c r="O227" s="666" t="s">
        <v>1168</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554"/>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1350</v>
      </c>
      <c r="L228" s="568">
        <f t="shared" si="36"/>
        <v>0</v>
      </c>
      <c r="M228" s="568">
        <f t="shared" si="37"/>
        <v>0</v>
      </c>
      <c r="N228" s="582"/>
      <c r="O228" s="666" t="s">
        <v>860</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554"/>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1351</v>
      </c>
      <c r="L229" s="568">
        <f t="shared" si="36"/>
        <v>0</v>
      </c>
      <c r="M229" s="568">
        <f t="shared" si="37"/>
        <v>0</v>
      </c>
      <c r="N229" s="582"/>
      <c r="O229" s="666" t="s">
        <v>1169</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554"/>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1352</v>
      </c>
      <c r="L230" s="568">
        <f t="shared" si="36"/>
        <v>0</v>
      </c>
      <c r="M230" s="568">
        <f t="shared" si="37"/>
        <v>0</v>
      </c>
      <c r="N230" s="582"/>
      <c r="O230" s="666" t="s">
        <v>1170</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554"/>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1353</v>
      </c>
      <c r="L231" s="568">
        <f t="shared" si="36"/>
        <v>0</v>
      </c>
      <c r="M231" s="568">
        <f t="shared" si="37"/>
        <v>0</v>
      </c>
      <c r="N231" s="582"/>
      <c r="O231" s="666" t="s">
        <v>1171</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554"/>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1354</v>
      </c>
      <c r="L232" s="568">
        <f t="shared" si="36"/>
        <v>0</v>
      </c>
      <c r="M232" s="568">
        <f t="shared" si="37"/>
        <v>0</v>
      </c>
      <c r="N232" s="582"/>
      <c r="O232" s="666" t="s">
        <v>1172</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554"/>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1355</v>
      </c>
      <c r="L233" s="568">
        <f t="shared" si="36"/>
        <v>0</v>
      </c>
      <c r="M233" s="568">
        <f t="shared" si="37"/>
        <v>0</v>
      </c>
      <c r="N233" s="582"/>
      <c r="O233" s="666" t="s">
        <v>1173</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554"/>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554"/>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554"/>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554"/>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554"/>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554"/>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554"/>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554"/>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554"/>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554"/>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554"/>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554"/>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554"/>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554"/>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554"/>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554"/>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554"/>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554"/>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554"/>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554"/>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554"/>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554"/>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554"/>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554"/>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554"/>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554"/>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554"/>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554"/>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554"/>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554"/>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554"/>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554"/>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554"/>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554"/>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554"/>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554"/>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554"/>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554"/>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554"/>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1446</v>
      </c>
      <c r="B273" s="1554"/>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441</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554"/>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554"/>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1343</v>
      </c>
      <c r="M276" s="512" t="s">
        <v>1346</v>
      </c>
      <c r="N276" s="582"/>
      <c r="O276" s="582"/>
      <c r="P276" s="1534" t="s">
        <v>1346</v>
      </c>
      <c r="Q276" s="494"/>
      <c r="R276" s="494"/>
      <c r="S276" s="494"/>
      <c r="T276" s="494"/>
      <c r="U276" s="494"/>
      <c r="V276" s="494"/>
      <c r="W276" s="494"/>
      <c r="X276" s="494"/>
      <c r="Y276" s="494"/>
      <c r="Z276" s="494"/>
      <c r="AA276" s="494"/>
      <c r="AB276" s="494"/>
    </row>
    <row r="277" spans="1:28" s="497" customFormat="1" outlineLevel="1" x14ac:dyDescent="0.2">
      <c r="A277" s="528"/>
      <c r="B277" s="1554"/>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1347</v>
      </c>
      <c r="L277" s="568">
        <f t="shared" ref="L277:L285" si="41">SUMIFS(D$275:D$325,E$275:E$325,"="&amp;$K277)</f>
        <v>0</v>
      </c>
      <c r="M277" s="568">
        <f t="shared" ref="M277:M285" si="42">SUMIFS(G$275:G$325,E$275:E$325,"="&amp;$K277)</f>
        <v>0</v>
      </c>
      <c r="N277" s="582"/>
      <c r="O277" s="498"/>
      <c r="P277" s="1534"/>
      <c r="Q277" s="494"/>
      <c r="R277" s="494"/>
      <c r="S277" s="494"/>
      <c r="T277" s="494"/>
      <c r="U277" s="494"/>
      <c r="V277" s="494"/>
      <c r="W277" s="494"/>
      <c r="X277" s="494"/>
      <c r="Y277" s="494"/>
      <c r="Z277" s="494"/>
      <c r="AA277" s="494"/>
      <c r="AB277" s="494"/>
    </row>
    <row r="278" spans="1:28" s="497" customFormat="1" outlineLevel="1" x14ac:dyDescent="0.2">
      <c r="A278" s="528"/>
      <c r="B278" s="1554"/>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1348</v>
      </c>
      <c r="L278" s="568">
        <f t="shared" si="41"/>
        <v>0</v>
      </c>
      <c r="M278" s="568">
        <f t="shared" si="42"/>
        <v>0</v>
      </c>
      <c r="N278" s="582"/>
      <c r="O278" s="666" t="s">
        <v>1176</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554"/>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1349</v>
      </c>
      <c r="L279" s="568">
        <f t="shared" si="41"/>
        <v>0</v>
      </c>
      <c r="M279" s="568">
        <f t="shared" si="42"/>
        <v>0</v>
      </c>
      <c r="N279" s="582"/>
      <c r="O279" s="666" t="s">
        <v>1168</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554"/>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1350</v>
      </c>
      <c r="L280" s="568">
        <f t="shared" si="41"/>
        <v>0</v>
      </c>
      <c r="M280" s="568">
        <f t="shared" si="42"/>
        <v>0</v>
      </c>
      <c r="N280" s="582"/>
      <c r="O280" s="666" t="s">
        <v>860</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554"/>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1351</v>
      </c>
      <c r="L281" s="568">
        <f t="shared" si="41"/>
        <v>0</v>
      </c>
      <c r="M281" s="568">
        <f t="shared" si="42"/>
        <v>0</v>
      </c>
      <c r="N281" s="582"/>
      <c r="O281" s="666" t="s">
        <v>1169</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554"/>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1352</v>
      </c>
      <c r="L282" s="568">
        <f t="shared" si="41"/>
        <v>0</v>
      </c>
      <c r="M282" s="568">
        <f t="shared" si="42"/>
        <v>0</v>
      </c>
      <c r="N282" s="582"/>
      <c r="O282" s="666" t="s">
        <v>1170</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554"/>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1353</v>
      </c>
      <c r="L283" s="568">
        <f t="shared" si="41"/>
        <v>0</v>
      </c>
      <c r="M283" s="568">
        <f t="shared" si="42"/>
        <v>0</v>
      </c>
      <c r="N283" s="582"/>
      <c r="O283" s="666" t="s">
        <v>1171</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554"/>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1354</v>
      </c>
      <c r="L284" s="568">
        <f t="shared" si="41"/>
        <v>0</v>
      </c>
      <c r="M284" s="568">
        <f t="shared" si="42"/>
        <v>0</v>
      </c>
      <c r="N284" s="582"/>
      <c r="O284" s="666" t="s">
        <v>1172</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554"/>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1355</v>
      </c>
      <c r="L285" s="568">
        <f t="shared" si="41"/>
        <v>0</v>
      </c>
      <c r="M285" s="568">
        <f t="shared" si="42"/>
        <v>0</v>
      </c>
      <c r="N285" s="582"/>
      <c r="O285" s="666" t="s">
        <v>1173</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554"/>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554"/>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554"/>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554"/>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554"/>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554"/>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554"/>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554"/>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554"/>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554"/>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554"/>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554"/>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554"/>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554"/>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554"/>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554"/>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554"/>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554"/>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554"/>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554"/>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554"/>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554"/>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554"/>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554"/>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554"/>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554"/>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554"/>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554"/>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554"/>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554"/>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554"/>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554"/>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554"/>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554"/>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554"/>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554"/>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554"/>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554"/>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554"/>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1446</v>
      </c>
      <c r="B325" s="1554"/>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577</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554"/>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554"/>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1343</v>
      </c>
      <c r="M328" s="512" t="s">
        <v>1346</v>
      </c>
      <c r="N328" s="582"/>
      <c r="O328" s="582"/>
      <c r="P328" s="1534" t="s">
        <v>1346</v>
      </c>
      <c r="Q328" s="494"/>
      <c r="R328" s="494"/>
      <c r="S328" s="494"/>
      <c r="T328" s="494"/>
      <c r="U328" s="494"/>
      <c r="V328" s="494"/>
      <c r="W328" s="494"/>
      <c r="X328" s="494"/>
      <c r="Y328" s="494"/>
      <c r="Z328" s="494"/>
      <c r="AA328" s="494"/>
      <c r="AB328" s="494"/>
    </row>
    <row r="329" spans="1:28" s="497" customFormat="1" outlineLevel="1" x14ac:dyDescent="0.2">
      <c r="A329" s="528"/>
      <c r="B329" s="1554"/>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1347</v>
      </c>
      <c r="L329" s="568">
        <f>SUMIFS(D$327:D$347,E$327:E$347,"="&amp;$K329)</f>
        <v>0</v>
      </c>
      <c r="M329" s="568">
        <f>SUMIFS(G$327:G$347,E$327:E$347,"="&amp;$K329)</f>
        <v>0</v>
      </c>
      <c r="N329" s="582"/>
      <c r="O329" s="498"/>
      <c r="P329" s="1534"/>
      <c r="Q329" s="494"/>
      <c r="R329" s="494"/>
      <c r="S329" s="494"/>
      <c r="T329" s="494"/>
      <c r="U329" s="494"/>
      <c r="V329" s="494"/>
      <c r="W329" s="494"/>
      <c r="X329" s="494"/>
      <c r="Y329" s="494"/>
      <c r="Z329" s="494"/>
      <c r="AA329" s="494"/>
      <c r="AB329" s="494"/>
    </row>
    <row r="330" spans="1:28" s="497" customFormat="1" outlineLevel="1" x14ac:dyDescent="0.2">
      <c r="A330" s="528"/>
      <c r="B330" s="1554"/>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1348</v>
      </c>
      <c r="L330" s="568">
        <f t="shared" ref="L330:L337" si="45">SUMIFS(D$55:D$75,E$55:E$75,"="&amp;$K330)</f>
        <v>0</v>
      </c>
      <c r="M330" s="568">
        <f t="shared" ref="M330:M337" si="46">SUMIFS(G$327:G$347,E$327:E$347,"="&amp;$K330)</f>
        <v>0</v>
      </c>
      <c r="N330" s="582"/>
      <c r="O330" s="666" t="s">
        <v>1176</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554"/>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1349</v>
      </c>
      <c r="L331" s="568">
        <f t="shared" si="45"/>
        <v>0</v>
      </c>
      <c r="M331" s="568">
        <f t="shared" si="46"/>
        <v>0</v>
      </c>
      <c r="N331" s="582"/>
      <c r="O331" s="666" t="s">
        <v>1168</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554"/>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1350</v>
      </c>
      <c r="L332" s="568">
        <f t="shared" si="45"/>
        <v>0</v>
      </c>
      <c r="M332" s="568">
        <f t="shared" si="46"/>
        <v>0</v>
      </c>
      <c r="N332" s="582"/>
      <c r="O332" s="666" t="s">
        <v>860</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554"/>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1351</v>
      </c>
      <c r="L333" s="568">
        <f t="shared" si="45"/>
        <v>0</v>
      </c>
      <c r="M333" s="568">
        <f t="shared" si="46"/>
        <v>0</v>
      </c>
      <c r="N333" s="582"/>
      <c r="O333" s="666" t="s">
        <v>1169</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554"/>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1352</v>
      </c>
      <c r="L334" s="568">
        <f t="shared" si="45"/>
        <v>0</v>
      </c>
      <c r="M334" s="568">
        <f t="shared" si="46"/>
        <v>0</v>
      </c>
      <c r="N334" s="582"/>
      <c r="O334" s="666" t="s">
        <v>1170</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554"/>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1353</v>
      </c>
      <c r="L335" s="568">
        <f t="shared" si="45"/>
        <v>0</v>
      </c>
      <c r="M335" s="568">
        <f t="shared" si="46"/>
        <v>0</v>
      </c>
      <c r="N335" s="582"/>
      <c r="O335" s="666" t="s">
        <v>1171</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554"/>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1354</v>
      </c>
      <c r="L336" s="568">
        <f t="shared" si="45"/>
        <v>0</v>
      </c>
      <c r="M336" s="568">
        <f t="shared" si="46"/>
        <v>0</v>
      </c>
      <c r="N336" s="582"/>
      <c r="O336" s="666" t="s">
        <v>1172</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554"/>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1355</v>
      </c>
      <c r="L337" s="568">
        <f t="shared" si="45"/>
        <v>0</v>
      </c>
      <c r="M337" s="568">
        <f t="shared" si="46"/>
        <v>0</v>
      </c>
      <c r="N337" s="582"/>
      <c r="O337" s="666" t="s">
        <v>1173</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554"/>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554"/>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554"/>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554"/>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554"/>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554"/>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554"/>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554"/>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554"/>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1446</v>
      </c>
      <c r="B347" s="1554"/>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1063</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554"/>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554"/>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1343</v>
      </c>
      <c r="M350" s="512" t="s">
        <v>1346</v>
      </c>
      <c r="N350" s="582"/>
      <c r="O350" s="582"/>
      <c r="P350" s="1534" t="s">
        <v>1346</v>
      </c>
      <c r="Q350" s="494"/>
      <c r="R350" s="494"/>
      <c r="S350" s="494"/>
      <c r="T350" s="494"/>
      <c r="U350" s="494"/>
      <c r="V350" s="494"/>
      <c r="W350" s="494"/>
      <c r="X350" s="494"/>
      <c r="Y350" s="494"/>
      <c r="Z350" s="494"/>
      <c r="AA350" s="494"/>
      <c r="AB350" s="494"/>
    </row>
    <row r="351" spans="1:28" s="497" customFormat="1" outlineLevel="1" x14ac:dyDescent="0.2">
      <c r="A351" s="528"/>
      <c r="B351" s="1554"/>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1347</v>
      </c>
      <c r="L351" s="568">
        <f>SUMIFS(D$349:D$369,E$349:E$369,"="&amp;$K351)</f>
        <v>0</v>
      </c>
      <c r="M351" s="568">
        <f>SUMIFS(G$349:G$369,E$349:E$369,"="&amp;$K351)</f>
        <v>0</v>
      </c>
      <c r="N351" s="582"/>
      <c r="O351" s="498"/>
      <c r="P351" s="1534"/>
      <c r="Q351" s="494"/>
      <c r="R351" s="494"/>
      <c r="S351" s="494"/>
      <c r="T351" s="494"/>
      <c r="U351" s="494"/>
      <c r="V351" s="494"/>
      <c r="W351" s="494"/>
      <c r="X351" s="494"/>
      <c r="Y351" s="494"/>
      <c r="Z351" s="494"/>
      <c r="AA351" s="494"/>
      <c r="AB351" s="494"/>
    </row>
    <row r="352" spans="1:28" s="497" customFormat="1" outlineLevel="1" x14ac:dyDescent="0.2">
      <c r="A352" s="528"/>
      <c r="B352" s="1554"/>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1348</v>
      </c>
      <c r="L352" s="568">
        <f t="shared" ref="L352:L359" si="51">SUMIFS(D$349:D$369,E$349:E$369,"="&amp;$K352)</f>
        <v>0</v>
      </c>
      <c r="M352" s="568">
        <f t="shared" ref="M352:M359" si="52">SUMIFS(G$349:G$369,E$349:E$369,"="&amp;$K352)</f>
        <v>0</v>
      </c>
      <c r="N352" s="582"/>
      <c r="O352" s="666" t="s">
        <v>1176</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554"/>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1349</v>
      </c>
      <c r="L353" s="568">
        <f t="shared" si="51"/>
        <v>0</v>
      </c>
      <c r="M353" s="568">
        <f t="shared" si="52"/>
        <v>0</v>
      </c>
      <c r="N353" s="582"/>
      <c r="O353" s="666" t="s">
        <v>1168</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554"/>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1350</v>
      </c>
      <c r="L354" s="568">
        <f t="shared" si="51"/>
        <v>0</v>
      </c>
      <c r="M354" s="568">
        <f t="shared" si="52"/>
        <v>0</v>
      </c>
      <c r="N354" s="582"/>
      <c r="O354" s="666" t="s">
        <v>860</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554"/>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1351</v>
      </c>
      <c r="L355" s="568">
        <f t="shared" si="51"/>
        <v>0</v>
      </c>
      <c r="M355" s="568">
        <f t="shared" si="52"/>
        <v>0</v>
      </c>
      <c r="N355" s="582"/>
      <c r="O355" s="666" t="s">
        <v>1169</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554"/>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1352</v>
      </c>
      <c r="L356" s="568">
        <f t="shared" si="51"/>
        <v>0</v>
      </c>
      <c r="M356" s="568">
        <f t="shared" si="52"/>
        <v>0</v>
      </c>
      <c r="N356" s="582"/>
      <c r="O356" s="666" t="s">
        <v>1170</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554"/>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1353</v>
      </c>
      <c r="L357" s="568">
        <f t="shared" si="51"/>
        <v>0</v>
      </c>
      <c r="M357" s="568">
        <f t="shared" si="52"/>
        <v>0</v>
      </c>
      <c r="N357" s="582"/>
      <c r="O357" s="666" t="s">
        <v>1171</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554"/>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1354</v>
      </c>
      <c r="L358" s="568">
        <f t="shared" si="51"/>
        <v>0</v>
      </c>
      <c r="M358" s="568">
        <f t="shared" si="52"/>
        <v>0</v>
      </c>
      <c r="N358" s="582"/>
      <c r="O358" s="666" t="s">
        <v>1172</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554"/>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1355</v>
      </c>
      <c r="L359" s="568">
        <f t="shared" si="51"/>
        <v>0</v>
      </c>
      <c r="M359" s="568">
        <f t="shared" si="52"/>
        <v>0</v>
      </c>
      <c r="N359" s="582"/>
      <c r="O359" s="666" t="s">
        <v>1173</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554"/>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554"/>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554"/>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554"/>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554"/>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554"/>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554"/>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554"/>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554"/>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1446</v>
      </c>
      <c r="B369" s="1554"/>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474</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554"/>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554"/>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1343</v>
      </c>
      <c r="M372" s="512" t="s">
        <v>1346</v>
      </c>
      <c r="N372" s="582"/>
      <c r="O372" s="582"/>
      <c r="P372" s="1534" t="s">
        <v>1346</v>
      </c>
      <c r="Q372" s="494"/>
      <c r="R372" s="494"/>
      <c r="S372" s="494"/>
      <c r="T372" s="494"/>
      <c r="U372" s="494"/>
      <c r="V372" s="494"/>
      <c r="W372" s="494"/>
      <c r="X372" s="494"/>
      <c r="Y372" s="494"/>
      <c r="Z372" s="494"/>
      <c r="AA372" s="494"/>
      <c r="AB372" s="494"/>
    </row>
    <row r="373" spans="1:28" s="497" customFormat="1" outlineLevel="1" x14ac:dyDescent="0.2">
      <c r="A373" s="528"/>
      <c r="B373" s="1554"/>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1347</v>
      </c>
      <c r="L373" s="568">
        <f>SUMIFS(D$371:D$391,E$371:E$391,"="&amp;$K373)</f>
        <v>0</v>
      </c>
      <c r="M373" s="568">
        <f>SUMIFS(G$371:G$391,E$371:E$391,"="&amp;$K373)</f>
        <v>0</v>
      </c>
      <c r="N373" s="582"/>
      <c r="O373" s="498"/>
      <c r="P373" s="1534"/>
      <c r="Q373" s="494"/>
      <c r="R373" s="494"/>
      <c r="S373" s="494"/>
      <c r="T373" s="494"/>
      <c r="U373" s="494"/>
      <c r="V373" s="494"/>
      <c r="W373" s="494"/>
      <c r="X373" s="494"/>
      <c r="Y373" s="494"/>
      <c r="Z373" s="494"/>
      <c r="AA373" s="494"/>
      <c r="AB373" s="494"/>
    </row>
    <row r="374" spans="1:28" s="497" customFormat="1" outlineLevel="1" x14ac:dyDescent="0.2">
      <c r="A374" s="528"/>
      <c r="B374" s="1554"/>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1348</v>
      </c>
      <c r="L374" s="568">
        <f t="shared" ref="L374:L381" si="56">SUMIFS(D$371:D$391,E$371:E$391,"="&amp;$K374)</f>
        <v>0</v>
      </c>
      <c r="M374" s="568">
        <f t="shared" ref="M374:M381" si="57">SUMIFS(G$371:G$391,E$371:E$391,"="&amp;$K374)</f>
        <v>0</v>
      </c>
      <c r="N374" s="582"/>
      <c r="O374" s="666" t="s">
        <v>1176</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554"/>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1349</v>
      </c>
      <c r="L375" s="568">
        <f t="shared" si="56"/>
        <v>0</v>
      </c>
      <c r="M375" s="568">
        <f t="shared" si="57"/>
        <v>0</v>
      </c>
      <c r="N375" s="582"/>
      <c r="O375" s="666" t="s">
        <v>1168</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554"/>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1350</v>
      </c>
      <c r="L376" s="568">
        <f t="shared" si="56"/>
        <v>0</v>
      </c>
      <c r="M376" s="568">
        <f t="shared" si="57"/>
        <v>0</v>
      </c>
      <c r="N376" s="582"/>
      <c r="O376" s="666" t="s">
        <v>860</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554"/>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1351</v>
      </c>
      <c r="L377" s="568">
        <f t="shared" si="56"/>
        <v>0</v>
      </c>
      <c r="M377" s="568">
        <f t="shared" si="57"/>
        <v>0</v>
      </c>
      <c r="N377" s="582"/>
      <c r="O377" s="666" t="s">
        <v>1169</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554"/>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1352</v>
      </c>
      <c r="L378" s="568">
        <f t="shared" si="56"/>
        <v>0</v>
      </c>
      <c r="M378" s="568">
        <f t="shared" si="57"/>
        <v>0</v>
      </c>
      <c r="N378" s="582"/>
      <c r="O378" s="666" t="s">
        <v>1170</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554"/>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1353</v>
      </c>
      <c r="L379" s="568">
        <f t="shared" si="56"/>
        <v>0</v>
      </c>
      <c r="M379" s="568">
        <f t="shared" si="57"/>
        <v>0</v>
      </c>
      <c r="N379" s="582"/>
      <c r="O379" s="666" t="s">
        <v>1171</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554"/>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1354</v>
      </c>
      <c r="L380" s="568">
        <f t="shared" si="56"/>
        <v>0</v>
      </c>
      <c r="M380" s="568">
        <f t="shared" si="57"/>
        <v>0</v>
      </c>
      <c r="N380" s="582"/>
      <c r="O380" s="666" t="s">
        <v>1172</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554"/>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1355</v>
      </c>
      <c r="L381" s="568">
        <f t="shared" si="56"/>
        <v>0</v>
      </c>
      <c r="M381" s="568">
        <f t="shared" si="57"/>
        <v>0</v>
      </c>
      <c r="N381" s="582"/>
      <c r="O381" s="666" t="s">
        <v>1173</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554"/>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554"/>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554"/>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554"/>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554"/>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554"/>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554"/>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554"/>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554"/>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1446</v>
      </c>
      <c r="B391" s="1556"/>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1014</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1586</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43" t="s">
        <v>1607</v>
      </c>
      <c r="B397" s="1543"/>
      <c r="C397" s="1543"/>
      <c r="D397" s="1543"/>
      <c r="E397" s="1543"/>
      <c r="F397" s="1543"/>
      <c r="G397" s="1543"/>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41" t="s">
        <v>1608</v>
      </c>
      <c r="B398" s="1541"/>
      <c r="C398" s="1541"/>
      <c r="D398" s="1541"/>
      <c r="E398" s="1541"/>
      <c r="F398" s="1541"/>
      <c r="G398" s="1541"/>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41" t="s">
        <v>1609</v>
      </c>
      <c r="B399" s="1541"/>
      <c r="C399" s="1541"/>
      <c r="D399" s="1541"/>
      <c r="E399" s="1541"/>
      <c r="F399" s="1541"/>
      <c r="G399" s="1541"/>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41" t="s">
        <v>1610</v>
      </c>
      <c r="B400" s="1541"/>
      <c r="C400" s="1541"/>
      <c r="D400" s="1541"/>
      <c r="E400" s="1541"/>
      <c r="F400" s="1541"/>
      <c r="G400" s="1541"/>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1590</v>
      </c>
      <c r="B402" s="912" t="s">
        <v>1591</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1592</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1593</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1594</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1595</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PudrWPmVFN+Kvpfc4tTuQhjfX2dbZ5PSCKTHTdyFpVQmntc0Z9T3Lh3M0jGXBXefa6t40kFRuh1TqoI6frhjtw==" saltValue="osya22JhlSCzor6uQI4eU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12"/>
      <c r="C1" s="1512"/>
      <c r="D1" s="1512"/>
      <c r="E1" s="1512"/>
      <c r="F1" s="1512"/>
      <c r="G1" s="1512"/>
      <c r="H1" s="1512"/>
    </row>
    <row r="2" spans="1:16" x14ac:dyDescent="0.2">
      <c r="P2" s="494" t="s">
        <v>1752</v>
      </c>
    </row>
    <row r="3" spans="1:16" ht="15" customHeight="1" x14ac:dyDescent="0.2">
      <c r="A3" s="1513" t="s">
        <v>1453</v>
      </c>
      <c r="B3" s="1513"/>
      <c r="C3" s="1513"/>
      <c r="D3" s="1513"/>
      <c r="E3" s="1513"/>
      <c r="F3" s="1513"/>
      <c r="G3" s="1513"/>
      <c r="H3" s="1513"/>
      <c r="P3" s="494" t="s">
        <v>1335</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14" t="s">
        <v>368</v>
      </c>
      <c r="B7" s="1516" t="s">
        <v>369</v>
      </c>
      <c r="C7" s="1516" t="s">
        <v>6</v>
      </c>
      <c r="D7" s="1519" t="s">
        <v>1373</v>
      </c>
      <c r="E7" s="1519" t="s">
        <v>1339</v>
      </c>
      <c r="F7" s="1516" t="s">
        <v>1454</v>
      </c>
      <c r="G7" s="1516" t="s">
        <v>1455</v>
      </c>
      <c r="H7" s="1523" t="s">
        <v>1456</v>
      </c>
    </row>
    <row r="8" spans="1:16" ht="28.5" customHeight="1" x14ac:dyDescent="0.2">
      <c r="A8" s="1515"/>
      <c r="B8" s="1517"/>
      <c r="C8" s="1517"/>
      <c r="D8" s="1520"/>
      <c r="E8" s="1520"/>
      <c r="F8" s="1517"/>
      <c r="G8" s="1517"/>
      <c r="H8" s="1524"/>
      <c r="I8" s="503"/>
      <c r="J8" s="477"/>
    </row>
    <row r="9" spans="1:16" x14ac:dyDescent="0.2">
      <c r="A9" s="513" t="s">
        <v>8</v>
      </c>
      <c r="B9" s="514" t="s">
        <v>9</v>
      </c>
      <c r="C9" s="514" t="s">
        <v>10</v>
      </c>
      <c r="D9" s="514">
        <v>1</v>
      </c>
      <c r="E9" s="514">
        <v>2</v>
      </c>
      <c r="F9" s="514">
        <v>3</v>
      </c>
      <c r="G9" s="514">
        <v>4</v>
      </c>
      <c r="H9" s="516">
        <v>5</v>
      </c>
    </row>
    <row r="10" spans="1:16" x14ac:dyDescent="0.2">
      <c r="A10" s="517" t="s">
        <v>1457</v>
      </c>
      <c r="B10" s="518" t="s">
        <v>1458</v>
      </c>
      <c r="C10" s="518">
        <v>1</v>
      </c>
      <c r="D10" s="846">
        <f>SUM(D11:D35)</f>
        <v>0</v>
      </c>
      <c r="E10" s="846">
        <f>SUM(E11:E35)</f>
        <v>0</v>
      </c>
      <c r="F10" s="518"/>
      <c r="G10" s="518"/>
      <c r="H10" s="671"/>
      <c r="I10" s="1336" t="str">
        <f>IF(E10=i.04119!E30,"",E10-i.04119!E30)</f>
        <v/>
      </c>
      <c r="J10" s="672" t="s">
        <v>1456</v>
      </c>
      <c r="K10" s="575" t="s">
        <v>1339</v>
      </c>
    </row>
    <row r="11" spans="1:16" x14ac:dyDescent="0.2">
      <c r="A11" s="673"/>
      <c r="B11" s="1509"/>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193</v>
      </c>
      <c r="K11" s="568">
        <f>SUMPRODUCT(($H$11:$H$35=H31)*$E$11:$E$35)</f>
        <v>0</v>
      </c>
      <c r="L11" s="1336" t="str">
        <f>IF(K11=i.04106!D$41,"",K11-i.04106!D$41)</f>
        <v/>
      </c>
    </row>
    <row r="12" spans="1:16" x14ac:dyDescent="0.2">
      <c r="A12" s="673"/>
      <c r="B12" s="1510"/>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194</v>
      </c>
      <c r="K12" s="568">
        <f t="shared" ref="K12:K15" si="2">SUMPRODUCT(($H$11:$H$35=H32)*$E$11:$E$35)</f>
        <v>0</v>
      </c>
      <c r="L12" s="1336" t="str">
        <f>IF(K12=i.04106!E$41,"",K12-i.04106!E$41)</f>
        <v/>
      </c>
    </row>
    <row r="13" spans="1:16" x14ac:dyDescent="0.2">
      <c r="A13" s="673"/>
      <c r="B13" s="1510"/>
      <c r="C13" s="522">
        <v>4</v>
      </c>
      <c r="D13" s="847"/>
      <c r="E13" s="847"/>
      <c r="F13" s="845"/>
      <c r="G13" s="848">
        <f t="shared" si="0"/>
        <v>0</v>
      </c>
      <c r="H13" s="674" t="str">
        <f t="shared" si="1"/>
        <v>Хэвийн</v>
      </c>
      <c r="J13" s="675" t="s">
        <v>195</v>
      </c>
      <c r="K13" s="568">
        <f t="shared" si="2"/>
        <v>0</v>
      </c>
      <c r="L13" s="1336" t="str">
        <f>IF(K13=i.04106!F$41,"",K13-i.04106!F$41)</f>
        <v/>
      </c>
    </row>
    <row r="14" spans="1:16" x14ac:dyDescent="0.2">
      <c r="A14" s="673"/>
      <c r="B14" s="1510"/>
      <c r="C14" s="522">
        <v>5</v>
      </c>
      <c r="D14" s="847"/>
      <c r="E14" s="847"/>
      <c r="F14" s="845"/>
      <c r="G14" s="848">
        <f t="shared" si="0"/>
        <v>0</v>
      </c>
      <c r="H14" s="674" t="str">
        <f t="shared" si="1"/>
        <v>Хэвийн</v>
      </c>
      <c r="J14" s="676" t="s">
        <v>196</v>
      </c>
      <c r="K14" s="568">
        <f t="shared" si="2"/>
        <v>0</v>
      </c>
      <c r="L14" s="1336" t="str">
        <f>IF(K14=i.04106!G$41,"",K14-i.04106!G$41)</f>
        <v/>
      </c>
    </row>
    <row r="15" spans="1:16" x14ac:dyDescent="0.2">
      <c r="A15" s="673"/>
      <c r="B15" s="1510"/>
      <c r="C15" s="522">
        <v>6</v>
      </c>
      <c r="D15" s="847"/>
      <c r="E15" s="847"/>
      <c r="F15" s="845"/>
      <c r="G15" s="848">
        <f t="shared" si="0"/>
        <v>0</v>
      </c>
      <c r="H15" s="674" t="str">
        <f t="shared" si="1"/>
        <v>Хэвийн</v>
      </c>
      <c r="J15" s="675" t="s">
        <v>197</v>
      </c>
      <c r="K15" s="568">
        <f t="shared" si="2"/>
        <v>0</v>
      </c>
      <c r="L15" s="1336" t="str">
        <f>IF(K15=i.04106!H$41,"",K15-i.04106!H$41)</f>
        <v/>
      </c>
    </row>
    <row r="16" spans="1:16" x14ac:dyDescent="0.2">
      <c r="A16" s="673"/>
      <c r="B16" s="1510"/>
      <c r="C16" s="522">
        <v>7</v>
      </c>
      <c r="D16" s="847"/>
      <c r="E16" s="847"/>
      <c r="F16" s="845"/>
      <c r="G16" s="848">
        <f t="shared" si="0"/>
        <v>0</v>
      </c>
      <c r="H16" s="674" t="str">
        <f t="shared" si="1"/>
        <v>Хэвийн</v>
      </c>
    </row>
    <row r="17" spans="1:16" x14ac:dyDescent="0.2">
      <c r="A17" s="673"/>
      <c r="B17" s="1510"/>
      <c r="C17" s="522">
        <v>8</v>
      </c>
      <c r="D17" s="847"/>
      <c r="E17" s="847"/>
      <c r="F17" s="845"/>
      <c r="G17" s="848">
        <f t="shared" si="0"/>
        <v>0</v>
      </c>
      <c r="H17" s="674" t="str">
        <f t="shared" si="1"/>
        <v>Хэвийн</v>
      </c>
    </row>
    <row r="18" spans="1:16" x14ac:dyDescent="0.2">
      <c r="A18" s="673"/>
      <c r="B18" s="1510"/>
      <c r="C18" s="522">
        <v>9</v>
      </c>
      <c r="D18" s="847"/>
      <c r="E18" s="847"/>
      <c r="F18" s="845"/>
      <c r="G18" s="848">
        <f t="shared" si="0"/>
        <v>0</v>
      </c>
      <c r="H18" s="674" t="str">
        <f t="shared" si="1"/>
        <v>Хэвийн</v>
      </c>
    </row>
    <row r="19" spans="1:16" x14ac:dyDescent="0.2">
      <c r="A19" s="673"/>
      <c r="B19" s="1510"/>
      <c r="C19" s="522">
        <v>10</v>
      </c>
      <c r="D19" s="847"/>
      <c r="E19" s="847"/>
      <c r="F19" s="845"/>
      <c r="G19" s="848">
        <f t="shared" si="0"/>
        <v>0</v>
      </c>
      <c r="H19" s="674" t="str">
        <f t="shared" si="1"/>
        <v>Хэвийн</v>
      </c>
    </row>
    <row r="20" spans="1:16" x14ac:dyDescent="0.2">
      <c r="A20" s="673"/>
      <c r="B20" s="1510"/>
      <c r="C20" s="522">
        <v>11</v>
      </c>
      <c r="D20" s="847"/>
      <c r="E20" s="847"/>
      <c r="F20" s="845"/>
      <c r="G20" s="848">
        <f t="shared" si="0"/>
        <v>0</v>
      </c>
      <c r="H20" s="674" t="str">
        <f t="shared" si="1"/>
        <v>Хэвийн</v>
      </c>
    </row>
    <row r="21" spans="1:16" x14ac:dyDescent="0.2">
      <c r="A21" s="677"/>
      <c r="B21" s="1510"/>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10"/>
      <c r="C22" s="522">
        <v>13</v>
      </c>
      <c r="D22" s="847"/>
      <c r="E22" s="847"/>
      <c r="F22" s="845"/>
      <c r="G22" s="848">
        <f t="shared" si="0"/>
        <v>0</v>
      </c>
      <c r="H22" s="674" t="str">
        <f t="shared" si="1"/>
        <v>Хэвийн</v>
      </c>
    </row>
    <row r="23" spans="1:16" x14ac:dyDescent="0.2">
      <c r="A23" s="677"/>
      <c r="B23" s="1510"/>
      <c r="C23" s="522">
        <v>14</v>
      </c>
      <c r="D23" s="847"/>
      <c r="E23" s="847"/>
      <c r="F23" s="845"/>
      <c r="G23" s="848">
        <f t="shared" si="0"/>
        <v>0</v>
      </c>
      <c r="H23" s="674" t="str">
        <f t="shared" si="1"/>
        <v>Хэвийн</v>
      </c>
      <c r="P23" s="527"/>
    </row>
    <row r="24" spans="1:16" x14ac:dyDescent="0.2">
      <c r="A24" s="677"/>
      <c r="B24" s="1510"/>
      <c r="C24" s="522">
        <v>15</v>
      </c>
      <c r="D24" s="847"/>
      <c r="E24" s="847"/>
      <c r="F24" s="845"/>
      <c r="G24" s="848">
        <f t="shared" si="0"/>
        <v>0</v>
      </c>
      <c r="H24" s="674" t="str">
        <f t="shared" si="1"/>
        <v>Хэвийн</v>
      </c>
      <c r="P24" s="527"/>
    </row>
    <row r="25" spans="1:16" x14ac:dyDescent="0.2">
      <c r="A25" s="677"/>
      <c r="B25" s="1510"/>
      <c r="C25" s="522">
        <v>16</v>
      </c>
      <c r="D25" s="847"/>
      <c r="E25" s="847"/>
      <c r="F25" s="845"/>
      <c r="G25" s="848">
        <f t="shared" si="0"/>
        <v>0</v>
      </c>
      <c r="H25" s="674" t="str">
        <f t="shared" si="1"/>
        <v>Хэвийн</v>
      </c>
      <c r="P25" s="527"/>
    </row>
    <row r="26" spans="1:16" x14ac:dyDescent="0.2">
      <c r="A26" s="677"/>
      <c r="B26" s="1510"/>
      <c r="C26" s="522">
        <v>17</v>
      </c>
      <c r="D26" s="847"/>
      <c r="E26" s="847"/>
      <c r="F26" s="845"/>
      <c r="G26" s="848">
        <f t="shared" si="0"/>
        <v>0</v>
      </c>
      <c r="H26" s="674" t="str">
        <f t="shared" si="1"/>
        <v>Хэвийн</v>
      </c>
      <c r="P26" s="527"/>
    </row>
    <row r="27" spans="1:16" x14ac:dyDescent="0.2">
      <c r="A27" s="677"/>
      <c r="B27" s="1510"/>
      <c r="C27" s="522">
        <v>18</v>
      </c>
      <c r="D27" s="847"/>
      <c r="E27" s="847"/>
      <c r="F27" s="845"/>
      <c r="G27" s="848">
        <f t="shared" si="0"/>
        <v>0</v>
      </c>
      <c r="H27" s="674" t="str">
        <f t="shared" si="1"/>
        <v>Хэвийн</v>
      </c>
    </row>
    <row r="28" spans="1:16" x14ac:dyDescent="0.2">
      <c r="A28" s="677"/>
      <c r="B28" s="1510"/>
      <c r="C28" s="522">
        <v>19</v>
      </c>
      <c r="D28" s="847"/>
      <c r="E28" s="847"/>
      <c r="F28" s="845"/>
      <c r="G28" s="848">
        <f t="shared" si="0"/>
        <v>0</v>
      </c>
      <c r="H28" s="674" t="str">
        <f t="shared" si="1"/>
        <v>Хэвийн</v>
      </c>
    </row>
    <row r="29" spans="1:16" x14ac:dyDescent="0.2">
      <c r="A29" s="677"/>
      <c r="B29" s="1510"/>
      <c r="C29" s="522">
        <v>20</v>
      </c>
      <c r="D29" s="847"/>
      <c r="E29" s="847"/>
      <c r="F29" s="845"/>
      <c r="G29" s="848">
        <f t="shared" si="0"/>
        <v>0</v>
      </c>
      <c r="H29" s="674" t="str">
        <f t="shared" si="1"/>
        <v>Хэвийн</v>
      </c>
    </row>
    <row r="30" spans="1:16" x14ac:dyDescent="0.2">
      <c r="A30" s="677"/>
      <c r="B30" s="1510"/>
      <c r="C30" s="522">
        <v>21</v>
      </c>
      <c r="D30" s="847"/>
      <c r="E30" s="847"/>
      <c r="F30" s="845"/>
      <c r="G30" s="848">
        <f t="shared" si="0"/>
        <v>0</v>
      </c>
      <c r="H30" s="674" t="str">
        <f t="shared" si="1"/>
        <v>Хэвийн</v>
      </c>
    </row>
    <row r="31" spans="1:16" x14ac:dyDescent="0.2">
      <c r="A31" s="678" t="s">
        <v>1384</v>
      </c>
      <c r="B31" s="1510"/>
      <c r="C31" s="522">
        <v>22</v>
      </c>
      <c r="D31" s="847"/>
      <c r="E31" s="847"/>
      <c r="F31" s="523"/>
      <c r="G31" s="523"/>
      <c r="H31" s="674" t="s">
        <v>193</v>
      </c>
    </row>
    <row r="32" spans="1:16" x14ac:dyDescent="0.2">
      <c r="A32" s="678" t="s">
        <v>1385</v>
      </c>
      <c r="B32" s="1510"/>
      <c r="C32" s="522">
        <v>23</v>
      </c>
      <c r="D32" s="847"/>
      <c r="E32" s="847"/>
      <c r="F32" s="523"/>
      <c r="G32" s="523"/>
      <c r="H32" s="674" t="s">
        <v>194</v>
      </c>
    </row>
    <row r="33" spans="1:26" x14ac:dyDescent="0.2">
      <c r="A33" s="678" t="s">
        <v>1386</v>
      </c>
      <c r="B33" s="1510"/>
      <c r="C33" s="522">
        <v>24</v>
      </c>
      <c r="D33" s="847"/>
      <c r="E33" s="847"/>
      <c r="F33" s="523"/>
      <c r="G33" s="523"/>
      <c r="H33" s="674" t="s">
        <v>195</v>
      </c>
    </row>
    <row r="34" spans="1:26" x14ac:dyDescent="0.2">
      <c r="A34" s="678" t="s">
        <v>1387</v>
      </c>
      <c r="B34" s="1510"/>
      <c r="C34" s="522">
        <v>25</v>
      </c>
      <c r="D34" s="847"/>
      <c r="E34" s="847"/>
      <c r="F34" s="523"/>
      <c r="G34" s="523"/>
      <c r="H34" s="679" t="s">
        <v>196</v>
      </c>
    </row>
    <row r="35" spans="1:26" ht="13.5" thickBot="1" x14ac:dyDescent="0.25">
      <c r="A35" s="680" t="s">
        <v>1388</v>
      </c>
      <c r="B35" s="1557"/>
      <c r="C35" s="550">
        <v>26</v>
      </c>
      <c r="D35" s="849"/>
      <c r="E35" s="849"/>
      <c r="F35" s="681"/>
      <c r="G35" s="681"/>
      <c r="H35" s="682" t="s">
        <v>197</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14" t="s">
        <v>368</v>
      </c>
      <c r="B37" s="1516" t="s">
        <v>369</v>
      </c>
      <c r="C37" s="1516" t="s">
        <v>6</v>
      </c>
      <c r="D37" s="1516" t="s">
        <v>1373</v>
      </c>
      <c r="E37" s="1516" t="s">
        <v>1339</v>
      </c>
      <c r="F37" s="1516" t="s">
        <v>1611</v>
      </c>
      <c r="G37" s="1516" t="s">
        <v>1337</v>
      </c>
      <c r="H37" s="1560" t="s">
        <v>1612</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15"/>
      <c r="B38" s="1517"/>
      <c r="C38" s="1517"/>
      <c r="D38" s="1517"/>
      <c r="E38" s="1517"/>
      <c r="F38" s="1517"/>
      <c r="G38" s="1517"/>
      <c r="H38" s="1561"/>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1459</v>
      </c>
      <c r="B40" s="572" t="s">
        <v>1460</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562"/>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562"/>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562"/>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562"/>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562"/>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562"/>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562"/>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562"/>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562"/>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562"/>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562"/>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562"/>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562"/>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562"/>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562"/>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562"/>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562"/>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562"/>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562"/>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562"/>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1446</v>
      </c>
      <c r="B61" s="1563"/>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1014</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1586</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558" t="s">
        <v>1613</v>
      </c>
      <c r="B67" s="1558"/>
      <c r="C67" s="1558"/>
      <c r="D67" s="1558"/>
      <c r="E67" s="1558"/>
      <c r="F67" s="1558"/>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559" t="s">
        <v>1614</v>
      </c>
      <c r="B68" s="1559"/>
      <c r="C68" s="1559"/>
      <c r="D68" s="1559"/>
      <c r="E68" s="1559"/>
      <c r="F68" s="1559"/>
      <c r="G68" s="1559"/>
      <c r="H68" s="1559"/>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41" t="s">
        <v>1615</v>
      </c>
      <c r="B69" s="1541"/>
      <c r="C69" s="1541"/>
      <c r="D69" s="1541"/>
      <c r="E69" s="1541"/>
      <c r="F69" s="1541"/>
      <c r="G69" s="1541"/>
      <c r="H69" s="1541"/>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41" t="s">
        <v>1616</v>
      </c>
      <c r="B70" s="1541"/>
      <c r="C70" s="1541"/>
      <c r="D70" s="1541"/>
      <c r="E70" s="1541"/>
      <c r="F70" s="1541"/>
      <c r="G70" s="1541"/>
      <c r="H70" s="1541"/>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1590</v>
      </c>
      <c r="B72" s="912" t="s">
        <v>1591</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1592</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1593</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1594</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1595</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vnfH+UAP2EM+6osO8Y0kG/0pTDWCQcyx/q8Ew6vTCLl446FiVexuyCR+8BwotTjSk6w/5yHuf7AJHeyFvrER1A==" saltValue="G75/7xJ+DJHSGAaCL0K7Lg=="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5" zoomScale="90" zoomScaleNormal="90" zoomScalePageLayoutView="60" workbookViewId="0">
      <selection activeCell="I14" sqref="I14"/>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t="s">
        <v>1641</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360" t="s">
        <v>189</v>
      </c>
      <c r="F3" s="1360"/>
      <c r="G3" s="1360"/>
      <c r="H3" s="1360"/>
      <c r="I3" s="1360"/>
    </row>
    <row r="4" spans="1:9" x14ac:dyDescent="0.2">
      <c r="A4" s="240"/>
      <c r="B4" s="242"/>
      <c r="C4" s="242"/>
      <c r="D4" s="240"/>
      <c r="E4" s="1360"/>
      <c r="F4" s="1360"/>
      <c r="G4" s="1360"/>
      <c r="H4" s="1360"/>
      <c r="I4" s="1360"/>
    </row>
    <row r="5" spans="1:9" x14ac:dyDescent="0.2">
      <c r="A5" s="240"/>
      <c r="B5" s="1362" t="s">
        <v>190</v>
      </c>
      <c r="C5" s="1362"/>
      <c r="D5" s="1362"/>
      <c r="E5" s="1362"/>
      <c r="F5" s="1362"/>
      <c r="G5" s="1362"/>
      <c r="H5" s="1362"/>
      <c r="I5" s="1362"/>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356" t="str">
        <f>i.04119!D6</f>
        <v>..... оны .... сарын ...-ны өдөр</v>
      </c>
      <c r="I7" s="1356"/>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57" t="str">
        <f>i.04119!C97</f>
        <v xml:space="preserve">/................................../   </v>
      </c>
      <c r="D75" s="1357"/>
      <c r="E75" s="5" t="str">
        <f>i.04119!E97</f>
        <v>/................................./</v>
      </c>
    </row>
    <row r="76" spans="1:9" x14ac:dyDescent="0.2">
      <c r="B76" s="5"/>
      <c r="C76" s="5"/>
      <c r="D76" s="878"/>
      <c r="E76" s="5"/>
    </row>
    <row r="77" spans="1:9" x14ac:dyDescent="0.2">
      <c r="B77" s="5" t="str">
        <f>i.04119!B99</f>
        <v xml:space="preserve"> Ерөнхий нягтлан бодогч  </v>
      </c>
      <c r="C77" s="1357" t="str">
        <f>i.04119!C99</f>
        <v xml:space="preserve">/.................................../   </v>
      </c>
      <c r="D77" s="1357"/>
      <c r="E77" s="5" t="str">
        <f>i.04119!E99</f>
        <v>/................................/</v>
      </c>
    </row>
    <row r="78" spans="1:9" x14ac:dyDescent="0.2">
      <c r="B78" s="5"/>
      <c r="C78" s="5"/>
      <c r="D78" s="878"/>
      <c r="E78" s="5"/>
    </row>
    <row r="79" spans="1:9" x14ac:dyDescent="0.2">
      <c r="B79" s="5" t="str">
        <f>i.04119!B101</f>
        <v>...................................................</v>
      </c>
      <c r="C79" s="1357" t="str">
        <f>i.04119!C101</f>
        <v xml:space="preserve">/................................../   </v>
      </c>
      <c r="D79" s="1357"/>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143"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12"/>
      <c r="C1" s="1512"/>
      <c r="D1" s="1512"/>
      <c r="E1" s="1512"/>
      <c r="F1" s="1512"/>
    </row>
    <row r="3" spans="1:25" ht="15" customHeight="1" x14ac:dyDescent="0.2">
      <c r="A3" s="1513" t="s">
        <v>1461</v>
      </c>
      <c r="B3" s="1513"/>
      <c r="C3" s="1513"/>
      <c r="D3" s="1513"/>
      <c r="E3" s="1513"/>
      <c r="F3" s="1513"/>
    </row>
    <row r="4" spans="1:25" x14ac:dyDescent="0.2">
      <c r="A4" s="502"/>
      <c r="B4" s="500"/>
      <c r="C4" s="500"/>
      <c r="D4" s="502"/>
      <c r="E4" s="502"/>
      <c r="F4" s="502"/>
    </row>
    <row r="5" spans="1:25" s="631" customFormat="1" ht="12.75" customHeight="1" x14ac:dyDescent="0.25">
      <c r="A5" s="811" t="str">
        <f>i.04156f!A5</f>
        <v>Даатгагчийн нэр:</v>
      </c>
      <c r="B5" s="811"/>
      <c r="C5" s="811"/>
      <c r="D5" s="1567" t="str">
        <f>i.04156f!I5</f>
        <v>..... оны .... сарын ...-ны өдөр</v>
      </c>
      <c r="E5" s="1356"/>
      <c r="F5" s="1356"/>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368</v>
      </c>
      <c r="B7" s="686" t="s">
        <v>369</v>
      </c>
      <c r="C7" s="686" t="s">
        <v>6</v>
      </c>
      <c r="D7" s="686" t="s">
        <v>1761</v>
      </c>
      <c r="E7" s="687" t="s">
        <v>1762</v>
      </c>
      <c r="F7" s="688" t="s">
        <v>1346</v>
      </c>
    </row>
    <row r="8" spans="1:25" x14ac:dyDescent="0.2">
      <c r="A8" s="513" t="s">
        <v>8</v>
      </c>
      <c r="B8" s="689" t="s">
        <v>9</v>
      </c>
      <c r="C8" s="689" t="s">
        <v>10</v>
      </c>
      <c r="D8" s="514">
        <v>1</v>
      </c>
      <c r="E8" s="689">
        <v>2</v>
      </c>
      <c r="F8" s="516">
        <v>3</v>
      </c>
    </row>
    <row r="9" spans="1:25" x14ac:dyDescent="0.2">
      <c r="A9" s="995" t="s">
        <v>371</v>
      </c>
      <c r="B9" s="996">
        <v>1020</v>
      </c>
      <c r="C9" s="996">
        <v>1</v>
      </c>
      <c r="D9" s="997"/>
      <c r="E9" s="998"/>
      <c r="F9" s="999">
        <f>SUM(F10:F18)</f>
        <v>0</v>
      </c>
      <c r="G9" s="1336" t="str">
        <f>IF(i.04156h!F9-i.04119a!D10=0,"",i.04156h!F9-i.04119a!D10)</f>
        <v/>
      </c>
    </row>
    <row r="10" spans="1:25" outlineLevel="1" x14ac:dyDescent="0.2">
      <c r="A10" s="1000" t="s">
        <v>1347</v>
      </c>
      <c r="B10" s="1564"/>
      <c r="C10" s="996">
        <v>2</v>
      </c>
      <c r="D10" s="1001"/>
      <c r="E10" s="1002"/>
      <c r="F10" s="1003">
        <f t="shared" ref="F10:F73" si="0">D10*E10</f>
        <v>0</v>
      </c>
    </row>
    <row r="11" spans="1:25" outlineLevel="1" x14ac:dyDescent="0.2">
      <c r="A11" s="1000" t="s">
        <v>1348</v>
      </c>
      <c r="B11" s="1565"/>
      <c r="C11" s="996">
        <v>3</v>
      </c>
      <c r="D11" s="1001"/>
      <c r="E11" s="1002"/>
      <c r="F11" s="1003">
        <f t="shared" si="0"/>
        <v>0</v>
      </c>
    </row>
    <row r="12" spans="1:25" outlineLevel="1" x14ac:dyDescent="0.2">
      <c r="A12" s="1000" t="s">
        <v>1350</v>
      </c>
      <c r="B12" s="1565"/>
      <c r="C12" s="996">
        <v>4</v>
      </c>
      <c r="D12" s="1001"/>
      <c r="E12" s="1002"/>
      <c r="F12" s="1003">
        <f t="shared" si="0"/>
        <v>0</v>
      </c>
    </row>
    <row r="13" spans="1:25" outlineLevel="1" x14ac:dyDescent="0.2">
      <c r="A13" s="494" t="s">
        <v>1349</v>
      </c>
      <c r="B13" s="1565"/>
      <c r="C13" s="996">
        <v>5</v>
      </c>
      <c r="D13" s="1001"/>
      <c r="E13" s="1002"/>
      <c r="F13" s="1003">
        <f t="shared" si="0"/>
        <v>0</v>
      </c>
    </row>
    <row r="14" spans="1:25" outlineLevel="1" x14ac:dyDescent="0.2">
      <c r="A14" s="1000" t="s">
        <v>1351</v>
      </c>
      <c r="B14" s="1565"/>
      <c r="C14" s="996">
        <v>6</v>
      </c>
      <c r="D14" s="1001"/>
      <c r="E14" s="1002"/>
      <c r="F14" s="1003">
        <f t="shared" si="0"/>
        <v>0</v>
      </c>
    </row>
    <row r="15" spans="1:25" outlineLevel="1" x14ac:dyDescent="0.2">
      <c r="A15" s="1000" t="s">
        <v>1352</v>
      </c>
      <c r="B15" s="1565"/>
      <c r="C15" s="996">
        <v>7</v>
      </c>
      <c r="D15" s="1001"/>
      <c r="E15" s="1002"/>
      <c r="F15" s="1003">
        <f t="shared" si="0"/>
        <v>0</v>
      </c>
    </row>
    <row r="16" spans="1:25" outlineLevel="1" x14ac:dyDescent="0.2">
      <c r="A16" s="1000" t="s">
        <v>1353</v>
      </c>
      <c r="B16" s="1565"/>
      <c r="C16" s="996">
        <v>8</v>
      </c>
      <c r="D16" s="1001"/>
      <c r="E16" s="1002"/>
      <c r="F16" s="1003">
        <f t="shared" si="0"/>
        <v>0</v>
      </c>
    </row>
    <row r="17" spans="1:7" outlineLevel="1" x14ac:dyDescent="0.2">
      <c r="A17" s="1000" t="s">
        <v>1354</v>
      </c>
      <c r="B17" s="1565"/>
      <c r="C17" s="996">
        <v>9</v>
      </c>
      <c r="D17" s="1001"/>
      <c r="E17" s="1002"/>
      <c r="F17" s="1003">
        <f t="shared" si="0"/>
        <v>0</v>
      </c>
    </row>
    <row r="18" spans="1:7" outlineLevel="1" x14ac:dyDescent="0.2">
      <c r="A18" s="1000" t="s">
        <v>1355</v>
      </c>
      <c r="B18" s="1566"/>
      <c r="C18" s="996">
        <v>10</v>
      </c>
      <c r="D18" s="1004"/>
      <c r="E18" s="1005"/>
      <c r="F18" s="1006"/>
    </row>
    <row r="19" spans="1:7" ht="25.5" x14ac:dyDescent="0.2">
      <c r="A19" s="995" t="s">
        <v>379</v>
      </c>
      <c r="B19" s="996">
        <v>1131</v>
      </c>
      <c r="C19" s="996">
        <v>11</v>
      </c>
      <c r="D19" s="997"/>
      <c r="E19" s="998"/>
      <c r="F19" s="999">
        <f>SUM(F20:F28)</f>
        <v>0</v>
      </c>
      <c r="G19" s="1336" t="str">
        <f>IF(i.04156h!F19-i.04119a!D18=0,"",i.04156h!F19-i.04119a!D18)</f>
        <v/>
      </c>
    </row>
    <row r="20" spans="1:7" outlineLevel="1" x14ac:dyDescent="0.2">
      <c r="A20" s="1000" t="s">
        <v>1347</v>
      </c>
      <c r="B20" s="1564"/>
      <c r="C20" s="996">
        <v>12</v>
      </c>
      <c r="D20" s="1001"/>
      <c r="E20" s="1007">
        <f>$E$10</f>
        <v>0</v>
      </c>
      <c r="F20" s="1003">
        <f t="shared" si="0"/>
        <v>0</v>
      </c>
    </row>
    <row r="21" spans="1:7" outlineLevel="1" x14ac:dyDescent="0.2">
      <c r="A21" s="1000" t="s">
        <v>1348</v>
      </c>
      <c r="B21" s="1565"/>
      <c r="C21" s="996">
        <v>13</v>
      </c>
      <c r="D21" s="1001"/>
      <c r="E21" s="1007">
        <f>$E$11</f>
        <v>0</v>
      </c>
      <c r="F21" s="1003">
        <f t="shared" si="0"/>
        <v>0</v>
      </c>
    </row>
    <row r="22" spans="1:7" outlineLevel="1" x14ac:dyDescent="0.2">
      <c r="A22" s="1000" t="s">
        <v>1350</v>
      </c>
      <c r="B22" s="1565"/>
      <c r="C22" s="996">
        <v>14</v>
      </c>
      <c r="D22" s="1001"/>
      <c r="E22" s="1007">
        <f>$E$12</f>
        <v>0</v>
      </c>
      <c r="F22" s="1003">
        <f t="shared" si="0"/>
        <v>0</v>
      </c>
    </row>
    <row r="23" spans="1:7" outlineLevel="1" x14ac:dyDescent="0.2">
      <c r="A23" s="494" t="s">
        <v>1349</v>
      </c>
      <c r="B23" s="1565"/>
      <c r="C23" s="996">
        <v>15</v>
      </c>
      <c r="D23" s="1001"/>
      <c r="E23" s="1007">
        <f>$E$13</f>
        <v>0</v>
      </c>
      <c r="F23" s="1003">
        <f t="shared" si="0"/>
        <v>0</v>
      </c>
    </row>
    <row r="24" spans="1:7" outlineLevel="1" x14ac:dyDescent="0.2">
      <c r="A24" s="1000" t="s">
        <v>1351</v>
      </c>
      <c r="B24" s="1565"/>
      <c r="C24" s="996">
        <v>16</v>
      </c>
      <c r="D24" s="1001"/>
      <c r="E24" s="1007">
        <f>$E$14</f>
        <v>0</v>
      </c>
      <c r="F24" s="1003">
        <f t="shared" si="0"/>
        <v>0</v>
      </c>
    </row>
    <row r="25" spans="1:7" outlineLevel="1" x14ac:dyDescent="0.2">
      <c r="A25" s="1000" t="s">
        <v>1352</v>
      </c>
      <c r="B25" s="1565"/>
      <c r="C25" s="996">
        <v>17</v>
      </c>
      <c r="D25" s="1001"/>
      <c r="E25" s="1007">
        <f>$E$15</f>
        <v>0</v>
      </c>
      <c r="F25" s="1003">
        <f t="shared" si="0"/>
        <v>0</v>
      </c>
    </row>
    <row r="26" spans="1:7" outlineLevel="1" x14ac:dyDescent="0.2">
      <c r="A26" s="1000" t="s">
        <v>1353</v>
      </c>
      <c r="B26" s="1565"/>
      <c r="C26" s="996">
        <v>18</v>
      </c>
      <c r="D26" s="1001"/>
      <c r="E26" s="1007">
        <f>$E$16</f>
        <v>0</v>
      </c>
      <c r="F26" s="1003">
        <f t="shared" si="0"/>
        <v>0</v>
      </c>
    </row>
    <row r="27" spans="1:7" outlineLevel="1" x14ac:dyDescent="0.2">
      <c r="A27" s="1000" t="s">
        <v>1354</v>
      </c>
      <c r="B27" s="1565"/>
      <c r="C27" s="996">
        <v>19</v>
      </c>
      <c r="D27" s="1001"/>
      <c r="E27" s="1007">
        <f>$E$17</f>
        <v>0</v>
      </c>
      <c r="F27" s="1003">
        <f t="shared" si="0"/>
        <v>0</v>
      </c>
    </row>
    <row r="28" spans="1:7" outlineLevel="1" x14ac:dyDescent="0.2">
      <c r="A28" s="1000" t="s">
        <v>1355</v>
      </c>
      <c r="B28" s="1566"/>
      <c r="C28" s="996">
        <v>20</v>
      </c>
      <c r="D28" s="1004"/>
      <c r="E28" s="1005"/>
      <c r="F28" s="1006"/>
    </row>
    <row r="29" spans="1:7" ht="25.5" x14ac:dyDescent="0.2">
      <c r="A29" s="995" t="s">
        <v>380</v>
      </c>
      <c r="B29" s="996">
        <v>1132</v>
      </c>
      <c r="C29" s="996">
        <v>21</v>
      </c>
      <c r="D29" s="997"/>
      <c r="E29" s="998"/>
      <c r="F29" s="999">
        <f>SUM(F30:F38)</f>
        <v>0</v>
      </c>
      <c r="G29" s="1336" t="str">
        <f>IF(i.04156h!F29-i.04119a!D19=0,"",i.04156h!F29-i.04119a!D19)</f>
        <v/>
      </c>
    </row>
    <row r="30" spans="1:7" outlineLevel="1" x14ac:dyDescent="0.2">
      <c r="A30" s="1000" t="s">
        <v>1347</v>
      </c>
      <c r="B30" s="1564"/>
      <c r="C30" s="996">
        <v>22</v>
      </c>
      <c r="D30" s="1008"/>
      <c r="E30" s="1007">
        <f>$E$10</f>
        <v>0</v>
      </c>
      <c r="F30" s="1003">
        <f t="shared" si="0"/>
        <v>0</v>
      </c>
    </row>
    <row r="31" spans="1:7" outlineLevel="1" x14ac:dyDescent="0.2">
      <c r="A31" s="1000" t="s">
        <v>1348</v>
      </c>
      <c r="B31" s="1565"/>
      <c r="C31" s="996">
        <v>23</v>
      </c>
      <c r="D31" s="1008"/>
      <c r="E31" s="1007">
        <f>$E$11</f>
        <v>0</v>
      </c>
      <c r="F31" s="1003">
        <f t="shared" si="0"/>
        <v>0</v>
      </c>
    </row>
    <row r="32" spans="1:7" outlineLevel="1" x14ac:dyDescent="0.2">
      <c r="A32" s="1000" t="s">
        <v>1350</v>
      </c>
      <c r="B32" s="1565"/>
      <c r="C32" s="996">
        <v>24</v>
      </c>
      <c r="D32" s="1008"/>
      <c r="E32" s="1007">
        <f>$E$12</f>
        <v>0</v>
      </c>
      <c r="F32" s="1003">
        <f t="shared" si="0"/>
        <v>0</v>
      </c>
    </row>
    <row r="33" spans="1:25" outlineLevel="1" x14ac:dyDescent="0.2">
      <c r="A33" s="494" t="s">
        <v>1349</v>
      </c>
      <c r="B33" s="1565"/>
      <c r="C33" s="996">
        <v>25</v>
      </c>
      <c r="D33" s="1008"/>
      <c r="E33" s="1007">
        <f>$E$13</f>
        <v>0</v>
      </c>
      <c r="F33" s="1003">
        <f t="shared" si="0"/>
        <v>0</v>
      </c>
    </row>
    <row r="34" spans="1:25" outlineLevel="1" x14ac:dyDescent="0.2">
      <c r="A34" s="1000" t="s">
        <v>1351</v>
      </c>
      <c r="B34" s="1565"/>
      <c r="C34" s="996">
        <v>26</v>
      </c>
      <c r="D34" s="1008"/>
      <c r="E34" s="1007">
        <f>$E$14</f>
        <v>0</v>
      </c>
      <c r="F34" s="1003">
        <f t="shared" si="0"/>
        <v>0</v>
      </c>
    </row>
    <row r="35" spans="1:25" outlineLevel="1" x14ac:dyDescent="0.2">
      <c r="A35" s="1000" t="s">
        <v>1352</v>
      </c>
      <c r="B35" s="1565"/>
      <c r="C35" s="996">
        <v>27</v>
      </c>
      <c r="D35" s="1008"/>
      <c r="E35" s="1007">
        <f>$E$15</f>
        <v>0</v>
      </c>
      <c r="F35" s="1003">
        <f t="shared" si="0"/>
        <v>0</v>
      </c>
    </row>
    <row r="36" spans="1:25" outlineLevel="1" x14ac:dyDescent="0.2">
      <c r="A36" s="1000" t="s">
        <v>1353</v>
      </c>
      <c r="B36" s="1565"/>
      <c r="C36" s="996">
        <v>28</v>
      </c>
      <c r="D36" s="1008"/>
      <c r="E36" s="1007">
        <f>$E$16</f>
        <v>0</v>
      </c>
      <c r="F36" s="1003">
        <f t="shared" si="0"/>
        <v>0</v>
      </c>
    </row>
    <row r="37" spans="1:25" outlineLevel="1" x14ac:dyDescent="0.2">
      <c r="A37" s="1000" t="s">
        <v>1354</v>
      </c>
      <c r="B37" s="1565"/>
      <c r="C37" s="996">
        <v>29</v>
      </c>
      <c r="D37" s="1008"/>
      <c r="E37" s="1007">
        <f>$E$17</f>
        <v>0</v>
      </c>
      <c r="F37" s="1003">
        <f t="shared" si="0"/>
        <v>0</v>
      </c>
    </row>
    <row r="38" spans="1:25" outlineLevel="1" x14ac:dyDescent="0.2">
      <c r="A38" s="1000" t="s">
        <v>1355</v>
      </c>
      <c r="B38" s="1566"/>
      <c r="C38" s="996">
        <v>30</v>
      </c>
      <c r="D38" s="1004"/>
      <c r="E38" s="1005"/>
      <c r="F38" s="1006"/>
    </row>
    <row r="39" spans="1:25" ht="25.5" x14ac:dyDescent="0.2">
      <c r="A39" s="995" t="s">
        <v>382</v>
      </c>
      <c r="B39" s="996">
        <v>1141</v>
      </c>
      <c r="C39" s="996">
        <v>31</v>
      </c>
      <c r="D39" s="997"/>
      <c r="E39" s="998"/>
      <c r="F39" s="999">
        <f>SUM(F40:F48)</f>
        <v>0</v>
      </c>
      <c r="G39" s="1336" t="str">
        <f>IF(i.04156h!F39-i.04119a!D21=0,"",i.04156h!F39-i.04119a!D21)</f>
        <v/>
      </c>
    </row>
    <row r="40" spans="1:25" outlineLevel="1" x14ac:dyDescent="0.2">
      <c r="A40" s="1000" t="s">
        <v>1347</v>
      </c>
      <c r="B40" s="1564"/>
      <c r="C40" s="996">
        <v>32</v>
      </c>
      <c r="D40" s="1009"/>
      <c r="E40" s="1007">
        <f>$E$10</f>
        <v>0</v>
      </c>
      <c r="F40" s="1003">
        <f t="shared" si="0"/>
        <v>0</v>
      </c>
    </row>
    <row r="41" spans="1:25" outlineLevel="1" x14ac:dyDescent="0.2">
      <c r="A41" s="1000" t="s">
        <v>1348</v>
      </c>
      <c r="B41" s="1565"/>
      <c r="C41" s="996">
        <v>33</v>
      </c>
      <c r="D41" s="1009"/>
      <c r="E41" s="1007">
        <f>$E$11</f>
        <v>0</v>
      </c>
      <c r="F41" s="1003">
        <f t="shared" si="0"/>
        <v>0</v>
      </c>
    </row>
    <row r="42" spans="1:25" outlineLevel="1" x14ac:dyDescent="0.2">
      <c r="A42" s="1000" t="s">
        <v>1350</v>
      </c>
      <c r="B42" s="1565"/>
      <c r="C42" s="996">
        <v>34</v>
      </c>
      <c r="D42" s="1009"/>
      <c r="E42" s="1007">
        <f>$E$12</f>
        <v>0</v>
      </c>
      <c r="F42" s="1003">
        <f t="shared" si="0"/>
        <v>0</v>
      </c>
    </row>
    <row r="43" spans="1:25" outlineLevel="1" x14ac:dyDescent="0.2">
      <c r="A43" s="494" t="s">
        <v>1349</v>
      </c>
      <c r="B43" s="1565"/>
      <c r="C43" s="996">
        <v>35</v>
      </c>
      <c r="D43" s="1009"/>
      <c r="E43" s="1007">
        <f>$E$13</f>
        <v>0</v>
      </c>
      <c r="F43" s="1003">
        <f t="shared" si="0"/>
        <v>0</v>
      </c>
    </row>
    <row r="44" spans="1:25" outlineLevel="1" x14ac:dyDescent="0.2">
      <c r="A44" s="1000" t="s">
        <v>1351</v>
      </c>
      <c r="B44" s="1565"/>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1352</v>
      </c>
      <c r="B45" s="1565"/>
      <c r="C45" s="996">
        <v>37</v>
      </c>
      <c r="D45" s="1009"/>
      <c r="E45" s="1007">
        <f>$E$15</f>
        <v>0</v>
      </c>
      <c r="F45" s="1003">
        <f t="shared" si="0"/>
        <v>0</v>
      </c>
    </row>
    <row r="46" spans="1:25" outlineLevel="1" x14ac:dyDescent="0.2">
      <c r="A46" s="1000" t="s">
        <v>1353</v>
      </c>
      <c r="B46" s="1565"/>
      <c r="C46" s="996">
        <v>38</v>
      </c>
      <c r="D46" s="1009"/>
      <c r="E46" s="1007">
        <f>$E$16</f>
        <v>0</v>
      </c>
      <c r="F46" s="1003">
        <f t="shared" si="0"/>
        <v>0</v>
      </c>
    </row>
    <row r="47" spans="1:25" ht="12.75" customHeight="1" outlineLevel="1" x14ac:dyDescent="0.2">
      <c r="A47" s="1000" t="s">
        <v>1354</v>
      </c>
      <c r="B47" s="1565"/>
      <c r="C47" s="996">
        <v>39</v>
      </c>
      <c r="D47" s="1009"/>
      <c r="E47" s="1007">
        <f>$E$17</f>
        <v>0</v>
      </c>
      <c r="F47" s="1003">
        <f t="shared" si="0"/>
        <v>0</v>
      </c>
    </row>
    <row r="48" spans="1:25" outlineLevel="1" x14ac:dyDescent="0.2">
      <c r="A48" s="1000" t="s">
        <v>1355</v>
      </c>
      <c r="B48" s="1566"/>
      <c r="C48" s="996">
        <v>40</v>
      </c>
      <c r="D48" s="1004"/>
      <c r="E48" s="1005"/>
      <c r="F48" s="1006"/>
    </row>
    <row r="49" spans="1:7" ht="25.5" x14ac:dyDescent="0.2">
      <c r="A49" s="995" t="s">
        <v>383</v>
      </c>
      <c r="B49" s="996">
        <v>1142</v>
      </c>
      <c r="C49" s="996">
        <v>41</v>
      </c>
      <c r="D49" s="997"/>
      <c r="E49" s="998"/>
      <c r="F49" s="999">
        <f>SUM(F50:F58)</f>
        <v>0</v>
      </c>
      <c r="G49" s="1336" t="str">
        <f>IF(i.04156h!F49-i.04119a!D22=0,"",i.04156h!F49-i.04119a!D22)</f>
        <v/>
      </c>
    </row>
    <row r="50" spans="1:7" outlineLevel="1" x14ac:dyDescent="0.2">
      <c r="A50" s="1000" t="s">
        <v>1347</v>
      </c>
      <c r="B50" s="1564"/>
      <c r="C50" s="996">
        <v>42</v>
      </c>
      <c r="D50" s="1001"/>
      <c r="E50" s="1007">
        <f>$E$10</f>
        <v>0</v>
      </c>
      <c r="F50" s="1003">
        <f t="shared" si="0"/>
        <v>0</v>
      </c>
    </row>
    <row r="51" spans="1:7" outlineLevel="1" x14ac:dyDescent="0.2">
      <c r="A51" s="1000" t="s">
        <v>1348</v>
      </c>
      <c r="B51" s="1565"/>
      <c r="C51" s="996">
        <v>43</v>
      </c>
      <c r="D51" s="1001"/>
      <c r="E51" s="1007">
        <f>$E$11</f>
        <v>0</v>
      </c>
      <c r="F51" s="1003">
        <f t="shared" si="0"/>
        <v>0</v>
      </c>
    </row>
    <row r="52" spans="1:7" outlineLevel="1" x14ac:dyDescent="0.2">
      <c r="A52" s="1000" t="s">
        <v>1350</v>
      </c>
      <c r="B52" s="1565"/>
      <c r="C52" s="996">
        <v>44</v>
      </c>
      <c r="D52" s="1001"/>
      <c r="E52" s="1007">
        <f>$E$12</f>
        <v>0</v>
      </c>
      <c r="F52" s="1003">
        <f t="shared" si="0"/>
        <v>0</v>
      </c>
    </row>
    <row r="53" spans="1:7" outlineLevel="1" x14ac:dyDescent="0.2">
      <c r="A53" s="494" t="s">
        <v>1349</v>
      </c>
      <c r="B53" s="1565"/>
      <c r="C53" s="996">
        <v>45</v>
      </c>
      <c r="D53" s="1001"/>
      <c r="E53" s="1007">
        <f>$E$13</f>
        <v>0</v>
      </c>
      <c r="F53" s="1003">
        <f t="shared" si="0"/>
        <v>0</v>
      </c>
    </row>
    <row r="54" spans="1:7" outlineLevel="1" x14ac:dyDescent="0.2">
      <c r="A54" s="1000" t="s">
        <v>1351</v>
      </c>
      <c r="B54" s="1565"/>
      <c r="C54" s="996">
        <v>46</v>
      </c>
      <c r="D54" s="1001"/>
      <c r="E54" s="1007">
        <f>$E$14</f>
        <v>0</v>
      </c>
      <c r="F54" s="1003">
        <f t="shared" si="0"/>
        <v>0</v>
      </c>
    </row>
    <row r="55" spans="1:7" outlineLevel="1" x14ac:dyDescent="0.2">
      <c r="A55" s="1000" t="s">
        <v>1352</v>
      </c>
      <c r="B55" s="1565"/>
      <c r="C55" s="996">
        <v>47</v>
      </c>
      <c r="D55" s="1001"/>
      <c r="E55" s="1007">
        <f>$E$15</f>
        <v>0</v>
      </c>
      <c r="F55" s="1003">
        <f t="shared" si="0"/>
        <v>0</v>
      </c>
    </row>
    <row r="56" spans="1:7" outlineLevel="1" x14ac:dyDescent="0.2">
      <c r="A56" s="1000" t="s">
        <v>1353</v>
      </c>
      <c r="B56" s="1565"/>
      <c r="C56" s="996">
        <v>48</v>
      </c>
      <c r="D56" s="1001"/>
      <c r="E56" s="1007">
        <f>$E$16</f>
        <v>0</v>
      </c>
      <c r="F56" s="1003">
        <f t="shared" si="0"/>
        <v>0</v>
      </c>
    </row>
    <row r="57" spans="1:7" outlineLevel="1" x14ac:dyDescent="0.2">
      <c r="A57" s="1000" t="s">
        <v>1354</v>
      </c>
      <c r="B57" s="1565"/>
      <c r="C57" s="996">
        <v>49</v>
      </c>
      <c r="D57" s="1001"/>
      <c r="E57" s="1007">
        <f>$E$17</f>
        <v>0</v>
      </c>
      <c r="F57" s="1003">
        <f t="shared" si="0"/>
        <v>0</v>
      </c>
    </row>
    <row r="58" spans="1:7" outlineLevel="1" x14ac:dyDescent="0.2">
      <c r="A58" s="1000" t="s">
        <v>1355</v>
      </c>
      <c r="B58" s="1566"/>
      <c r="C58" s="996">
        <v>50</v>
      </c>
      <c r="D58" s="1004"/>
      <c r="E58" s="1005"/>
      <c r="F58" s="1006"/>
    </row>
    <row r="59" spans="1:7" x14ac:dyDescent="0.2">
      <c r="A59" s="995" t="s">
        <v>385</v>
      </c>
      <c r="B59" s="996">
        <v>1151</v>
      </c>
      <c r="C59" s="996">
        <v>51</v>
      </c>
      <c r="D59" s="997"/>
      <c r="E59" s="998"/>
      <c r="F59" s="999">
        <f>SUM(F60:F68)</f>
        <v>0</v>
      </c>
      <c r="G59" s="1336" t="str">
        <f>IF(i.04156h!F59-i.04119a!D24=0,"",i.04156h!F59-i.04119a!D24)</f>
        <v/>
      </c>
    </row>
    <row r="60" spans="1:7" outlineLevel="1" x14ac:dyDescent="0.2">
      <c r="A60" s="1000" t="s">
        <v>1347</v>
      </c>
      <c r="B60" s="1564"/>
      <c r="C60" s="996">
        <v>52</v>
      </c>
      <c r="D60" s="1001"/>
      <c r="E60" s="1007">
        <f>$E$10</f>
        <v>0</v>
      </c>
      <c r="F60" s="1003">
        <f t="shared" si="0"/>
        <v>0</v>
      </c>
    </row>
    <row r="61" spans="1:7" outlineLevel="1" x14ac:dyDescent="0.2">
      <c r="A61" s="1000" t="s">
        <v>1348</v>
      </c>
      <c r="B61" s="1565"/>
      <c r="C61" s="996">
        <v>53</v>
      </c>
      <c r="D61" s="1001"/>
      <c r="E61" s="1007">
        <f>$E$11</f>
        <v>0</v>
      </c>
      <c r="F61" s="1003">
        <f t="shared" si="0"/>
        <v>0</v>
      </c>
    </row>
    <row r="62" spans="1:7" outlineLevel="1" x14ac:dyDescent="0.2">
      <c r="A62" s="1000" t="s">
        <v>1350</v>
      </c>
      <c r="B62" s="1565"/>
      <c r="C62" s="996">
        <v>54</v>
      </c>
      <c r="D62" s="1001"/>
      <c r="E62" s="1007">
        <f>$E$12</f>
        <v>0</v>
      </c>
      <c r="F62" s="1003">
        <f t="shared" si="0"/>
        <v>0</v>
      </c>
    </row>
    <row r="63" spans="1:7" outlineLevel="1" x14ac:dyDescent="0.2">
      <c r="A63" s="494" t="s">
        <v>1349</v>
      </c>
      <c r="B63" s="1565"/>
      <c r="C63" s="996">
        <v>55</v>
      </c>
      <c r="D63" s="1001"/>
      <c r="E63" s="1007">
        <f>$E$13</f>
        <v>0</v>
      </c>
      <c r="F63" s="1003">
        <f t="shared" si="0"/>
        <v>0</v>
      </c>
    </row>
    <row r="64" spans="1:7" outlineLevel="1" x14ac:dyDescent="0.2">
      <c r="A64" s="1000" t="s">
        <v>1351</v>
      </c>
      <c r="B64" s="1565"/>
      <c r="C64" s="996">
        <v>56</v>
      </c>
      <c r="D64" s="1001"/>
      <c r="E64" s="1007">
        <f>$E$14</f>
        <v>0</v>
      </c>
      <c r="F64" s="1003">
        <f t="shared" si="0"/>
        <v>0</v>
      </c>
    </row>
    <row r="65" spans="1:7" outlineLevel="1" x14ac:dyDescent="0.2">
      <c r="A65" s="1000" t="s">
        <v>1352</v>
      </c>
      <c r="B65" s="1565"/>
      <c r="C65" s="996">
        <v>57</v>
      </c>
      <c r="D65" s="1001"/>
      <c r="E65" s="1007">
        <f>$E$15</f>
        <v>0</v>
      </c>
      <c r="F65" s="1003">
        <f t="shared" si="0"/>
        <v>0</v>
      </c>
    </row>
    <row r="66" spans="1:7" outlineLevel="1" x14ac:dyDescent="0.2">
      <c r="A66" s="1000" t="s">
        <v>1353</v>
      </c>
      <c r="B66" s="1565"/>
      <c r="C66" s="996">
        <v>58</v>
      </c>
      <c r="D66" s="1001"/>
      <c r="E66" s="1007">
        <f>$E$16</f>
        <v>0</v>
      </c>
      <c r="F66" s="1003">
        <f t="shared" si="0"/>
        <v>0</v>
      </c>
    </row>
    <row r="67" spans="1:7" outlineLevel="1" x14ac:dyDescent="0.2">
      <c r="A67" s="1000" t="s">
        <v>1354</v>
      </c>
      <c r="B67" s="1565"/>
      <c r="C67" s="996">
        <v>59</v>
      </c>
      <c r="D67" s="1001"/>
      <c r="E67" s="1007">
        <f>$E$17</f>
        <v>0</v>
      </c>
      <c r="F67" s="1003">
        <f t="shared" si="0"/>
        <v>0</v>
      </c>
    </row>
    <row r="68" spans="1:7" outlineLevel="1" x14ac:dyDescent="0.2">
      <c r="A68" s="1000" t="s">
        <v>1355</v>
      </c>
      <c r="B68" s="1566"/>
      <c r="C68" s="996">
        <v>60</v>
      </c>
      <c r="D68" s="1004"/>
      <c r="E68" s="1005"/>
      <c r="F68" s="1006"/>
    </row>
    <row r="69" spans="1:7" ht="25.5" x14ac:dyDescent="0.2">
      <c r="A69" s="995" t="s">
        <v>387</v>
      </c>
      <c r="B69" s="996">
        <v>1171</v>
      </c>
      <c r="C69" s="996">
        <v>61</v>
      </c>
      <c r="D69" s="997"/>
      <c r="E69" s="998"/>
      <c r="F69" s="999">
        <f>SUM(F70:F78)</f>
        <v>0</v>
      </c>
      <c r="G69" s="1336" t="str">
        <f>IF(i.04156h!F69-i.04119a!D29=0,"",i.04156h!F69-i.04119a!D29)</f>
        <v/>
      </c>
    </row>
    <row r="70" spans="1:7" outlineLevel="1" x14ac:dyDescent="0.2">
      <c r="A70" s="1000" t="s">
        <v>1347</v>
      </c>
      <c r="B70" s="1564"/>
      <c r="C70" s="996">
        <v>62</v>
      </c>
      <c r="D70" s="1001"/>
      <c r="E70" s="1007">
        <f>$E$10</f>
        <v>0</v>
      </c>
      <c r="F70" s="1003">
        <f t="shared" si="0"/>
        <v>0</v>
      </c>
    </row>
    <row r="71" spans="1:7" outlineLevel="1" x14ac:dyDescent="0.2">
      <c r="A71" s="1000" t="s">
        <v>1348</v>
      </c>
      <c r="B71" s="1565"/>
      <c r="C71" s="996">
        <v>63</v>
      </c>
      <c r="D71" s="1001"/>
      <c r="E71" s="1007">
        <f>$E$11</f>
        <v>0</v>
      </c>
      <c r="F71" s="1003">
        <f t="shared" si="0"/>
        <v>0</v>
      </c>
    </row>
    <row r="72" spans="1:7" outlineLevel="1" x14ac:dyDescent="0.2">
      <c r="A72" s="1000" t="s">
        <v>1350</v>
      </c>
      <c r="B72" s="1565"/>
      <c r="C72" s="996">
        <v>64</v>
      </c>
      <c r="D72" s="1001"/>
      <c r="E72" s="1007">
        <f>$E$12</f>
        <v>0</v>
      </c>
      <c r="F72" s="1003">
        <f t="shared" si="0"/>
        <v>0</v>
      </c>
    </row>
    <row r="73" spans="1:7" outlineLevel="1" x14ac:dyDescent="0.2">
      <c r="A73" s="494" t="s">
        <v>1349</v>
      </c>
      <c r="B73" s="1565"/>
      <c r="C73" s="996">
        <v>65</v>
      </c>
      <c r="D73" s="1001"/>
      <c r="E73" s="1007">
        <f>$E$13</f>
        <v>0</v>
      </c>
      <c r="F73" s="1003">
        <f t="shared" si="0"/>
        <v>0</v>
      </c>
    </row>
    <row r="74" spans="1:7" outlineLevel="1" x14ac:dyDescent="0.2">
      <c r="A74" s="1000" t="s">
        <v>1351</v>
      </c>
      <c r="B74" s="1565"/>
      <c r="C74" s="996">
        <v>66</v>
      </c>
      <c r="D74" s="1001"/>
      <c r="E74" s="1007">
        <f>$E$14</f>
        <v>0</v>
      </c>
      <c r="F74" s="1003">
        <f t="shared" ref="F74:F97" si="1">D74*E74</f>
        <v>0</v>
      </c>
    </row>
    <row r="75" spans="1:7" outlineLevel="1" x14ac:dyDescent="0.2">
      <c r="A75" s="1000" t="s">
        <v>1352</v>
      </c>
      <c r="B75" s="1565"/>
      <c r="C75" s="996">
        <v>67</v>
      </c>
      <c r="D75" s="1001"/>
      <c r="E75" s="1007">
        <f>$E$15</f>
        <v>0</v>
      </c>
      <c r="F75" s="1003">
        <f t="shared" si="1"/>
        <v>0</v>
      </c>
    </row>
    <row r="76" spans="1:7" outlineLevel="1" x14ac:dyDescent="0.2">
      <c r="A76" s="1000" t="s">
        <v>1353</v>
      </c>
      <c r="B76" s="1565"/>
      <c r="C76" s="996">
        <v>68</v>
      </c>
      <c r="D76" s="1001"/>
      <c r="E76" s="1007">
        <f>$E$16</f>
        <v>0</v>
      </c>
      <c r="F76" s="1003">
        <f t="shared" si="1"/>
        <v>0</v>
      </c>
    </row>
    <row r="77" spans="1:7" outlineLevel="1" x14ac:dyDescent="0.2">
      <c r="A77" s="1000" t="s">
        <v>1354</v>
      </c>
      <c r="B77" s="1565"/>
      <c r="C77" s="996">
        <v>69</v>
      </c>
      <c r="D77" s="1001"/>
      <c r="E77" s="1007">
        <f>$E$17</f>
        <v>0</v>
      </c>
      <c r="F77" s="1003">
        <f t="shared" si="1"/>
        <v>0</v>
      </c>
    </row>
    <row r="78" spans="1:7" outlineLevel="1" x14ac:dyDescent="0.2">
      <c r="A78" s="1000" t="s">
        <v>1355</v>
      </c>
      <c r="B78" s="1566"/>
      <c r="C78" s="996">
        <v>70</v>
      </c>
      <c r="D78" s="1004"/>
      <c r="E78" s="1005"/>
      <c r="F78" s="1006"/>
    </row>
    <row r="79" spans="1:7" ht="25.5" x14ac:dyDescent="0.2">
      <c r="A79" s="995" t="s">
        <v>388</v>
      </c>
      <c r="B79" s="996">
        <v>1173</v>
      </c>
      <c r="C79" s="996">
        <v>71</v>
      </c>
      <c r="D79" s="997"/>
      <c r="E79" s="998"/>
      <c r="F79" s="999">
        <f>SUM(F80:F88)</f>
        <v>0</v>
      </c>
      <c r="G79" s="1336" t="str">
        <f>IF(i.04156h!F79-i.04119a!D27=0,"",i.04156h!F79-i.04119a!D27)</f>
        <v/>
      </c>
    </row>
    <row r="80" spans="1:7" outlineLevel="1" x14ac:dyDescent="0.2">
      <c r="A80" s="1000" t="s">
        <v>1347</v>
      </c>
      <c r="B80" s="1564"/>
      <c r="C80" s="996">
        <v>72</v>
      </c>
      <c r="D80" s="1001"/>
      <c r="E80" s="1007">
        <f>$E$10</f>
        <v>0</v>
      </c>
      <c r="F80" s="1003">
        <f t="shared" si="1"/>
        <v>0</v>
      </c>
    </row>
    <row r="81" spans="1:7" outlineLevel="1" x14ac:dyDescent="0.2">
      <c r="A81" s="1000" t="s">
        <v>1348</v>
      </c>
      <c r="B81" s="1565"/>
      <c r="C81" s="996">
        <v>73</v>
      </c>
      <c r="D81" s="1001"/>
      <c r="E81" s="1007">
        <f>$E$11</f>
        <v>0</v>
      </c>
      <c r="F81" s="1003">
        <f t="shared" si="1"/>
        <v>0</v>
      </c>
    </row>
    <row r="82" spans="1:7" outlineLevel="1" x14ac:dyDescent="0.2">
      <c r="A82" s="1000" t="s">
        <v>1350</v>
      </c>
      <c r="B82" s="1565"/>
      <c r="C82" s="996">
        <v>74</v>
      </c>
      <c r="D82" s="1001"/>
      <c r="E82" s="1007">
        <f>$E$12</f>
        <v>0</v>
      </c>
      <c r="F82" s="1003">
        <f t="shared" si="1"/>
        <v>0</v>
      </c>
    </row>
    <row r="83" spans="1:7" outlineLevel="1" x14ac:dyDescent="0.2">
      <c r="A83" s="494" t="s">
        <v>1349</v>
      </c>
      <c r="B83" s="1565"/>
      <c r="C83" s="996">
        <v>75</v>
      </c>
      <c r="D83" s="1001"/>
      <c r="E83" s="1007">
        <f>$E$13</f>
        <v>0</v>
      </c>
      <c r="F83" s="1003">
        <f t="shared" si="1"/>
        <v>0</v>
      </c>
    </row>
    <row r="84" spans="1:7" outlineLevel="1" x14ac:dyDescent="0.2">
      <c r="A84" s="1000" t="s">
        <v>1351</v>
      </c>
      <c r="B84" s="1565"/>
      <c r="C84" s="996">
        <v>76</v>
      </c>
      <c r="D84" s="1001"/>
      <c r="E84" s="1007">
        <f>$E$14</f>
        <v>0</v>
      </c>
      <c r="F84" s="1003">
        <f t="shared" si="1"/>
        <v>0</v>
      </c>
    </row>
    <row r="85" spans="1:7" outlineLevel="1" x14ac:dyDescent="0.2">
      <c r="A85" s="1000" t="s">
        <v>1352</v>
      </c>
      <c r="B85" s="1565"/>
      <c r="C85" s="996">
        <v>77</v>
      </c>
      <c r="D85" s="1001"/>
      <c r="E85" s="1007">
        <f>$E$15</f>
        <v>0</v>
      </c>
      <c r="F85" s="1003">
        <f t="shared" si="1"/>
        <v>0</v>
      </c>
    </row>
    <row r="86" spans="1:7" outlineLevel="1" x14ac:dyDescent="0.2">
      <c r="A86" s="1000" t="s">
        <v>1353</v>
      </c>
      <c r="B86" s="1565"/>
      <c r="C86" s="996">
        <v>78</v>
      </c>
      <c r="D86" s="1001"/>
      <c r="E86" s="1007">
        <f>$E$16</f>
        <v>0</v>
      </c>
      <c r="F86" s="1003">
        <f t="shared" si="1"/>
        <v>0</v>
      </c>
    </row>
    <row r="87" spans="1:7" outlineLevel="1" x14ac:dyDescent="0.2">
      <c r="A87" s="1000" t="s">
        <v>1354</v>
      </c>
      <c r="B87" s="1565"/>
      <c r="C87" s="996">
        <v>79</v>
      </c>
      <c r="D87" s="1001"/>
      <c r="E87" s="1007">
        <f>$E$17</f>
        <v>0</v>
      </c>
      <c r="F87" s="1003">
        <f t="shared" si="1"/>
        <v>0</v>
      </c>
    </row>
    <row r="88" spans="1:7" outlineLevel="1" x14ac:dyDescent="0.2">
      <c r="A88" s="1000" t="s">
        <v>1355</v>
      </c>
      <c r="B88" s="1566"/>
      <c r="C88" s="996">
        <v>80</v>
      </c>
      <c r="D88" s="1004"/>
      <c r="E88" s="1005"/>
      <c r="F88" s="1006"/>
    </row>
    <row r="89" spans="1:7" x14ac:dyDescent="0.2">
      <c r="A89" s="995" t="s">
        <v>390</v>
      </c>
      <c r="B89" s="996">
        <v>1181</v>
      </c>
      <c r="C89" s="996">
        <v>81</v>
      </c>
      <c r="D89" s="997"/>
      <c r="E89" s="998"/>
      <c r="F89" s="999">
        <f>SUM(F90:F98)</f>
        <v>0</v>
      </c>
      <c r="G89" s="1336" t="str">
        <f>IF(i.04156h!F89-i.04119a!D29=0,"",i.04156h!F89-i.04119a!D29)</f>
        <v/>
      </c>
    </row>
    <row r="90" spans="1:7" outlineLevel="1" x14ac:dyDescent="0.2">
      <c r="A90" s="1000" t="s">
        <v>1347</v>
      </c>
      <c r="B90" s="1564"/>
      <c r="C90" s="996">
        <v>82</v>
      </c>
      <c r="D90" s="1001"/>
      <c r="E90" s="1007">
        <f>$E$10</f>
        <v>0</v>
      </c>
      <c r="F90" s="1003">
        <f t="shared" si="1"/>
        <v>0</v>
      </c>
    </row>
    <row r="91" spans="1:7" outlineLevel="1" x14ac:dyDescent="0.2">
      <c r="A91" s="1000" t="s">
        <v>1348</v>
      </c>
      <c r="B91" s="1565"/>
      <c r="C91" s="996">
        <v>83</v>
      </c>
      <c r="D91" s="1001"/>
      <c r="E91" s="1007">
        <f>$E$11</f>
        <v>0</v>
      </c>
      <c r="F91" s="1003">
        <f t="shared" si="1"/>
        <v>0</v>
      </c>
    </row>
    <row r="92" spans="1:7" outlineLevel="1" x14ac:dyDescent="0.2">
      <c r="A92" s="1000" t="s">
        <v>1350</v>
      </c>
      <c r="B92" s="1565"/>
      <c r="C92" s="996">
        <v>84</v>
      </c>
      <c r="D92" s="1001"/>
      <c r="E92" s="1007">
        <f>$E$12</f>
        <v>0</v>
      </c>
      <c r="F92" s="1003">
        <f t="shared" si="1"/>
        <v>0</v>
      </c>
    </row>
    <row r="93" spans="1:7" outlineLevel="1" x14ac:dyDescent="0.2">
      <c r="A93" s="494" t="s">
        <v>1349</v>
      </c>
      <c r="B93" s="1565"/>
      <c r="C93" s="996">
        <v>85</v>
      </c>
      <c r="D93" s="1001"/>
      <c r="E93" s="1007">
        <f>$E$13</f>
        <v>0</v>
      </c>
      <c r="F93" s="1003">
        <f t="shared" si="1"/>
        <v>0</v>
      </c>
    </row>
    <row r="94" spans="1:7" outlineLevel="1" x14ac:dyDescent="0.2">
      <c r="A94" s="1000" t="s">
        <v>1351</v>
      </c>
      <c r="B94" s="1565"/>
      <c r="C94" s="996">
        <v>86</v>
      </c>
      <c r="D94" s="1001"/>
      <c r="E94" s="1007">
        <f>$E$14</f>
        <v>0</v>
      </c>
      <c r="F94" s="1003">
        <f t="shared" si="1"/>
        <v>0</v>
      </c>
    </row>
    <row r="95" spans="1:7" outlineLevel="1" x14ac:dyDescent="0.2">
      <c r="A95" s="1000" t="s">
        <v>1352</v>
      </c>
      <c r="B95" s="1565"/>
      <c r="C95" s="996">
        <v>87</v>
      </c>
      <c r="D95" s="1001"/>
      <c r="E95" s="1007">
        <f>$E$15</f>
        <v>0</v>
      </c>
      <c r="F95" s="1003">
        <f t="shared" si="1"/>
        <v>0</v>
      </c>
    </row>
    <row r="96" spans="1:7" outlineLevel="1" x14ac:dyDescent="0.2">
      <c r="A96" s="1000" t="s">
        <v>1353</v>
      </c>
      <c r="B96" s="1565"/>
      <c r="C96" s="996">
        <v>88</v>
      </c>
      <c r="D96" s="1001"/>
      <c r="E96" s="1007">
        <f>$E$16</f>
        <v>0</v>
      </c>
      <c r="F96" s="1003">
        <f t="shared" si="1"/>
        <v>0</v>
      </c>
    </row>
    <row r="97" spans="1:7" outlineLevel="1" x14ac:dyDescent="0.2">
      <c r="A97" s="1000" t="s">
        <v>1354</v>
      </c>
      <c r="B97" s="1565"/>
      <c r="C97" s="996">
        <v>89</v>
      </c>
      <c r="D97" s="1001"/>
      <c r="E97" s="1007">
        <f>$E$17</f>
        <v>0</v>
      </c>
      <c r="F97" s="1003">
        <f t="shared" si="1"/>
        <v>0</v>
      </c>
    </row>
    <row r="98" spans="1:7" outlineLevel="1" x14ac:dyDescent="0.2">
      <c r="A98" s="1000" t="s">
        <v>1355</v>
      </c>
      <c r="B98" s="1566"/>
      <c r="C98" s="996">
        <v>90</v>
      </c>
      <c r="D98" s="1004"/>
      <c r="E98" s="1005"/>
      <c r="F98" s="1006"/>
    </row>
    <row r="99" spans="1:7" ht="25.5" x14ac:dyDescent="0.2">
      <c r="A99" s="995" t="s">
        <v>407</v>
      </c>
      <c r="B99" s="996"/>
      <c r="C99" s="996">
        <v>91</v>
      </c>
      <c r="D99" s="997"/>
      <c r="E99" s="998"/>
      <c r="F99" s="999">
        <f>SUM(F100:F108)</f>
        <v>0</v>
      </c>
      <c r="G99" s="1336" t="str">
        <f>IF(i.04156h!F99-i.04119a!D46=0,"",i.04156h!F99-i.04119a!D46)</f>
        <v/>
      </c>
    </row>
    <row r="100" spans="1:7" outlineLevel="1" x14ac:dyDescent="0.2">
      <c r="A100" s="1000" t="s">
        <v>1347</v>
      </c>
      <c r="B100" s="996"/>
      <c r="C100" s="996">
        <v>92</v>
      </c>
      <c r="D100" s="1001"/>
      <c r="E100" s="1007">
        <f>$E$10</f>
        <v>0</v>
      </c>
      <c r="F100" s="1003">
        <f t="shared" ref="F100:F157" si="2">D100*E100</f>
        <v>0</v>
      </c>
    </row>
    <row r="101" spans="1:7" outlineLevel="1" x14ac:dyDescent="0.2">
      <c r="A101" s="1000" t="s">
        <v>1348</v>
      </c>
      <c r="B101" s="996"/>
      <c r="C101" s="996">
        <v>93</v>
      </c>
      <c r="D101" s="1001"/>
      <c r="E101" s="1007">
        <f>$E$11</f>
        <v>0</v>
      </c>
      <c r="F101" s="1003">
        <f t="shared" si="2"/>
        <v>0</v>
      </c>
    </row>
    <row r="102" spans="1:7" outlineLevel="1" x14ac:dyDescent="0.2">
      <c r="A102" s="1000" t="s">
        <v>1350</v>
      </c>
      <c r="B102" s="996"/>
      <c r="C102" s="996">
        <v>94</v>
      </c>
      <c r="D102" s="1001"/>
      <c r="E102" s="1007">
        <f>$E$12</f>
        <v>0</v>
      </c>
      <c r="F102" s="1003">
        <f t="shared" si="2"/>
        <v>0</v>
      </c>
    </row>
    <row r="103" spans="1:7" outlineLevel="1" x14ac:dyDescent="0.2">
      <c r="A103" s="494" t="s">
        <v>1349</v>
      </c>
      <c r="B103" s="996"/>
      <c r="C103" s="996">
        <v>95</v>
      </c>
      <c r="D103" s="1001"/>
      <c r="E103" s="1007">
        <f>$E$13</f>
        <v>0</v>
      </c>
      <c r="F103" s="1003">
        <f t="shared" si="2"/>
        <v>0</v>
      </c>
    </row>
    <row r="104" spans="1:7" outlineLevel="1" x14ac:dyDescent="0.2">
      <c r="A104" s="1000" t="s">
        <v>1351</v>
      </c>
      <c r="B104" s="996"/>
      <c r="C104" s="996">
        <v>96</v>
      </c>
      <c r="D104" s="1001"/>
      <c r="E104" s="1007">
        <f>$E$14</f>
        <v>0</v>
      </c>
      <c r="F104" s="1003">
        <f t="shared" si="2"/>
        <v>0</v>
      </c>
    </row>
    <row r="105" spans="1:7" outlineLevel="1" x14ac:dyDescent="0.2">
      <c r="A105" s="1000" t="s">
        <v>1352</v>
      </c>
      <c r="B105" s="996"/>
      <c r="C105" s="996">
        <v>97</v>
      </c>
      <c r="D105" s="1001"/>
      <c r="E105" s="1007">
        <f>$E$15</f>
        <v>0</v>
      </c>
      <c r="F105" s="1003">
        <f t="shared" si="2"/>
        <v>0</v>
      </c>
    </row>
    <row r="106" spans="1:7" outlineLevel="1" x14ac:dyDescent="0.2">
      <c r="A106" s="1000" t="s">
        <v>1353</v>
      </c>
      <c r="B106" s="996"/>
      <c r="C106" s="996">
        <v>98</v>
      </c>
      <c r="D106" s="1001"/>
      <c r="E106" s="1007">
        <f>$E$16</f>
        <v>0</v>
      </c>
      <c r="F106" s="1003">
        <f t="shared" si="2"/>
        <v>0</v>
      </c>
    </row>
    <row r="107" spans="1:7" outlineLevel="1" x14ac:dyDescent="0.2">
      <c r="A107" s="1000" t="s">
        <v>1354</v>
      </c>
      <c r="B107" s="996"/>
      <c r="C107" s="996">
        <v>99</v>
      </c>
      <c r="D107" s="1001"/>
      <c r="E107" s="1007">
        <f>$E$17</f>
        <v>0</v>
      </c>
      <c r="F107" s="1003">
        <f t="shared" si="2"/>
        <v>0</v>
      </c>
    </row>
    <row r="108" spans="1:7" outlineLevel="1" x14ac:dyDescent="0.2">
      <c r="A108" s="1000" t="s">
        <v>1355</v>
      </c>
      <c r="B108" s="996"/>
      <c r="C108" s="996">
        <v>100</v>
      </c>
      <c r="D108" s="1004"/>
      <c r="E108" s="1005"/>
      <c r="F108" s="1006"/>
    </row>
    <row r="109" spans="1:7" ht="25.5" x14ac:dyDescent="0.2">
      <c r="A109" s="995" t="s">
        <v>408</v>
      </c>
      <c r="B109" s="996">
        <v>1311</v>
      </c>
      <c r="C109" s="996">
        <v>101</v>
      </c>
      <c r="D109" s="997"/>
      <c r="E109" s="998"/>
      <c r="F109" s="999">
        <f>SUM(F110:F118)</f>
        <v>0</v>
      </c>
      <c r="G109" s="1336" t="str">
        <f>IF(i.04156h!F109-i.04119a!D47=0,"",i.04156h!F109-i.04119a!D47)</f>
        <v/>
      </c>
    </row>
    <row r="110" spans="1:7" outlineLevel="1" x14ac:dyDescent="0.2">
      <c r="A110" s="1000" t="s">
        <v>1347</v>
      </c>
      <c r="B110" s="1564"/>
      <c r="C110" s="996">
        <v>102</v>
      </c>
      <c r="D110" s="1001"/>
      <c r="E110" s="1007">
        <f>$E$10</f>
        <v>0</v>
      </c>
      <c r="F110" s="1003">
        <f t="shared" si="2"/>
        <v>0</v>
      </c>
    </row>
    <row r="111" spans="1:7" outlineLevel="1" x14ac:dyDescent="0.2">
      <c r="A111" s="1000" t="s">
        <v>1348</v>
      </c>
      <c r="B111" s="1565"/>
      <c r="C111" s="996">
        <v>103</v>
      </c>
      <c r="D111" s="1001"/>
      <c r="E111" s="1007">
        <f>$E$11</f>
        <v>0</v>
      </c>
      <c r="F111" s="1003">
        <f t="shared" si="2"/>
        <v>0</v>
      </c>
    </row>
    <row r="112" spans="1:7" outlineLevel="1" x14ac:dyDescent="0.2">
      <c r="A112" s="1000" t="s">
        <v>1350</v>
      </c>
      <c r="B112" s="1565"/>
      <c r="C112" s="996">
        <v>104</v>
      </c>
      <c r="D112" s="1001"/>
      <c r="E112" s="1007">
        <f>$E$12</f>
        <v>0</v>
      </c>
      <c r="F112" s="1003">
        <f t="shared" si="2"/>
        <v>0</v>
      </c>
    </row>
    <row r="113" spans="1:6" outlineLevel="1" x14ac:dyDescent="0.2">
      <c r="A113" s="494" t="s">
        <v>1349</v>
      </c>
      <c r="B113" s="1565"/>
      <c r="C113" s="996">
        <v>105</v>
      </c>
      <c r="D113" s="1001"/>
      <c r="E113" s="1007">
        <f>$E$13</f>
        <v>0</v>
      </c>
      <c r="F113" s="1003">
        <f t="shared" si="2"/>
        <v>0</v>
      </c>
    </row>
    <row r="114" spans="1:6" outlineLevel="1" x14ac:dyDescent="0.2">
      <c r="A114" s="1000" t="s">
        <v>1351</v>
      </c>
      <c r="B114" s="1565"/>
      <c r="C114" s="996">
        <v>106</v>
      </c>
      <c r="D114" s="1001"/>
      <c r="E114" s="1007">
        <f>$E$14</f>
        <v>0</v>
      </c>
      <c r="F114" s="1003">
        <f t="shared" si="2"/>
        <v>0</v>
      </c>
    </row>
    <row r="115" spans="1:6" outlineLevel="1" x14ac:dyDescent="0.2">
      <c r="A115" s="1000" t="s">
        <v>1352</v>
      </c>
      <c r="B115" s="1565"/>
      <c r="C115" s="996">
        <v>107</v>
      </c>
      <c r="D115" s="1001"/>
      <c r="E115" s="1007">
        <f>$E$15</f>
        <v>0</v>
      </c>
      <c r="F115" s="1003">
        <f t="shared" si="2"/>
        <v>0</v>
      </c>
    </row>
    <row r="116" spans="1:6" outlineLevel="1" x14ac:dyDescent="0.2">
      <c r="A116" s="1000" t="s">
        <v>1353</v>
      </c>
      <c r="B116" s="1565"/>
      <c r="C116" s="996">
        <v>108</v>
      </c>
      <c r="D116" s="1001"/>
      <c r="E116" s="1007">
        <f>$E$16</f>
        <v>0</v>
      </c>
      <c r="F116" s="1003">
        <f t="shared" si="2"/>
        <v>0</v>
      </c>
    </row>
    <row r="117" spans="1:6" outlineLevel="1" x14ac:dyDescent="0.2">
      <c r="A117" s="1000" t="s">
        <v>1354</v>
      </c>
      <c r="B117" s="1565"/>
      <c r="C117" s="996">
        <v>109</v>
      </c>
      <c r="D117" s="1001"/>
      <c r="E117" s="1007">
        <f>$E$17</f>
        <v>0</v>
      </c>
      <c r="F117" s="1003">
        <f t="shared" si="2"/>
        <v>0</v>
      </c>
    </row>
    <row r="118" spans="1:6" outlineLevel="1" x14ac:dyDescent="0.2">
      <c r="A118" s="1000" t="s">
        <v>1355</v>
      </c>
      <c r="B118" s="1566"/>
      <c r="C118" s="996">
        <v>110</v>
      </c>
      <c r="D118" s="1004"/>
      <c r="E118" s="1005"/>
      <c r="F118" s="1006"/>
    </row>
    <row r="119" spans="1:6" ht="25.5" x14ac:dyDescent="0.2">
      <c r="A119" s="995" t="s">
        <v>1462</v>
      </c>
      <c r="B119" s="996"/>
      <c r="C119" s="996">
        <v>111</v>
      </c>
      <c r="D119" s="997"/>
      <c r="E119" s="998"/>
      <c r="F119" s="999">
        <f>SUM(F120:F128)</f>
        <v>0</v>
      </c>
    </row>
    <row r="120" spans="1:6" outlineLevel="1" x14ac:dyDescent="0.2">
      <c r="A120" s="1000" t="s">
        <v>1347</v>
      </c>
      <c r="B120" s="996"/>
      <c r="C120" s="996">
        <v>112</v>
      </c>
      <c r="D120" s="1001"/>
      <c r="E120" s="1007">
        <f>$E$10</f>
        <v>0</v>
      </c>
      <c r="F120" s="1003">
        <f t="shared" si="2"/>
        <v>0</v>
      </c>
    </row>
    <row r="121" spans="1:6" outlineLevel="1" x14ac:dyDescent="0.2">
      <c r="A121" s="1000" t="s">
        <v>1348</v>
      </c>
      <c r="B121" s="996"/>
      <c r="C121" s="996">
        <v>113</v>
      </c>
      <c r="D121" s="1001"/>
      <c r="E121" s="1007">
        <f>$E$11</f>
        <v>0</v>
      </c>
      <c r="F121" s="1003">
        <f t="shared" si="2"/>
        <v>0</v>
      </c>
    </row>
    <row r="122" spans="1:6" outlineLevel="1" x14ac:dyDescent="0.2">
      <c r="A122" s="1000" t="s">
        <v>1350</v>
      </c>
      <c r="B122" s="996"/>
      <c r="C122" s="996">
        <v>114</v>
      </c>
      <c r="D122" s="1001"/>
      <c r="E122" s="1007">
        <f>$E$12</f>
        <v>0</v>
      </c>
      <c r="F122" s="1003">
        <f t="shared" si="2"/>
        <v>0</v>
      </c>
    </row>
    <row r="123" spans="1:6" outlineLevel="1" x14ac:dyDescent="0.2">
      <c r="A123" s="494" t="s">
        <v>1349</v>
      </c>
      <c r="B123" s="996"/>
      <c r="C123" s="996">
        <v>115</v>
      </c>
      <c r="D123" s="1001"/>
      <c r="E123" s="1007">
        <f>$E$13</f>
        <v>0</v>
      </c>
      <c r="F123" s="1003">
        <f t="shared" si="2"/>
        <v>0</v>
      </c>
    </row>
    <row r="124" spans="1:6" outlineLevel="1" x14ac:dyDescent="0.2">
      <c r="A124" s="1000" t="s">
        <v>1351</v>
      </c>
      <c r="B124" s="996"/>
      <c r="C124" s="996">
        <v>116</v>
      </c>
      <c r="D124" s="1001"/>
      <c r="E124" s="1007">
        <f>$E$14</f>
        <v>0</v>
      </c>
      <c r="F124" s="1003">
        <f t="shared" si="2"/>
        <v>0</v>
      </c>
    </row>
    <row r="125" spans="1:6" outlineLevel="1" x14ac:dyDescent="0.2">
      <c r="A125" s="1000" t="s">
        <v>1352</v>
      </c>
      <c r="B125" s="996"/>
      <c r="C125" s="996">
        <v>117</v>
      </c>
      <c r="D125" s="1001"/>
      <c r="E125" s="1007">
        <f>$E$15</f>
        <v>0</v>
      </c>
      <c r="F125" s="1003">
        <f t="shared" si="2"/>
        <v>0</v>
      </c>
    </row>
    <row r="126" spans="1:6" outlineLevel="1" x14ac:dyDescent="0.2">
      <c r="A126" s="1000" t="s">
        <v>1353</v>
      </c>
      <c r="B126" s="996"/>
      <c r="C126" s="996">
        <v>118</v>
      </c>
      <c r="D126" s="1001"/>
      <c r="E126" s="1007">
        <f>$E$16</f>
        <v>0</v>
      </c>
      <c r="F126" s="1003">
        <f t="shared" si="2"/>
        <v>0</v>
      </c>
    </row>
    <row r="127" spans="1:6" outlineLevel="1" x14ac:dyDescent="0.2">
      <c r="A127" s="1000" t="s">
        <v>1354</v>
      </c>
      <c r="B127" s="996"/>
      <c r="C127" s="996">
        <v>119</v>
      </c>
      <c r="D127" s="1001"/>
      <c r="E127" s="1007">
        <f>$E$17</f>
        <v>0</v>
      </c>
      <c r="F127" s="1003">
        <f t="shared" si="2"/>
        <v>0</v>
      </c>
    </row>
    <row r="128" spans="1:6" outlineLevel="1" x14ac:dyDescent="0.2">
      <c r="A128" s="1000" t="s">
        <v>1355</v>
      </c>
      <c r="B128" s="996"/>
      <c r="C128" s="996">
        <v>120</v>
      </c>
      <c r="D128" s="1004"/>
      <c r="E128" s="1005"/>
      <c r="F128" s="1006"/>
    </row>
    <row r="129" spans="1:7" ht="38.25" x14ac:dyDescent="0.2">
      <c r="A129" s="995" t="s">
        <v>1463</v>
      </c>
      <c r="B129" s="996"/>
      <c r="C129" s="996">
        <v>121</v>
      </c>
      <c r="D129" s="997"/>
      <c r="E129" s="998"/>
      <c r="F129" s="999">
        <f>SUM(F130:F138)</f>
        <v>0</v>
      </c>
    </row>
    <row r="130" spans="1:7" outlineLevel="1" x14ac:dyDescent="0.2">
      <c r="A130" s="1000" t="s">
        <v>1347</v>
      </c>
      <c r="B130" s="996"/>
      <c r="C130" s="996">
        <v>122</v>
      </c>
      <c r="D130" s="1001"/>
      <c r="E130" s="1007">
        <f>$E$10</f>
        <v>0</v>
      </c>
      <c r="F130" s="1003">
        <f t="shared" si="2"/>
        <v>0</v>
      </c>
    </row>
    <row r="131" spans="1:7" outlineLevel="1" x14ac:dyDescent="0.2">
      <c r="A131" s="1000" t="s">
        <v>1348</v>
      </c>
      <c r="B131" s="996"/>
      <c r="C131" s="996">
        <v>123</v>
      </c>
      <c r="D131" s="1001"/>
      <c r="E131" s="1007">
        <f>$E$11</f>
        <v>0</v>
      </c>
      <c r="F131" s="1003">
        <f t="shared" si="2"/>
        <v>0</v>
      </c>
    </row>
    <row r="132" spans="1:7" outlineLevel="1" x14ac:dyDescent="0.2">
      <c r="A132" s="1000" t="s">
        <v>1350</v>
      </c>
      <c r="B132" s="996"/>
      <c r="C132" s="996">
        <v>124</v>
      </c>
      <c r="D132" s="1001"/>
      <c r="E132" s="1007">
        <f>$E$12</f>
        <v>0</v>
      </c>
      <c r="F132" s="1003">
        <f t="shared" si="2"/>
        <v>0</v>
      </c>
    </row>
    <row r="133" spans="1:7" outlineLevel="1" x14ac:dyDescent="0.2">
      <c r="A133" s="494" t="s">
        <v>1349</v>
      </c>
      <c r="B133" s="996"/>
      <c r="C133" s="996">
        <v>125</v>
      </c>
      <c r="D133" s="1001"/>
      <c r="E133" s="1007">
        <f>$E$13</f>
        <v>0</v>
      </c>
      <c r="F133" s="1003">
        <f t="shared" si="2"/>
        <v>0</v>
      </c>
    </row>
    <row r="134" spans="1:7" outlineLevel="1" x14ac:dyDescent="0.2">
      <c r="A134" s="1000" t="s">
        <v>1351</v>
      </c>
      <c r="B134" s="996"/>
      <c r="C134" s="996">
        <v>126</v>
      </c>
      <c r="D134" s="1001"/>
      <c r="E134" s="1007">
        <f>$E$14</f>
        <v>0</v>
      </c>
      <c r="F134" s="1003">
        <f t="shared" si="2"/>
        <v>0</v>
      </c>
    </row>
    <row r="135" spans="1:7" outlineLevel="1" x14ac:dyDescent="0.2">
      <c r="A135" s="1000" t="s">
        <v>1352</v>
      </c>
      <c r="B135" s="996"/>
      <c r="C135" s="996">
        <v>127</v>
      </c>
      <c r="D135" s="1001"/>
      <c r="E135" s="1007">
        <f>$E$15</f>
        <v>0</v>
      </c>
      <c r="F135" s="1003">
        <f t="shared" si="2"/>
        <v>0</v>
      </c>
    </row>
    <row r="136" spans="1:7" outlineLevel="1" x14ac:dyDescent="0.2">
      <c r="A136" s="1000" t="s">
        <v>1353</v>
      </c>
      <c r="B136" s="996"/>
      <c r="C136" s="996">
        <v>128</v>
      </c>
      <c r="D136" s="1001"/>
      <c r="E136" s="1007">
        <f>$E$16</f>
        <v>0</v>
      </c>
      <c r="F136" s="1003">
        <f t="shared" si="2"/>
        <v>0</v>
      </c>
    </row>
    <row r="137" spans="1:7" outlineLevel="1" x14ac:dyDescent="0.2">
      <c r="A137" s="1000" t="s">
        <v>1354</v>
      </c>
      <c r="B137" s="996"/>
      <c r="C137" s="996">
        <v>129</v>
      </c>
      <c r="D137" s="1001"/>
      <c r="E137" s="1007">
        <f>$E$17</f>
        <v>0</v>
      </c>
      <c r="F137" s="1003">
        <f t="shared" si="2"/>
        <v>0</v>
      </c>
    </row>
    <row r="138" spans="1:7" outlineLevel="1" x14ac:dyDescent="0.2">
      <c r="A138" s="1000" t="s">
        <v>1355</v>
      </c>
      <c r="B138" s="996"/>
      <c r="C138" s="996">
        <v>130</v>
      </c>
      <c r="D138" s="1004"/>
      <c r="E138" s="1005"/>
      <c r="F138" s="1006"/>
    </row>
    <row r="139" spans="1:7" ht="25.5" x14ac:dyDescent="0.2">
      <c r="A139" s="995" t="s">
        <v>412</v>
      </c>
      <c r="B139" s="996"/>
      <c r="C139" s="996">
        <v>131</v>
      </c>
      <c r="D139" s="997"/>
      <c r="E139" s="998"/>
      <c r="F139" s="999">
        <f>SUM(F140:F148)</f>
        <v>0</v>
      </c>
      <c r="G139" s="1336" t="str">
        <f>IF(F139=i.04119a!D51,"",F139-i.04119a!D51)</f>
        <v/>
      </c>
    </row>
    <row r="140" spans="1:7" outlineLevel="1" x14ac:dyDescent="0.2">
      <c r="A140" s="1000" t="s">
        <v>1347</v>
      </c>
      <c r="B140" s="996"/>
      <c r="C140" s="996">
        <v>132</v>
      </c>
      <c r="D140" s="1001"/>
      <c r="E140" s="1007">
        <f>$E$10</f>
        <v>0</v>
      </c>
      <c r="F140" s="1003">
        <f t="shared" si="2"/>
        <v>0</v>
      </c>
    </row>
    <row r="141" spans="1:7" outlineLevel="1" x14ac:dyDescent="0.2">
      <c r="A141" s="1000" t="s">
        <v>1348</v>
      </c>
      <c r="B141" s="996"/>
      <c r="C141" s="996">
        <v>133</v>
      </c>
      <c r="D141" s="1001"/>
      <c r="E141" s="1007">
        <f>$E$11</f>
        <v>0</v>
      </c>
      <c r="F141" s="1003">
        <f t="shared" si="2"/>
        <v>0</v>
      </c>
    </row>
    <row r="142" spans="1:7" outlineLevel="1" x14ac:dyDescent="0.2">
      <c r="A142" s="1000" t="s">
        <v>1350</v>
      </c>
      <c r="B142" s="996"/>
      <c r="C142" s="996">
        <v>134</v>
      </c>
      <c r="D142" s="1001"/>
      <c r="E142" s="1007">
        <f>$E$12</f>
        <v>0</v>
      </c>
      <c r="F142" s="1003">
        <f t="shared" si="2"/>
        <v>0</v>
      </c>
    </row>
    <row r="143" spans="1:7" outlineLevel="1" x14ac:dyDescent="0.2">
      <c r="A143" s="494" t="s">
        <v>1349</v>
      </c>
      <c r="B143" s="996"/>
      <c r="C143" s="996">
        <v>135</v>
      </c>
      <c r="D143" s="1001"/>
      <c r="E143" s="1007">
        <f>$E$13</f>
        <v>0</v>
      </c>
      <c r="F143" s="1003">
        <f t="shared" si="2"/>
        <v>0</v>
      </c>
    </row>
    <row r="144" spans="1:7" outlineLevel="1" x14ac:dyDescent="0.2">
      <c r="A144" s="1000" t="s">
        <v>1351</v>
      </c>
      <c r="B144" s="996"/>
      <c r="C144" s="996">
        <v>136</v>
      </c>
      <c r="D144" s="1001"/>
      <c r="E144" s="1007">
        <f>$E$14</f>
        <v>0</v>
      </c>
      <c r="F144" s="1003">
        <f t="shared" si="2"/>
        <v>0</v>
      </c>
    </row>
    <row r="145" spans="1:7" outlineLevel="1" x14ac:dyDescent="0.2">
      <c r="A145" s="1000" t="s">
        <v>1352</v>
      </c>
      <c r="B145" s="996"/>
      <c r="C145" s="996">
        <v>137</v>
      </c>
      <c r="D145" s="1001"/>
      <c r="E145" s="1007">
        <f>$E$15</f>
        <v>0</v>
      </c>
      <c r="F145" s="1003">
        <f t="shared" si="2"/>
        <v>0</v>
      </c>
    </row>
    <row r="146" spans="1:7" outlineLevel="1" x14ac:dyDescent="0.2">
      <c r="A146" s="1000" t="s">
        <v>1353</v>
      </c>
      <c r="B146" s="996"/>
      <c r="C146" s="996">
        <v>138</v>
      </c>
      <c r="D146" s="1001"/>
      <c r="E146" s="1007">
        <f>$E$16</f>
        <v>0</v>
      </c>
      <c r="F146" s="1003">
        <f t="shared" si="2"/>
        <v>0</v>
      </c>
    </row>
    <row r="147" spans="1:7" outlineLevel="1" x14ac:dyDescent="0.2">
      <c r="A147" s="1000" t="s">
        <v>1354</v>
      </c>
      <c r="B147" s="996"/>
      <c r="C147" s="996">
        <v>139</v>
      </c>
      <c r="D147" s="1001"/>
      <c r="E147" s="1007">
        <f>$E$17</f>
        <v>0</v>
      </c>
      <c r="F147" s="1003">
        <f t="shared" si="2"/>
        <v>0</v>
      </c>
    </row>
    <row r="148" spans="1:7" outlineLevel="1" x14ac:dyDescent="0.2">
      <c r="A148" s="1000" t="s">
        <v>1355</v>
      </c>
      <c r="B148" s="996"/>
      <c r="C148" s="996">
        <v>140</v>
      </c>
      <c r="D148" s="1004"/>
      <c r="E148" s="1005"/>
      <c r="F148" s="1006"/>
    </row>
    <row r="149" spans="1:7" x14ac:dyDescent="0.2">
      <c r="A149" s="995" t="s">
        <v>1464</v>
      </c>
      <c r="B149" s="996"/>
      <c r="C149" s="996">
        <v>141</v>
      </c>
      <c r="D149" s="997"/>
      <c r="E149" s="998"/>
      <c r="F149" s="999">
        <f>SUM(F150:F158)</f>
        <v>0</v>
      </c>
    </row>
    <row r="150" spans="1:7" outlineLevel="1" x14ac:dyDescent="0.2">
      <c r="A150" s="1000" t="s">
        <v>1347</v>
      </c>
      <c r="B150" s="996"/>
      <c r="C150" s="996">
        <v>142</v>
      </c>
      <c r="D150" s="1001"/>
      <c r="E150" s="1007">
        <f>$E$10</f>
        <v>0</v>
      </c>
      <c r="F150" s="1003">
        <f t="shared" si="2"/>
        <v>0</v>
      </c>
      <c r="G150" s="1340" t="str">
        <f>IF(F150=i.04156d!L433,"",F150-i.04156d!L433)</f>
        <v/>
      </c>
    </row>
    <row r="151" spans="1:7" outlineLevel="1" x14ac:dyDescent="0.2">
      <c r="A151" s="1000" t="s">
        <v>1348</v>
      </c>
      <c r="B151" s="996"/>
      <c r="C151" s="996">
        <v>143</v>
      </c>
      <c r="D151" s="1001"/>
      <c r="E151" s="1007">
        <f>$E$11</f>
        <v>0</v>
      </c>
      <c r="F151" s="1003">
        <f t="shared" si="2"/>
        <v>0</v>
      </c>
      <c r="G151" s="1340" t="str">
        <f>IF(F151=i.04156d!L434,"",F151-i.04156d!L434)</f>
        <v/>
      </c>
    </row>
    <row r="152" spans="1:7" outlineLevel="1" x14ac:dyDescent="0.2">
      <c r="A152" s="1000" t="s">
        <v>1350</v>
      </c>
      <c r="B152" s="996"/>
      <c r="C152" s="996">
        <v>144</v>
      </c>
      <c r="D152" s="1001"/>
      <c r="E152" s="1007">
        <f>$E$12</f>
        <v>0</v>
      </c>
      <c r="F152" s="1003">
        <f t="shared" si="2"/>
        <v>0</v>
      </c>
      <c r="G152" s="1340" t="str">
        <f>IF(F152=i.04156d!L435,"",F152-i.04156d!L435)</f>
        <v/>
      </c>
    </row>
    <row r="153" spans="1:7" outlineLevel="1" x14ac:dyDescent="0.2">
      <c r="A153" s="494" t="s">
        <v>1349</v>
      </c>
      <c r="B153" s="996"/>
      <c r="C153" s="996">
        <v>145</v>
      </c>
      <c r="D153" s="1001"/>
      <c r="E153" s="1007">
        <f>$E$13</f>
        <v>0</v>
      </c>
      <c r="F153" s="1003">
        <f t="shared" si="2"/>
        <v>0</v>
      </c>
      <c r="G153" s="1340" t="str">
        <f>IF(F153=i.04156d!L436,"",F153-i.04156d!L436)</f>
        <v/>
      </c>
    </row>
    <row r="154" spans="1:7" outlineLevel="1" x14ac:dyDescent="0.2">
      <c r="A154" s="1000" t="s">
        <v>1351</v>
      </c>
      <c r="B154" s="996"/>
      <c r="C154" s="996">
        <v>146</v>
      </c>
      <c r="D154" s="1001"/>
      <c r="E154" s="1007">
        <f>$E$14</f>
        <v>0</v>
      </c>
      <c r="F154" s="1003">
        <f t="shared" si="2"/>
        <v>0</v>
      </c>
      <c r="G154" s="1340" t="str">
        <f>IF(F154=i.04156d!L437,"",F154-i.04156d!L437)</f>
        <v/>
      </c>
    </row>
    <row r="155" spans="1:7" outlineLevel="1" x14ac:dyDescent="0.2">
      <c r="A155" s="1000" t="s">
        <v>1352</v>
      </c>
      <c r="B155" s="996"/>
      <c r="C155" s="996">
        <v>147</v>
      </c>
      <c r="D155" s="1001"/>
      <c r="E155" s="1007">
        <f>$E$15</f>
        <v>0</v>
      </c>
      <c r="F155" s="1003">
        <f t="shared" si="2"/>
        <v>0</v>
      </c>
      <c r="G155" s="1340" t="str">
        <f>IF(F155=i.04156d!L438,"",F155-i.04156d!L438)</f>
        <v/>
      </c>
    </row>
    <row r="156" spans="1:7" outlineLevel="1" x14ac:dyDescent="0.2">
      <c r="A156" s="1000" t="s">
        <v>1353</v>
      </c>
      <c r="B156" s="996"/>
      <c r="C156" s="996">
        <v>148</v>
      </c>
      <c r="D156" s="1001"/>
      <c r="E156" s="1007">
        <f>$E$16</f>
        <v>0</v>
      </c>
      <c r="F156" s="1003">
        <f t="shared" si="2"/>
        <v>0</v>
      </c>
      <c r="G156" s="1340" t="str">
        <f>IF(F156=i.04156d!L439,"",F156-i.04156d!L439)</f>
        <v/>
      </c>
    </row>
    <row r="157" spans="1:7" outlineLevel="1" x14ac:dyDescent="0.2">
      <c r="A157" s="1000" t="s">
        <v>1354</v>
      </c>
      <c r="B157" s="996"/>
      <c r="C157" s="996">
        <v>149</v>
      </c>
      <c r="D157" s="1001"/>
      <c r="E157" s="1007">
        <f>$E$17</f>
        <v>0</v>
      </c>
      <c r="F157" s="1003">
        <f t="shared" si="2"/>
        <v>0</v>
      </c>
      <c r="G157" s="1340" t="str">
        <f>IF(F157=i.04156d!L440,"",F157-i.04156d!L440)</f>
        <v/>
      </c>
    </row>
    <row r="158" spans="1:7" outlineLevel="1" x14ac:dyDescent="0.2">
      <c r="A158" s="1000" t="s">
        <v>1355</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1014</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1586</v>
      </c>
      <c r="D162" s="497"/>
      <c r="E162" s="497"/>
      <c r="F162" s="497"/>
    </row>
    <row r="163" spans="1:25" ht="28.5" customHeight="1" x14ac:dyDescent="0.2">
      <c r="A163" s="1541" t="s">
        <v>1617</v>
      </c>
      <c r="B163" s="1541"/>
      <c r="C163" s="1541"/>
      <c r="D163" s="1541"/>
      <c r="E163" s="1541"/>
      <c r="F163" s="1541"/>
    </row>
    <row r="164" spans="1:25" ht="35.450000000000003" customHeight="1" x14ac:dyDescent="0.2">
      <c r="A164" s="910" t="s">
        <v>1618</v>
      </c>
      <c r="D164" s="497"/>
      <c r="E164" s="497"/>
      <c r="F164" s="497"/>
    </row>
    <row r="165" spans="1:25" x14ac:dyDescent="0.2">
      <c r="A165" s="578"/>
      <c r="D165" s="497"/>
      <c r="E165" s="497"/>
      <c r="F165" s="497"/>
    </row>
    <row r="166" spans="1:25" x14ac:dyDescent="0.2">
      <c r="A166" s="1010" t="s">
        <v>1590</v>
      </c>
      <c r="B166" s="1010" t="s">
        <v>1591</v>
      </c>
      <c r="D166" s="497"/>
      <c r="E166" s="497"/>
      <c r="F166" s="497"/>
    </row>
    <row r="167" spans="1:25" x14ac:dyDescent="0.2">
      <c r="A167" s="569" t="s">
        <v>1592</v>
      </c>
      <c r="B167" s="1010"/>
      <c r="D167" s="497"/>
      <c r="E167" s="497"/>
      <c r="F167" s="497"/>
    </row>
    <row r="168" spans="1:25" x14ac:dyDescent="0.2">
      <c r="A168" s="569" t="s">
        <v>1593</v>
      </c>
      <c r="B168" s="1011"/>
      <c r="D168" s="497"/>
      <c r="E168" s="497"/>
      <c r="F168" s="497"/>
    </row>
    <row r="169" spans="1:25" x14ac:dyDescent="0.2">
      <c r="A169" s="569" t="s">
        <v>1594</v>
      </c>
      <c r="B169" s="1012"/>
      <c r="D169" s="497"/>
      <c r="E169" s="497"/>
      <c r="F169" s="497"/>
    </row>
    <row r="170" spans="1:25" x14ac:dyDescent="0.2">
      <c r="A170" s="569" t="s">
        <v>1595</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ZSsgh7lNiD7lTHXnRUM9Mwv+X6r9d4kG498jfL5Gl/AYVuwMd/pA0xfymUiay82gxlOHzuCSDIW3DrKISfG9zQ==" saltValue="gneJEqHhjLI4fmwsrtkipw=="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571" t="s">
        <v>1763</v>
      </c>
      <c r="E1" s="1572"/>
      <c r="F1" s="1572"/>
    </row>
    <row r="4" spans="1:6" x14ac:dyDescent="0.25">
      <c r="A4" s="1513" t="s">
        <v>1046</v>
      </c>
      <c r="B4" s="1513"/>
      <c r="C4" s="1513"/>
      <c r="D4" s="1513"/>
      <c r="E4" s="1513"/>
      <c r="F4" s="1513"/>
    </row>
    <row r="5" spans="1:6" x14ac:dyDescent="0.25">
      <c r="A5" s="694"/>
      <c r="B5" s="500"/>
      <c r="C5" s="500"/>
      <c r="D5" s="695"/>
      <c r="E5" s="502"/>
      <c r="F5" s="502"/>
    </row>
    <row r="6" spans="1:6" x14ac:dyDescent="0.25">
      <c r="A6" s="1573" t="str">
        <f>i.04119!A6</f>
        <v>Даатгагчийн нэр:</v>
      </c>
      <c r="B6" s="1573"/>
      <c r="C6" s="476"/>
      <c r="D6" s="413"/>
      <c r="E6" s="1574" t="str">
        <f>i.04119!D6</f>
        <v>..... оны .... сарын ...-ны өдөр</v>
      </c>
      <c r="F6" s="1574"/>
    </row>
    <row r="7" spans="1:6" x14ac:dyDescent="0.25">
      <c r="A7" s="414"/>
      <c r="B7" s="415"/>
      <c r="C7" s="415"/>
      <c r="D7" s="413"/>
      <c r="F7" s="416" t="s">
        <v>3</v>
      </c>
    </row>
    <row r="8" spans="1:6" s="418" customFormat="1" ht="25.5" x14ac:dyDescent="0.25">
      <c r="A8" s="417" t="s">
        <v>4</v>
      </c>
      <c r="B8" s="417" t="s">
        <v>1047</v>
      </c>
      <c r="C8" s="417" t="s">
        <v>6</v>
      </c>
      <c r="D8" s="417" t="s">
        <v>1048</v>
      </c>
      <c r="E8" s="417" t="s">
        <v>1049</v>
      </c>
      <c r="F8" s="417" t="s">
        <v>1050</v>
      </c>
    </row>
    <row r="9" spans="1:6" s="418" customFormat="1" x14ac:dyDescent="0.25">
      <c r="A9" s="419" t="s">
        <v>8</v>
      </c>
      <c r="B9" s="419" t="s">
        <v>9</v>
      </c>
      <c r="C9" s="419" t="s">
        <v>10</v>
      </c>
      <c r="D9" s="419">
        <v>1</v>
      </c>
      <c r="E9" s="419">
        <v>2</v>
      </c>
      <c r="F9" s="419">
        <v>3</v>
      </c>
    </row>
    <row r="10" spans="1:6" x14ac:dyDescent="0.25">
      <c r="A10" s="420">
        <v>1</v>
      </c>
      <c r="B10" s="421" t="s">
        <v>1051</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1052</v>
      </c>
      <c r="C12" s="426">
        <v>3</v>
      </c>
      <c r="D12" s="427">
        <v>0.03</v>
      </c>
      <c r="E12" s="698">
        <f>i.04156a!E955+i.04156a!E972+i.04156c!E79+i.04156c!E89+i.04156d!E434+i.04156e!E148+i.04156e!E153+i.04156e!E158</f>
        <v>0</v>
      </c>
      <c r="F12" s="698">
        <f t="shared" ref="F12:F14" si="0">E12*D12</f>
        <v>0</v>
      </c>
    </row>
    <row r="13" spans="1:6" x14ac:dyDescent="0.25">
      <c r="A13" s="423">
        <v>1.3</v>
      </c>
      <c r="B13" s="424" t="s">
        <v>1053</v>
      </c>
      <c r="C13" s="481">
        <v>4</v>
      </c>
      <c r="D13" s="427">
        <v>7.0000000000000007E-2</v>
      </c>
      <c r="E13" s="698">
        <f>i.04156a!E956+i.04156a!E973+i.04156c!E80+i.04156c!E90+i.04156d!E435+i.04156e!E149+i.04156e!E154+i.04156e!E159</f>
        <v>0</v>
      </c>
      <c r="F13" s="698">
        <f t="shared" si="0"/>
        <v>0</v>
      </c>
    </row>
    <row r="14" spans="1:6" ht="26.25" x14ac:dyDescent="0.25">
      <c r="A14" s="423">
        <v>1.4</v>
      </c>
      <c r="B14" s="424" t="s">
        <v>1054</v>
      </c>
      <c r="C14" s="428">
        <v>5</v>
      </c>
      <c r="D14" s="427">
        <v>0.1</v>
      </c>
      <c r="E14" s="698">
        <f>i.04156a!E957+i.04156a!E974+i.04156c!E81+i.04156c!E91+i.04156d!E436+i.04156e!E150+i.04156e!E155+i.04156e!E160</f>
        <v>0</v>
      </c>
      <c r="F14" s="698">
        <f t="shared" si="0"/>
        <v>0</v>
      </c>
    </row>
    <row r="15" spans="1:6" x14ac:dyDescent="0.25">
      <c r="A15" s="429">
        <v>2</v>
      </c>
      <c r="B15" s="430" t="s">
        <v>1055</v>
      </c>
      <c r="C15" s="431">
        <v>6</v>
      </c>
      <c r="D15" s="432"/>
      <c r="E15" s="433">
        <f>SUM(E16,E25,E34,E43,E52,E61,E70,E79,E88)</f>
        <v>0</v>
      </c>
      <c r="F15" s="433">
        <f>SUM(F16,F25,F34,F43,F52,F61,F70,F79,F88)</f>
        <v>0</v>
      </c>
    </row>
    <row r="16" spans="1:6" x14ac:dyDescent="0.25">
      <c r="A16" s="468">
        <v>2.1</v>
      </c>
      <c r="B16" s="699" t="s">
        <v>1056</v>
      </c>
      <c r="C16" s="700">
        <v>7</v>
      </c>
      <c r="D16" s="701"/>
      <c r="E16" s="442">
        <f>ABS(E21+E22+E23+E24-E17-E18-E19-E20)</f>
        <v>0</v>
      </c>
      <c r="F16" s="442">
        <f>ABS(F21+F22+F23+F24-F17-F18-F19-F20)</f>
        <v>0</v>
      </c>
    </row>
    <row r="17" spans="1:6" x14ac:dyDescent="0.25">
      <c r="A17" s="423" t="s">
        <v>63</v>
      </c>
      <c r="B17" s="435" t="s">
        <v>1057</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1058</v>
      </c>
      <c r="C18" s="481">
        <v>9</v>
      </c>
      <c r="D18" s="427">
        <v>7.3999999999999996E-2</v>
      </c>
      <c r="E18" s="698">
        <f>i.04156h!F100+i.04156h!F110+i.04156h!F120+i.04156h!F130+i.04156h!F140</f>
        <v>0</v>
      </c>
      <c r="F18" s="698">
        <f t="shared" ref="F18:F24" si="1">E18*D18</f>
        <v>0</v>
      </c>
    </row>
    <row r="19" spans="1:6" x14ac:dyDescent="0.25">
      <c r="A19" s="423" t="s">
        <v>67</v>
      </c>
      <c r="B19" s="436" t="s">
        <v>1059</v>
      </c>
      <c r="C19" s="426">
        <v>10</v>
      </c>
      <c r="D19" s="427">
        <v>7.3999999999999996E-2</v>
      </c>
      <c r="E19" s="698">
        <f>i.04156h!F150</f>
        <v>0</v>
      </c>
      <c r="F19" s="698">
        <f t="shared" si="1"/>
        <v>0</v>
      </c>
    </row>
    <row r="20" spans="1:6" x14ac:dyDescent="0.25">
      <c r="A20" s="423" t="s">
        <v>69</v>
      </c>
      <c r="B20" s="437" t="s">
        <v>227</v>
      </c>
      <c r="C20" s="428">
        <v>11</v>
      </c>
      <c r="D20" s="427">
        <v>7.3999999999999996E-2</v>
      </c>
      <c r="E20" s="698">
        <f>i.04156f!M13+i.04156f!M35+i.04156f!M57</f>
        <v>0</v>
      </c>
      <c r="F20" s="698">
        <f t="shared" si="1"/>
        <v>0</v>
      </c>
    </row>
    <row r="21" spans="1:6" x14ac:dyDescent="0.25">
      <c r="A21" s="423" t="s">
        <v>71</v>
      </c>
      <c r="B21" s="435" t="s">
        <v>1060</v>
      </c>
      <c r="C21" s="481">
        <v>12</v>
      </c>
      <c r="D21" s="427">
        <v>7.3999999999999996E-2</v>
      </c>
      <c r="E21" s="698">
        <f>i.04156f!M79</f>
        <v>0</v>
      </c>
      <c r="F21" s="698">
        <f t="shared" si="1"/>
        <v>0</v>
      </c>
    </row>
    <row r="22" spans="1:6" x14ac:dyDescent="0.25">
      <c r="A22" s="423" t="s">
        <v>73</v>
      </c>
      <c r="B22" s="435" t="s">
        <v>1061</v>
      </c>
      <c r="C22" s="428">
        <v>13</v>
      </c>
      <c r="D22" s="427">
        <v>7.3999999999999996E-2</v>
      </c>
      <c r="E22" s="698">
        <f>i.04156f!M123+i.04156f!M225+i.04156f!M277</f>
        <v>0</v>
      </c>
      <c r="F22" s="698">
        <f t="shared" si="1"/>
        <v>0</v>
      </c>
    </row>
    <row r="23" spans="1:6" x14ac:dyDescent="0.25">
      <c r="A23" s="423" t="s">
        <v>75</v>
      </c>
      <c r="B23" s="435" t="s">
        <v>577</v>
      </c>
      <c r="C23" s="428">
        <v>14</v>
      </c>
      <c r="D23" s="427">
        <v>7.3999999999999996E-2</v>
      </c>
      <c r="E23" s="698">
        <f>i.04156f!M329</f>
        <v>0</v>
      </c>
      <c r="F23" s="698">
        <f t="shared" si="1"/>
        <v>0</v>
      </c>
    </row>
    <row r="24" spans="1:6" x14ac:dyDescent="0.25">
      <c r="A24" s="423" t="s">
        <v>1062</v>
      </c>
      <c r="B24" s="435" t="s">
        <v>1063</v>
      </c>
      <c r="C24" s="481">
        <v>15</v>
      </c>
      <c r="D24" s="427">
        <v>7.3999999999999996E-2</v>
      </c>
      <c r="E24" s="698">
        <f>i.04156f!M351+i.04156f!M373</f>
        <v>0</v>
      </c>
      <c r="F24" s="698">
        <f t="shared" si="1"/>
        <v>0</v>
      </c>
    </row>
    <row r="25" spans="1:6" x14ac:dyDescent="0.25">
      <c r="A25" s="468">
        <v>2.2000000000000002</v>
      </c>
      <c r="B25" s="699" t="s">
        <v>1064</v>
      </c>
      <c r="C25" s="467">
        <v>16</v>
      </c>
      <c r="D25" s="699"/>
      <c r="E25" s="442">
        <f>ABS(E30+E31+E32+E33-E26-E27-E28-E29)</f>
        <v>0</v>
      </c>
      <c r="F25" s="442">
        <f>ABS(F30+F31+F32+F33-F26-F27-F28-F29)</f>
        <v>0</v>
      </c>
    </row>
    <row r="26" spans="1:6" x14ac:dyDescent="0.25">
      <c r="A26" s="438" t="s">
        <v>77</v>
      </c>
      <c r="B26" s="437" t="s">
        <v>1057</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1058</v>
      </c>
      <c r="C27" s="481">
        <v>18</v>
      </c>
      <c r="D27" s="702">
        <v>6.4299999999999996E-2</v>
      </c>
      <c r="E27" s="698">
        <f>i.04156h!F101+i.04156h!F111+i.04156h!F121+i.04156h!F131+i.04156h!F141</f>
        <v>0</v>
      </c>
      <c r="F27" s="698">
        <f t="shared" ref="F27:F33" si="2">E27*D27</f>
        <v>0</v>
      </c>
    </row>
    <row r="28" spans="1:6" x14ac:dyDescent="0.25">
      <c r="A28" s="438" t="s">
        <v>81</v>
      </c>
      <c r="B28" s="436" t="s">
        <v>1065</v>
      </c>
      <c r="C28" s="481">
        <v>19</v>
      </c>
      <c r="D28" s="702">
        <v>6.4299999999999996E-2</v>
      </c>
      <c r="E28" s="698">
        <f>i.04156h!F151</f>
        <v>0</v>
      </c>
      <c r="F28" s="698">
        <f t="shared" si="2"/>
        <v>0</v>
      </c>
    </row>
    <row r="29" spans="1:6" x14ac:dyDescent="0.25">
      <c r="A29" s="438" t="s">
        <v>83</v>
      </c>
      <c r="B29" s="435" t="s">
        <v>227</v>
      </c>
      <c r="C29" s="428">
        <v>20</v>
      </c>
      <c r="D29" s="702">
        <v>6.4299999999999996E-2</v>
      </c>
      <c r="E29" s="698">
        <f>i.04156f!M14+i.04156f!M36+i.04156f!M58</f>
        <v>0</v>
      </c>
      <c r="F29" s="698">
        <f t="shared" si="2"/>
        <v>0</v>
      </c>
    </row>
    <row r="30" spans="1:6" x14ac:dyDescent="0.25">
      <c r="A30" s="438" t="s">
        <v>85</v>
      </c>
      <c r="B30" s="435" t="s">
        <v>1060</v>
      </c>
      <c r="C30" s="481">
        <v>21</v>
      </c>
      <c r="D30" s="702">
        <v>6.4299999999999996E-2</v>
      </c>
      <c r="E30" s="698">
        <f>i.04156f!M80</f>
        <v>0</v>
      </c>
      <c r="F30" s="698">
        <f t="shared" si="2"/>
        <v>0</v>
      </c>
    </row>
    <row r="31" spans="1:6" x14ac:dyDescent="0.25">
      <c r="A31" s="423" t="s">
        <v>615</v>
      </c>
      <c r="B31" s="435" t="s">
        <v>1061</v>
      </c>
      <c r="C31" s="428">
        <v>22</v>
      </c>
      <c r="D31" s="703">
        <v>6.4299999999999996E-2</v>
      </c>
      <c r="E31" s="698">
        <f>i.04156f!M124+i.04156f!M226+i.04156f!M278</f>
        <v>0</v>
      </c>
      <c r="F31" s="698">
        <f t="shared" si="2"/>
        <v>0</v>
      </c>
    </row>
    <row r="32" spans="1:6" x14ac:dyDescent="0.25">
      <c r="A32" s="423" t="s">
        <v>616</v>
      </c>
      <c r="B32" s="435" t="s">
        <v>577</v>
      </c>
      <c r="C32" s="428">
        <v>23</v>
      </c>
      <c r="D32" s="703">
        <v>6.4299999999999996E-2</v>
      </c>
      <c r="E32" s="698">
        <f>i.04156f!M330</f>
        <v>0</v>
      </c>
      <c r="F32" s="698">
        <f t="shared" si="2"/>
        <v>0</v>
      </c>
    </row>
    <row r="33" spans="1:6" x14ac:dyDescent="0.25">
      <c r="A33" s="423" t="s">
        <v>617</v>
      </c>
      <c r="B33" s="435" t="s">
        <v>1063</v>
      </c>
      <c r="C33" s="481">
        <v>24</v>
      </c>
      <c r="D33" s="703">
        <v>6.4299999999999996E-2</v>
      </c>
      <c r="E33" s="698">
        <f>i.04156f!M352+i.04156f!M374</f>
        <v>0</v>
      </c>
      <c r="F33" s="698">
        <f t="shared" si="2"/>
        <v>0</v>
      </c>
    </row>
    <row r="34" spans="1:6" x14ac:dyDescent="0.25">
      <c r="A34" s="468">
        <v>2.2999999999999998</v>
      </c>
      <c r="B34" s="699" t="s">
        <v>1066</v>
      </c>
      <c r="C34" s="467">
        <v>25</v>
      </c>
      <c r="D34" s="699"/>
      <c r="E34" s="442">
        <f>ABS(E39+E40+E41+E42-E35-E36-E37-E38)</f>
        <v>0</v>
      </c>
      <c r="F34" s="442">
        <f>ABS(F39+F40+F41+F42-F35-F36-F37-F38)</f>
        <v>0</v>
      </c>
    </row>
    <row r="35" spans="1:6" x14ac:dyDescent="0.25">
      <c r="A35" s="438" t="s">
        <v>1067</v>
      </c>
      <c r="B35" s="435" t="s">
        <v>1057</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1068</v>
      </c>
      <c r="B36" s="436" t="s">
        <v>551</v>
      </c>
      <c r="C36" s="481">
        <v>27</v>
      </c>
      <c r="D36" s="702">
        <v>6.9900000000000004E-2</v>
      </c>
      <c r="E36" s="698">
        <f>i.04156h!F102+i.04156h!F112+i.04156h!F122+i.04156h!F132+i.04156h!F142</f>
        <v>0</v>
      </c>
      <c r="F36" s="698">
        <f t="shared" ref="F36:F42" si="3">E36*D36</f>
        <v>0</v>
      </c>
    </row>
    <row r="37" spans="1:6" x14ac:dyDescent="0.25">
      <c r="A37" s="438" t="s">
        <v>1069</v>
      </c>
      <c r="B37" s="436" t="s">
        <v>1065</v>
      </c>
      <c r="C37" s="481">
        <v>28</v>
      </c>
      <c r="D37" s="702">
        <v>6.9900000000000004E-2</v>
      </c>
      <c r="E37" s="698">
        <f>i.04156h!F152</f>
        <v>0</v>
      </c>
      <c r="F37" s="698">
        <f t="shared" si="3"/>
        <v>0</v>
      </c>
    </row>
    <row r="38" spans="1:6" x14ac:dyDescent="0.25">
      <c r="A38" s="438" t="s">
        <v>1070</v>
      </c>
      <c r="B38" s="435" t="s">
        <v>227</v>
      </c>
      <c r="C38" s="428">
        <v>29</v>
      </c>
      <c r="D38" s="702">
        <v>6.9900000000000004E-2</v>
      </c>
      <c r="E38" s="1342">
        <f>i.04156f!M15+i.04156f!M37+i.04156f!M59</f>
        <v>0</v>
      </c>
      <c r="F38" s="698">
        <f t="shared" si="3"/>
        <v>0</v>
      </c>
    </row>
    <row r="39" spans="1:6" x14ac:dyDescent="0.25">
      <c r="A39" s="438" t="s">
        <v>1071</v>
      </c>
      <c r="B39" s="435" t="s">
        <v>1060</v>
      </c>
      <c r="C39" s="481">
        <v>30</v>
      </c>
      <c r="D39" s="702">
        <v>6.9900000000000004E-2</v>
      </c>
      <c r="E39" s="1342">
        <f>i.04156f!M81</f>
        <v>0</v>
      </c>
      <c r="F39" s="698">
        <f t="shared" si="3"/>
        <v>0</v>
      </c>
    </row>
    <row r="40" spans="1:6" x14ac:dyDescent="0.25">
      <c r="A40" s="423" t="s">
        <v>1072</v>
      </c>
      <c r="B40" s="435" t="s">
        <v>1061</v>
      </c>
      <c r="C40" s="428">
        <v>31</v>
      </c>
      <c r="D40" s="703">
        <v>6.9900000000000004E-2</v>
      </c>
      <c r="E40" s="1342">
        <f>i.04156f!M125+i.04156f!M227+i.04156f!M279</f>
        <v>0</v>
      </c>
      <c r="F40" s="698">
        <f t="shared" si="3"/>
        <v>0</v>
      </c>
    </row>
    <row r="41" spans="1:6" x14ac:dyDescent="0.25">
      <c r="A41" s="423" t="s">
        <v>1073</v>
      </c>
      <c r="B41" s="435" t="s">
        <v>577</v>
      </c>
      <c r="C41" s="428">
        <v>32</v>
      </c>
      <c r="D41" s="703">
        <v>6.9900000000000004E-2</v>
      </c>
      <c r="E41" s="1342">
        <f>i.04156f!M331</f>
        <v>0</v>
      </c>
      <c r="F41" s="698">
        <f t="shared" si="3"/>
        <v>0</v>
      </c>
    </row>
    <row r="42" spans="1:6" x14ac:dyDescent="0.25">
      <c r="A42" s="423" t="s">
        <v>1074</v>
      </c>
      <c r="B42" s="435" t="s">
        <v>1063</v>
      </c>
      <c r="C42" s="481">
        <v>33</v>
      </c>
      <c r="D42" s="703">
        <v>6.9900000000000004E-2</v>
      </c>
      <c r="E42" s="986">
        <f>i.04156f!M353+i.04156f!M375</f>
        <v>0</v>
      </c>
      <c r="F42" s="698">
        <f t="shared" si="3"/>
        <v>0</v>
      </c>
    </row>
    <row r="43" spans="1:6" x14ac:dyDescent="0.25">
      <c r="A43" s="468">
        <v>2.4</v>
      </c>
      <c r="B43" s="699" t="s">
        <v>1075</v>
      </c>
      <c r="C43" s="467">
        <v>34</v>
      </c>
      <c r="D43" s="699"/>
      <c r="E43" s="442">
        <f>ABS(E48+E49+E50+E51-E44-E45-E46-E47)</f>
        <v>0</v>
      </c>
      <c r="F43" s="442">
        <f>ABS(F48+F49+F50+F51-F44-F45-F46-F47)</f>
        <v>0</v>
      </c>
    </row>
    <row r="44" spans="1:6" x14ac:dyDescent="0.25">
      <c r="A44" s="438" t="s">
        <v>1076</v>
      </c>
      <c r="B44" s="435" t="s">
        <v>1057</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1077</v>
      </c>
      <c r="B45" s="436" t="s">
        <v>1058</v>
      </c>
      <c r="C45" s="481">
        <v>36</v>
      </c>
      <c r="D45" s="702">
        <v>7.4099999999999999E-2</v>
      </c>
      <c r="E45" s="698">
        <f>i.04156h!F103+i.04156h!F113+i.04156h!F123+i.04156h!F133+i.04156h!F143</f>
        <v>0</v>
      </c>
      <c r="F45" s="698">
        <f t="shared" ref="F45:F51" si="4">E45*D45</f>
        <v>0</v>
      </c>
    </row>
    <row r="46" spans="1:6" x14ac:dyDescent="0.25">
      <c r="A46" s="438" t="s">
        <v>1078</v>
      </c>
      <c r="B46" s="436" t="s">
        <v>1065</v>
      </c>
      <c r="C46" s="481">
        <v>37</v>
      </c>
      <c r="D46" s="702">
        <v>7.4099999999999999E-2</v>
      </c>
      <c r="E46" s="698">
        <f>i.04156h!F153</f>
        <v>0</v>
      </c>
      <c r="F46" s="698">
        <f t="shared" si="4"/>
        <v>0</v>
      </c>
    </row>
    <row r="47" spans="1:6" x14ac:dyDescent="0.25">
      <c r="A47" s="438" t="s">
        <v>1079</v>
      </c>
      <c r="B47" s="435" t="s">
        <v>227</v>
      </c>
      <c r="C47" s="428">
        <v>38</v>
      </c>
      <c r="D47" s="702">
        <v>7.4099999999999999E-2</v>
      </c>
      <c r="E47" s="1342">
        <f>i.04156f!M16+i.04156f!M38+i.04156f!M60</f>
        <v>0</v>
      </c>
      <c r="F47" s="698">
        <f t="shared" si="4"/>
        <v>0</v>
      </c>
    </row>
    <row r="48" spans="1:6" x14ac:dyDescent="0.25">
      <c r="A48" s="423" t="s">
        <v>1080</v>
      </c>
      <c r="B48" s="435" t="s">
        <v>1060</v>
      </c>
      <c r="C48" s="481">
        <v>39</v>
      </c>
      <c r="D48" s="703">
        <v>7.4099999999999999E-2</v>
      </c>
      <c r="E48" s="1342">
        <f>i.04156f!M82</f>
        <v>0</v>
      </c>
      <c r="F48" s="698">
        <f t="shared" si="4"/>
        <v>0</v>
      </c>
    </row>
    <row r="49" spans="1:6" x14ac:dyDescent="0.25">
      <c r="A49" s="423" t="s">
        <v>1081</v>
      </c>
      <c r="B49" s="435" t="s">
        <v>1061</v>
      </c>
      <c r="C49" s="428">
        <v>40</v>
      </c>
      <c r="D49" s="703">
        <v>7.4099999999999999E-2</v>
      </c>
      <c r="E49" s="1342">
        <f>i.04156f!M126+i.04156f!M228+i.04156f!M280</f>
        <v>0</v>
      </c>
      <c r="F49" s="698">
        <f t="shared" si="4"/>
        <v>0</v>
      </c>
    </row>
    <row r="50" spans="1:6" x14ac:dyDescent="0.25">
      <c r="A50" s="423" t="s">
        <v>1082</v>
      </c>
      <c r="B50" s="435" t="s">
        <v>577</v>
      </c>
      <c r="C50" s="428">
        <v>41</v>
      </c>
      <c r="D50" s="703">
        <v>7.4099999999999999E-2</v>
      </c>
      <c r="E50" s="1342">
        <f>i.04156f!M332</f>
        <v>0</v>
      </c>
      <c r="F50" s="698">
        <f t="shared" si="4"/>
        <v>0</v>
      </c>
    </row>
    <row r="51" spans="1:6" x14ac:dyDescent="0.25">
      <c r="A51" s="423" t="s">
        <v>1083</v>
      </c>
      <c r="B51" s="435" t="s">
        <v>1063</v>
      </c>
      <c r="C51" s="481">
        <v>42</v>
      </c>
      <c r="D51" s="703">
        <v>7.4099999999999999E-2</v>
      </c>
      <c r="E51" s="1342">
        <f>i.04156f!M354+i.04156f!M376</f>
        <v>0</v>
      </c>
      <c r="F51" s="698">
        <f t="shared" si="4"/>
        <v>0</v>
      </c>
    </row>
    <row r="52" spans="1:6" x14ac:dyDescent="0.25">
      <c r="A52" s="468">
        <v>2.5</v>
      </c>
      <c r="B52" s="699" t="s">
        <v>1084</v>
      </c>
      <c r="C52" s="467">
        <v>43</v>
      </c>
      <c r="D52" s="699"/>
      <c r="E52" s="442">
        <f>ABS(E57+E58+E59+E60-E53-E54-E55-E56)</f>
        <v>0</v>
      </c>
      <c r="F52" s="442">
        <f>ABS(F57+F58+F59+F60-F53-F54-F55-F56)</f>
        <v>0</v>
      </c>
    </row>
    <row r="53" spans="1:6" x14ac:dyDescent="0.25">
      <c r="A53" s="438" t="s">
        <v>1085</v>
      </c>
      <c r="B53" s="435" t="s">
        <v>1057</v>
      </c>
      <c r="C53" s="439">
        <v>44</v>
      </c>
      <c r="D53" s="703">
        <v>0.109</v>
      </c>
      <c r="E53" s="698">
        <f>i.04156h!F14+i.04156h!F24+i.04156h!F34+i.04156h!F44+i.04156h!F54+i.04156h!F64+i.04156h!F74+i.04156h!F84+i.04156h!F94+i.04156a!J961+i.04156a!K961+i.04156e!T15</f>
        <v>0</v>
      </c>
      <c r="F53" s="698">
        <f>E53*D53</f>
        <v>0</v>
      </c>
    </row>
    <row r="54" spans="1:6" x14ac:dyDescent="0.25">
      <c r="A54" s="438" t="s">
        <v>1086</v>
      </c>
      <c r="B54" s="436" t="s">
        <v>1058</v>
      </c>
      <c r="C54" s="440">
        <v>45</v>
      </c>
      <c r="D54" s="703">
        <v>0.109</v>
      </c>
      <c r="E54" s="698">
        <f>i.04156h!F104+i.04156h!F114+i.04156h!F124+i.04156h!F134+i.04156h!F144</f>
        <v>0</v>
      </c>
      <c r="F54" s="698">
        <f t="shared" ref="F54:F60" si="5">E54*D54</f>
        <v>0</v>
      </c>
    </row>
    <row r="55" spans="1:6" x14ac:dyDescent="0.25">
      <c r="A55" s="438" t="s">
        <v>1087</v>
      </c>
      <c r="B55" s="436" t="s">
        <v>1065</v>
      </c>
      <c r="C55" s="440">
        <v>46</v>
      </c>
      <c r="D55" s="703">
        <v>0.109</v>
      </c>
      <c r="E55" s="698">
        <f>i.04156h!F154</f>
        <v>0</v>
      </c>
      <c r="F55" s="698">
        <f t="shared" si="5"/>
        <v>0</v>
      </c>
    </row>
    <row r="56" spans="1:6" x14ac:dyDescent="0.25">
      <c r="A56" s="438" t="s">
        <v>1088</v>
      </c>
      <c r="B56" s="435" t="s">
        <v>227</v>
      </c>
      <c r="C56" s="439">
        <v>47</v>
      </c>
      <c r="D56" s="703">
        <v>0.109</v>
      </c>
      <c r="E56" s="1342">
        <f>i.04156f!M17+i.04156f!M39+i.04156f!M61</f>
        <v>0</v>
      </c>
      <c r="F56" s="698">
        <f t="shared" si="5"/>
        <v>0</v>
      </c>
    </row>
    <row r="57" spans="1:6" x14ac:dyDescent="0.25">
      <c r="A57" s="438" t="s">
        <v>1089</v>
      </c>
      <c r="B57" s="435" t="s">
        <v>1060</v>
      </c>
      <c r="C57" s="440">
        <v>48</v>
      </c>
      <c r="D57" s="703">
        <v>0.109</v>
      </c>
      <c r="E57" s="1342">
        <f>i.04156f!M83</f>
        <v>0</v>
      </c>
      <c r="F57" s="698">
        <f t="shared" si="5"/>
        <v>0</v>
      </c>
    </row>
    <row r="58" spans="1:6" x14ac:dyDescent="0.25">
      <c r="A58" s="423" t="s">
        <v>1090</v>
      </c>
      <c r="B58" s="435" t="s">
        <v>1061</v>
      </c>
      <c r="C58" s="428">
        <v>49</v>
      </c>
      <c r="D58" s="703">
        <v>0.109</v>
      </c>
      <c r="E58" s="1342">
        <f>i.04156f!M127+i.04156f!M229+i.04156f!M281</f>
        <v>0</v>
      </c>
      <c r="F58" s="698">
        <f t="shared" si="5"/>
        <v>0</v>
      </c>
    </row>
    <row r="59" spans="1:6" x14ac:dyDescent="0.25">
      <c r="A59" s="423" t="s">
        <v>1091</v>
      </c>
      <c r="B59" s="435" t="s">
        <v>577</v>
      </c>
      <c r="C59" s="428">
        <v>50</v>
      </c>
      <c r="D59" s="703">
        <v>0.109</v>
      </c>
      <c r="E59" s="1342">
        <f>i.04156f!M333</f>
        <v>0</v>
      </c>
      <c r="F59" s="698">
        <f t="shared" si="5"/>
        <v>0</v>
      </c>
    </row>
    <row r="60" spans="1:6" x14ac:dyDescent="0.25">
      <c r="A60" s="423" t="s">
        <v>1092</v>
      </c>
      <c r="B60" s="435" t="s">
        <v>1063</v>
      </c>
      <c r="C60" s="481">
        <v>51</v>
      </c>
      <c r="D60" s="703">
        <v>0.109</v>
      </c>
      <c r="E60" s="1342">
        <f>i.04156f!M355+i.04156f!M377</f>
        <v>0</v>
      </c>
      <c r="F60" s="698">
        <f t="shared" si="5"/>
        <v>0</v>
      </c>
    </row>
    <row r="61" spans="1:6" x14ac:dyDescent="0.25">
      <c r="A61" s="468">
        <v>2.6</v>
      </c>
      <c r="B61" s="699" t="s">
        <v>1093</v>
      </c>
      <c r="C61" s="467">
        <v>52</v>
      </c>
      <c r="D61" s="699"/>
      <c r="E61" s="442">
        <f>ABS(E66+E67+E68+E69-E62-E63-E64-E65)</f>
        <v>0</v>
      </c>
      <c r="F61" s="442">
        <f>ABS(F66+F67+F68+F69-F62-F63-F64-F65)</f>
        <v>0</v>
      </c>
    </row>
    <row r="62" spans="1:6" x14ac:dyDescent="0.25">
      <c r="A62" s="438" t="s">
        <v>1094</v>
      </c>
      <c r="B62" s="435" t="s">
        <v>1057</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1095</v>
      </c>
      <c r="B63" s="436" t="s">
        <v>1058</v>
      </c>
      <c r="C63" s="440">
        <v>54</v>
      </c>
      <c r="D63" s="703">
        <v>8.2900000000000001E-2</v>
      </c>
      <c r="E63" s="698">
        <f>i.04156h!F113+i.04156h!F123+i.04156h!F133+i.04156h!F143+i.04156h!F153</f>
        <v>0</v>
      </c>
      <c r="F63" s="698">
        <f t="shared" ref="F63:F69" si="6">E63*D63</f>
        <v>0</v>
      </c>
    </row>
    <row r="64" spans="1:6" x14ac:dyDescent="0.25">
      <c r="A64" s="438" t="s">
        <v>1096</v>
      </c>
      <c r="B64" s="436" t="s">
        <v>1065</v>
      </c>
      <c r="C64" s="440">
        <v>55</v>
      </c>
      <c r="D64" s="703">
        <v>8.2900000000000001E-2</v>
      </c>
      <c r="E64" s="698">
        <f>i.04156h!F155</f>
        <v>0</v>
      </c>
      <c r="F64" s="698">
        <f t="shared" si="6"/>
        <v>0</v>
      </c>
    </row>
    <row r="65" spans="1:6" x14ac:dyDescent="0.25">
      <c r="A65" s="438" t="s">
        <v>1097</v>
      </c>
      <c r="B65" s="435" t="s">
        <v>227</v>
      </c>
      <c r="C65" s="439">
        <v>56</v>
      </c>
      <c r="D65" s="703">
        <v>8.2900000000000001E-2</v>
      </c>
      <c r="E65" s="1342">
        <f>i.04156f!M18+i.04156f!M40+i.04156f!M62</f>
        <v>0</v>
      </c>
      <c r="F65" s="698">
        <f t="shared" si="6"/>
        <v>0</v>
      </c>
    </row>
    <row r="66" spans="1:6" x14ac:dyDescent="0.25">
      <c r="A66" s="438" t="s">
        <v>1098</v>
      </c>
      <c r="B66" s="435" t="s">
        <v>1060</v>
      </c>
      <c r="C66" s="440">
        <v>57</v>
      </c>
      <c r="D66" s="703">
        <v>8.2900000000000001E-2</v>
      </c>
      <c r="E66" s="1342">
        <f>i.04156f!M84</f>
        <v>0</v>
      </c>
      <c r="F66" s="698">
        <f t="shared" si="6"/>
        <v>0</v>
      </c>
    </row>
    <row r="67" spans="1:6" x14ac:dyDescent="0.25">
      <c r="A67" s="423" t="s">
        <v>1099</v>
      </c>
      <c r="B67" s="435" t="s">
        <v>1061</v>
      </c>
      <c r="C67" s="428">
        <v>58</v>
      </c>
      <c r="D67" s="703">
        <v>8.2900000000000001E-2</v>
      </c>
      <c r="E67" s="1342">
        <f>i.04156f!M128+i.04156f!M230+i.04156f!M282</f>
        <v>0</v>
      </c>
      <c r="F67" s="698">
        <f t="shared" si="6"/>
        <v>0</v>
      </c>
    </row>
    <row r="68" spans="1:6" x14ac:dyDescent="0.25">
      <c r="A68" s="423" t="s">
        <v>1100</v>
      </c>
      <c r="B68" s="435" t="s">
        <v>577</v>
      </c>
      <c r="C68" s="428">
        <v>59</v>
      </c>
      <c r="D68" s="703">
        <v>8.2900000000000001E-2</v>
      </c>
      <c r="E68" s="1342">
        <f>i.04156f!M334</f>
        <v>0</v>
      </c>
      <c r="F68" s="698">
        <f t="shared" si="6"/>
        <v>0</v>
      </c>
    </row>
    <row r="69" spans="1:6" x14ac:dyDescent="0.25">
      <c r="A69" s="423" t="s">
        <v>1101</v>
      </c>
      <c r="B69" s="435" t="s">
        <v>1063</v>
      </c>
      <c r="C69" s="481">
        <v>60</v>
      </c>
      <c r="D69" s="703">
        <v>8.2900000000000001E-2</v>
      </c>
      <c r="E69" s="1342">
        <f>i.04156f!M356+i.04156f!M378</f>
        <v>0</v>
      </c>
      <c r="F69" s="698">
        <f t="shared" si="6"/>
        <v>0</v>
      </c>
    </row>
    <row r="70" spans="1:6" x14ac:dyDescent="0.25">
      <c r="A70" s="468">
        <v>2.7</v>
      </c>
      <c r="B70" s="699" t="s">
        <v>1102</v>
      </c>
      <c r="C70" s="467">
        <v>61</v>
      </c>
      <c r="D70" s="699"/>
      <c r="E70" s="442">
        <f>ABS(E75+E76+E77+E78-E71-E72-E73-E74)</f>
        <v>0</v>
      </c>
      <c r="F70" s="442">
        <f>ABS(F75+F76+F77+F78-F71-F72-F73-F74)</f>
        <v>0</v>
      </c>
    </row>
    <row r="71" spans="1:6" x14ac:dyDescent="0.25">
      <c r="A71" s="423" t="s">
        <v>1103</v>
      </c>
      <c r="B71" s="435" t="s">
        <v>1057</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1104</v>
      </c>
      <c r="B72" s="436" t="s">
        <v>1058</v>
      </c>
      <c r="C72" s="440">
        <v>63</v>
      </c>
      <c r="D72" s="703">
        <v>4.9200000000000001E-2</v>
      </c>
      <c r="E72" s="698">
        <f>i.04156h!F114+i.04156h!F124+i.04156h!F134+i.04156h!F144+i.04156h!F154</f>
        <v>0</v>
      </c>
      <c r="F72" s="698">
        <f t="shared" ref="F72:F78" si="7">E72*D72</f>
        <v>0</v>
      </c>
    </row>
    <row r="73" spans="1:6" x14ac:dyDescent="0.25">
      <c r="A73" s="438" t="s">
        <v>1105</v>
      </c>
      <c r="B73" s="436" t="s">
        <v>1065</v>
      </c>
      <c r="C73" s="440">
        <v>64</v>
      </c>
      <c r="D73" s="703">
        <v>4.9200000000000001E-2</v>
      </c>
      <c r="E73" s="698">
        <f>i.04156h!F156</f>
        <v>0</v>
      </c>
      <c r="F73" s="698">
        <f t="shared" si="7"/>
        <v>0</v>
      </c>
    </row>
    <row r="74" spans="1:6" x14ac:dyDescent="0.25">
      <c r="A74" s="438" t="s">
        <v>1106</v>
      </c>
      <c r="B74" s="437" t="s">
        <v>227</v>
      </c>
      <c r="C74" s="439">
        <v>65</v>
      </c>
      <c r="D74" s="703">
        <v>4.9200000000000001E-2</v>
      </c>
      <c r="E74" s="1342">
        <f>i.04156f!M19+i.04156f!M41+i.04156f!M63</f>
        <v>0</v>
      </c>
      <c r="F74" s="698">
        <f t="shared" si="7"/>
        <v>0</v>
      </c>
    </row>
    <row r="75" spans="1:6" x14ac:dyDescent="0.25">
      <c r="A75" s="423" t="s">
        <v>1107</v>
      </c>
      <c r="B75" s="435" t="s">
        <v>1060</v>
      </c>
      <c r="C75" s="481">
        <v>66</v>
      </c>
      <c r="D75" s="703">
        <v>4.9200000000000001E-2</v>
      </c>
      <c r="E75" s="1342">
        <f>i.04156f!M85</f>
        <v>0</v>
      </c>
      <c r="F75" s="698">
        <f t="shared" si="7"/>
        <v>0</v>
      </c>
    </row>
    <row r="76" spans="1:6" x14ac:dyDescent="0.25">
      <c r="A76" s="423" t="s">
        <v>1108</v>
      </c>
      <c r="B76" s="435" t="s">
        <v>1061</v>
      </c>
      <c r="C76" s="428">
        <v>67</v>
      </c>
      <c r="D76" s="703">
        <v>4.9200000000000001E-2</v>
      </c>
      <c r="E76" s="1342">
        <f>i.04156f!M129+i.04156f!M231+i.04156f!M283</f>
        <v>0</v>
      </c>
      <c r="F76" s="698">
        <f t="shared" si="7"/>
        <v>0</v>
      </c>
    </row>
    <row r="77" spans="1:6" x14ac:dyDescent="0.25">
      <c r="A77" s="423" t="s">
        <v>1109</v>
      </c>
      <c r="B77" s="435" t="s">
        <v>577</v>
      </c>
      <c r="C77" s="428">
        <v>68</v>
      </c>
      <c r="D77" s="703">
        <v>4.9200000000000001E-2</v>
      </c>
      <c r="E77" s="1342">
        <f>i.04156f!M335</f>
        <v>0</v>
      </c>
      <c r="F77" s="698">
        <f t="shared" si="7"/>
        <v>0</v>
      </c>
    </row>
    <row r="78" spans="1:6" x14ac:dyDescent="0.25">
      <c r="A78" s="423" t="s">
        <v>1110</v>
      </c>
      <c r="B78" s="435" t="s">
        <v>1063</v>
      </c>
      <c r="C78" s="481">
        <v>69</v>
      </c>
      <c r="D78" s="703">
        <v>4.9200000000000001E-2</v>
      </c>
      <c r="E78" s="1342">
        <f>i.04156f!M357+i.04156f!M379</f>
        <v>0</v>
      </c>
      <c r="F78" s="698">
        <f t="shared" si="7"/>
        <v>0</v>
      </c>
    </row>
    <row r="79" spans="1:6" x14ac:dyDescent="0.25">
      <c r="A79" s="468">
        <v>2.8</v>
      </c>
      <c r="B79" s="699" t="s">
        <v>1111</v>
      </c>
      <c r="C79" s="467">
        <v>70</v>
      </c>
      <c r="D79" s="703"/>
      <c r="E79" s="442">
        <f>ABS(E84+E85+E86+E87-E80-E81-E82-E83)</f>
        <v>0</v>
      </c>
      <c r="F79" s="442">
        <f>ABS(F84+F85+F86+F87-F80-F81-F82-F83)</f>
        <v>0</v>
      </c>
    </row>
    <row r="80" spans="1:6" x14ac:dyDescent="0.25">
      <c r="A80" s="423" t="s">
        <v>1112</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1113</v>
      </c>
      <c r="B81" s="436" t="s">
        <v>1058</v>
      </c>
      <c r="C81" s="481">
        <v>72</v>
      </c>
      <c r="D81" s="703">
        <v>7.5399999999999995E-2</v>
      </c>
      <c r="E81" s="698">
        <f>i.04156h!F115+i.04156h!F125+i.04156h!F135+i.04156h!F145+i.04156h!F155</f>
        <v>0</v>
      </c>
      <c r="F81" s="698">
        <f t="shared" ref="F81:F87" si="8">E81*D81</f>
        <v>0</v>
      </c>
    </row>
    <row r="82" spans="1:6" x14ac:dyDescent="0.25">
      <c r="A82" s="438" t="s">
        <v>1114</v>
      </c>
      <c r="B82" s="436" t="s">
        <v>1065</v>
      </c>
      <c r="C82" s="481">
        <v>73</v>
      </c>
      <c r="D82" s="703">
        <v>7.5399999999999995E-2</v>
      </c>
      <c r="E82" s="698">
        <f>i.04156h!F157</f>
        <v>0</v>
      </c>
      <c r="F82" s="698">
        <f t="shared" si="8"/>
        <v>0</v>
      </c>
    </row>
    <row r="83" spans="1:6" x14ac:dyDescent="0.25">
      <c r="A83" s="438" t="s">
        <v>1115</v>
      </c>
      <c r="B83" s="437" t="s">
        <v>227</v>
      </c>
      <c r="C83" s="481">
        <v>74</v>
      </c>
      <c r="D83" s="703">
        <v>7.5399999999999995E-2</v>
      </c>
      <c r="E83" s="1342">
        <f>i.04156f!M20+i.04156f!M42+i.04156f!M64</f>
        <v>0</v>
      </c>
      <c r="F83" s="698">
        <f t="shared" si="8"/>
        <v>0</v>
      </c>
    </row>
    <row r="84" spans="1:6" x14ac:dyDescent="0.25">
      <c r="A84" s="423" t="s">
        <v>1116</v>
      </c>
      <c r="B84" s="435" t="s">
        <v>1060</v>
      </c>
      <c r="C84" s="481">
        <v>75</v>
      </c>
      <c r="D84" s="703">
        <v>7.5399999999999995E-2</v>
      </c>
      <c r="E84" s="1342">
        <f>i.04156f!M86</f>
        <v>0</v>
      </c>
      <c r="F84" s="698">
        <f t="shared" si="8"/>
        <v>0</v>
      </c>
    </row>
    <row r="85" spans="1:6" x14ac:dyDescent="0.25">
      <c r="A85" s="423" t="s">
        <v>1117</v>
      </c>
      <c r="B85" s="435" t="s">
        <v>1061</v>
      </c>
      <c r="C85" s="481">
        <v>76</v>
      </c>
      <c r="D85" s="703">
        <v>7.5399999999999995E-2</v>
      </c>
      <c r="E85" s="1342">
        <f>i.04156f!M130+i.04156f!M232+i.04156f!M284</f>
        <v>0</v>
      </c>
      <c r="F85" s="698">
        <f t="shared" si="8"/>
        <v>0</v>
      </c>
    </row>
    <row r="86" spans="1:6" x14ac:dyDescent="0.25">
      <c r="A86" s="423" t="s">
        <v>1118</v>
      </c>
      <c r="B86" s="435" t="s">
        <v>577</v>
      </c>
      <c r="C86" s="481">
        <v>77</v>
      </c>
      <c r="D86" s="703">
        <v>7.5399999999999995E-2</v>
      </c>
      <c r="E86" s="1342">
        <f>i.04156f!M336</f>
        <v>0</v>
      </c>
      <c r="F86" s="698">
        <f t="shared" si="8"/>
        <v>0</v>
      </c>
    </row>
    <row r="87" spans="1:6" x14ac:dyDescent="0.25">
      <c r="A87" s="423" t="s">
        <v>1119</v>
      </c>
      <c r="B87" s="435" t="s">
        <v>1063</v>
      </c>
      <c r="C87" s="481">
        <v>78</v>
      </c>
      <c r="D87" s="703">
        <v>7.5399999999999995E-2</v>
      </c>
      <c r="E87" s="1342">
        <f>i.04156f!M358+i.04156f!M380</f>
        <v>0</v>
      </c>
      <c r="F87" s="698">
        <f t="shared" si="8"/>
        <v>0</v>
      </c>
    </row>
    <row r="88" spans="1:6" x14ac:dyDescent="0.25">
      <c r="A88" s="468">
        <v>2.9</v>
      </c>
      <c r="B88" s="699" t="s">
        <v>1120</v>
      </c>
      <c r="C88" s="467">
        <v>79</v>
      </c>
      <c r="D88" s="699"/>
      <c r="E88" s="442">
        <f>ABS(E93+E94+E95+E96-E89-E90-E91-E92)</f>
        <v>0</v>
      </c>
      <c r="F88" s="442">
        <f>ABS(F93+F94+F95+F96-F89-F90-F91-F92)</f>
        <v>0</v>
      </c>
    </row>
    <row r="89" spans="1:6" x14ac:dyDescent="0.25">
      <c r="A89" s="423" t="s">
        <v>1121</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1122</v>
      </c>
      <c r="B90" s="436" t="s">
        <v>1058</v>
      </c>
      <c r="C90" s="440">
        <v>81</v>
      </c>
      <c r="D90" s="427">
        <v>7.3999999999999996E-2</v>
      </c>
      <c r="E90" s="698">
        <f>i.04156h!F116+i.04156h!F126+i.04156h!F136+i.04156h!F146+i.04156h!F156</f>
        <v>0</v>
      </c>
      <c r="F90" s="698">
        <f t="shared" ref="F90:F96" si="9">E90*D90</f>
        <v>0</v>
      </c>
    </row>
    <row r="91" spans="1:6" x14ac:dyDescent="0.25">
      <c r="A91" s="438" t="s">
        <v>1123</v>
      </c>
      <c r="B91" s="436" t="s">
        <v>1059</v>
      </c>
      <c r="C91" s="440">
        <v>82</v>
      </c>
      <c r="D91" s="427">
        <v>7.3999999999999996E-2</v>
      </c>
      <c r="E91" s="698">
        <f>i.04156h!F158</f>
        <v>0</v>
      </c>
      <c r="F91" s="698">
        <f t="shared" si="9"/>
        <v>0</v>
      </c>
    </row>
    <row r="92" spans="1:6" x14ac:dyDescent="0.25">
      <c r="A92" s="438" t="s">
        <v>1124</v>
      </c>
      <c r="B92" s="435" t="s">
        <v>227</v>
      </c>
      <c r="C92" s="439">
        <v>83</v>
      </c>
      <c r="D92" s="427">
        <v>7.3999999999999996E-2</v>
      </c>
      <c r="E92" s="1342">
        <f>i.04156f!M21+i.04156f!M43+i.04156f!M65</f>
        <v>0</v>
      </c>
      <c r="F92" s="698">
        <f t="shared" si="9"/>
        <v>0</v>
      </c>
    </row>
    <row r="93" spans="1:6" x14ac:dyDescent="0.25">
      <c r="A93" s="423" t="s">
        <v>1125</v>
      </c>
      <c r="B93" s="435" t="s">
        <v>1060</v>
      </c>
      <c r="C93" s="481">
        <v>84</v>
      </c>
      <c r="D93" s="427">
        <v>7.3999999999999996E-2</v>
      </c>
      <c r="E93" s="1342">
        <f>i.04156f!M87</f>
        <v>0</v>
      </c>
      <c r="F93" s="698">
        <f t="shared" si="9"/>
        <v>0</v>
      </c>
    </row>
    <row r="94" spans="1:6" x14ac:dyDescent="0.25">
      <c r="A94" s="423" t="s">
        <v>1126</v>
      </c>
      <c r="B94" s="435" t="s">
        <v>1061</v>
      </c>
      <c r="C94" s="428">
        <v>85</v>
      </c>
      <c r="D94" s="427">
        <v>7.3999999999999996E-2</v>
      </c>
      <c r="E94" s="1342">
        <f>i.04156f!M131+i.04156f!M233+i.04156f!M285</f>
        <v>0</v>
      </c>
      <c r="F94" s="698">
        <f t="shared" si="9"/>
        <v>0</v>
      </c>
    </row>
    <row r="95" spans="1:6" x14ac:dyDescent="0.25">
      <c r="A95" s="423" t="s">
        <v>1127</v>
      </c>
      <c r="B95" s="435" t="s">
        <v>577</v>
      </c>
      <c r="C95" s="428">
        <v>86</v>
      </c>
      <c r="D95" s="427">
        <v>7.3999999999999996E-2</v>
      </c>
      <c r="E95" s="1342">
        <f>i.04156f!M337</f>
        <v>0</v>
      </c>
      <c r="F95" s="698">
        <f t="shared" si="9"/>
        <v>0</v>
      </c>
    </row>
    <row r="96" spans="1:6" x14ac:dyDescent="0.25">
      <c r="A96" s="423" t="s">
        <v>1128</v>
      </c>
      <c r="B96" s="435" t="s">
        <v>1063</v>
      </c>
      <c r="C96" s="481">
        <v>87</v>
      </c>
      <c r="D96" s="427">
        <v>7.3999999999999996E-2</v>
      </c>
      <c r="E96" s="1342">
        <f>i.04156f!M359+i.04156f!M381</f>
        <v>0</v>
      </c>
      <c r="F96" s="698">
        <f t="shared" si="9"/>
        <v>0</v>
      </c>
    </row>
    <row r="97" spans="1:6" x14ac:dyDescent="0.25">
      <c r="A97" s="429">
        <v>3</v>
      </c>
      <c r="B97" s="430" t="s">
        <v>1129</v>
      </c>
      <c r="C97" s="431">
        <v>88</v>
      </c>
      <c r="D97" s="430"/>
      <c r="E97" s="433">
        <f>SUM(E98:E106)</f>
        <v>0</v>
      </c>
      <c r="F97" s="433">
        <f>SUM(F98:F106)</f>
        <v>0</v>
      </c>
    </row>
    <row r="98" spans="1:6" ht="25.5" x14ac:dyDescent="0.25">
      <c r="A98" s="423" t="s">
        <v>1130</v>
      </c>
      <c r="B98" s="704" t="s">
        <v>1131</v>
      </c>
      <c r="C98" s="428">
        <v>89</v>
      </c>
      <c r="D98" s="703">
        <v>0.45</v>
      </c>
      <c r="E98" s="698">
        <f>SUM(E129:E136)</f>
        <v>0</v>
      </c>
      <c r="F98" s="698">
        <f>E98*D98</f>
        <v>0</v>
      </c>
    </row>
    <row r="99" spans="1:6" ht="39" x14ac:dyDescent="0.25">
      <c r="A99" s="423">
        <v>3.2</v>
      </c>
      <c r="B99" s="424" t="s">
        <v>1132</v>
      </c>
      <c r="C99" s="481">
        <v>90</v>
      </c>
      <c r="D99" s="697">
        <v>0.4</v>
      </c>
      <c r="E99" s="698">
        <f>i.04156d!M409-E129</f>
        <v>0</v>
      </c>
      <c r="F99" s="698">
        <f t="shared" ref="F99:F106" si="10">E99*D99</f>
        <v>0</v>
      </c>
    </row>
    <row r="100" spans="1:6" ht="39" x14ac:dyDescent="0.25">
      <c r="A100" s="1575">
        <v>3.3</v>
      </c>
      <c r="B100" s="424" t="s">
        <v>1133</v>
      </c>
      <c r="C100" s="481">
        <v>91</v>
      </c>
      <c r="D100" s="697">
        <v>0.25</v>
      </c>
      <c r="E100" s="698">
        <f>i.04156d!M325+i.04156d!M241+i.04156d!M262-E130</f>
        <v>0</v>
      </c>
      <c r="F100" s="698">
        <f t="shared" si="10"/>
        <v>0</v>
      </c>
    </row>
    <row r="101" spans="1:6" ht="39" x14ac:dyDescent="0.25">
      <c r="A101" s="1576"/>
      <c r="B101" s="424" t="s">
        <v>1134</v>
      </c>
      <c r="C101" s="481">
        <v>92</v>
      </c>
      <c r="D101" s="697">
        <v>0.3</v>
      </c>
      <c r="E101" s="698">
        <f>i.04156d!M346+i.04156d!M283+i.04156d!M304-E131</f>
        <v>0</v>
      </c>
      <c r="F101" s="698">
        <f t="shared" si="10"/>
        <v>0</v>
      </c>
    </row>
    <row r="102" spans="1:6" ht="39" x14ac:dyDescent="0.25">
      <c r="A102" s="1577"/>
      <c r="B102" s="424" t="s">
        <v>1135</v>
      </c>
      <c r="C102" s="481">
        <v>93</v>
      </c>
      <c r="D102" s="697">
        <v>0.4</v>
      </c>
      <c r="E102" s="698">
        <f>i.04156d!M367-E132</f>
        <v>0</v>
      </c>
      <c r="F102" s="698">
        <f t="shared" si="10"/>
        <v>0</v>
      </c>
    </row>
    <row r="103" spans="1:6" ht="26.25" x14ac:dyDescent="0.25">
      <c r="A103" s="423">
        <v>3.4</v>
      </c>
      <c r="B103" s="424" t="s">
        <v>1136</v>
      </c>
      <c r="C103" s="428">
        <v>94</v>
      </c>
      <c r="D103" s="697">
        <v>0.375</v>
      </c>
      <c r="E103" s="698">
        <f>i.04156d!M388-E133</f>
        <v>0</v>
      </c>
      <c r="F103" s="698">
        <f t="shared" si="10"/>
        <v>0</v>
      </c>
    </row>
    <row r="104" spans="1:6" ht="26.25" x14ac:dyDescent="0.25">
      <c r="A104" s="423">
        <v>3.5</v>
      </c>
      <c r="B104" s="424" t="s">
        <v>1137</v>
      </c>
      <c r="C104" s="481">
        <v>95</v>
      </c>
      <c r="D104" s="697">
        <v>0.46500000000000002</v>
      </c>
      <c r="E104" s="698">
        <f>i.04156e!M98-E134</f>
        <v>0</v>
      </c>
      <c r="F104" s="698">
        <f t="shared" si="10"/>
        <v>0</v>
      </c>
    </row>
    <row r="105" spans="1:6" ht="25.5" x14ac:dyDescent="0.25">
      <c r="A105" s="423">
        <v>3.6</v>
      </c>
      <c r="B105" s="704" t="s">
        <v>1138</v>
      </c>
      <c r="C105" s="481">
        <v>96</v>
      </c>
      <c r="D105" s="697">
        <v>0.56499999999999995</v>
      </c>
      <c r="E105" s="698">
        <f>i.04156e!M109-E135</f>
        <v>0</v>
      </c>
      <c r="F105" s="698">
        <f t="shared" si="10"/>
        <v>0</v>
      </c>
    </row>
    <row r="106" spans="1:6" x14ac:dyDescent="0.25">
      <c r="A106" s="423">
        <v>3.7</v>
      </c>
      <c r="B106" s="424" t="s">
        <v>1139</v>
      </c>
      <c r="C106" s="428">
        <v>97</v>
      </c>
      <c r="D106" s="697">
        <v>0.6</v>
      </c>
      <c r="E106" s="698">
        <f>i.04156e!M120-E136</f>
        <v>0</v>
      </c>
      <c r="F106" s="698">
        <f t="shared" si="10"/>
        <v>0</v>
      </c>
    </row>
    <row r="107" spans="1:6" x14ac:dyDescent="0.25">
      <c r="A107" s="429">
        <v>4</v>
      </c>
      <c r="B107" s="430" t="s">
        <v>1140</v>
      </c>
      <c r="C107" s="431">
        <v>98</v>
      </c>
      <c r="D107" s="430"/>
      <c r="E107" s="433">
        <f>SUM(E108:E126)-E127-E128</f>
        <v>0</v>
      </c>
      <c r="F107" s="433">
        <f>SUM(F108:F126)-F127-F128</f>
        <v>0</v>
      </c>
    </row>
    <row r="108" spans="1:6" x14ac:dyDescent="0.25">
      <c r="A108" s="423">
        <v>4.0999999999999996</v>
      </c>
      <c r="B108" s="441" t="s">
        <v>442</v>
      </c>
      <c r="C108" s="481">
        <v>99</v>
      </c>
      <c r="D108" s="703">
        <v>0.05</v>
      </c>
      <c r="E108" s="434">
        <f>i.04119a!D81-i.04119a!D82</f>
        <v>0</v>
      </c>
      <c r="F108" s="434">
        <f>E108*D108</f>
        <v>0</v>
      </c>
    </row>
    <row r="109" spans="1:6" x14ac:dyDescent="0.25">
      <c r="A109" s="423">
        <v>4.2</v>
      </c>
      <c r="B109" s="441" t="s">
        <v>1141</v>
      </c>
      <c r="C109" s="428">
        <v>100</v>
      </c>
      <c r="D109" s="703">
        <v>0.15</v>
      </c>
      <c r="E109" s="434">
        <f>i.04119a!D83-i.04119a!D84</f>
        <v>0</v>
      </c>
      <c r="F109" s="434">
        <f t="shared" ref="F109:F126" si="11">E109*D109</f>
        <v>0</v>
      </c>
    </row>
    <row r="110" spans="1:6" x14ac:dyDescent="0.25">
      <c r="A110" s="423">
        <v>4.3</v>
      </c>
      <c r="B110" s="441" t="s">
        <v>446</v>
      </c>
      <c r="C110" s="481">
        <v>101</v>
      </c>
      <c r="D110" s="703">
        <v>0.2</v>
      </c>
      <c r="E110" s="434">
        <f>i.04119a!D85-i.04119a!D86</f>
        <v>0</v>
      </c>
      <c r="F110" s="434">
        <f t="shared" si="11"/>
        <v>0</v>
      </c>
    </row>
    <row r="111" spans="1:6" x14ac:dyDescent="0.25">
      <c r="A111" s="423">
        <v>4.4000000000000004</v>
      </c>
      <c r="B111" s="441" t="s">
        <v>448</v>
      </c>
      <c r="C111" s="481">
        <v>102</v>
      </c>
      <c r="D111" s="703">
        <v>0.35</v>
      </c>
      <c r="E111" s="434">
        <f>i.04119a!D87-i.04119a!D88</f>
        <v>0</v>
      </c>
      <c r="F111" s="434">
        <f t="shared" si="11"/>
        <v>0</v>
      </c>
    </row>
    <row r="112" spans="1:6" x14ac:dyDescent="0.25">
      <c r="A112" s="423">
        <v>4.5</v>
      </c>
      <c r="B112" s="441" t="s">
        <v>1142</v>
      </c>
      <c r="C112" s="428">
        <v>103</v>
      </c>
      <c r="D112" s="703">
        <v>0.4</v>
      </c>
      <c r="E112" s="434">
        <f>i.04119a!D89-i.04119a!D90</f>
        <v>0</v>
      </c>
      <c r="F112" s="434">
        <f t="shared" si="11"/>
        <v>0</v>
      </c>
    </row>
    <row r="113" spans="1:6" x14ac:dyDescent="0.25">
      <c r="A113" s="423">
        <v>4.5999999999999996</v>
      </c>
      <c r="B113" s="441" t="s">
        <v>452</v>
      </c>
      <c r="C113" s="481">
        <v>104</v>
      </c>
      <c r="D113" s="703">
        <v>0.45</v>
      </c>
      <c r="E113" s="434">
        <f>i.04119a!D91-i.04119a!D92</f>
        <v>0</v>
      </c>
      <c r="F113" s="434">
        <f t="shared" si="11"/>
        <v>0</v>
      </c>
    </row>
    <row r="114" spans="1:6" x14ac:dyDescent="0.25">
      <c r="A114" s="423">
        <v>4.7</v>
      </c>
      <c r="B114" s="441" t="s">
        <v>454</v>
      </c>
      <c r="C114" s="481">
        <v>105</v>
      </c>
      <c r="D114" s="703">
        <v>0.15</v>
      </c>
      <c r="E114" s="434">
        <f>i.04119a!D93-i.04119a!D94</f>
        <v>0</v>
      </c>
      <c r="F114" s="434">
        <f t="shared" si="11"/>
        <v>0</v>
      </c>
    </row>
    <row r="115" spans="1:6" x14ac:dyDescent="0.25">
      <c r="A115" s="423">
        <v>4.8</v>
      </c>
      <c r="B115" s="441" t="s">
        <v>458</v>
      </c>
      <c r="C115" s="428">
        <v>106</v>
      </c>
      <c r="D115" s="703">
        <v>0.5</v>
      </c>
      <c r="E115" s="434">
        <f>i.04119a!D97</f>
        <v>0</v>
      </c>
      <c r="F115" s="434">
        <f t="shared" si="11"/>
        <v>0</v>
      </c>
    </row>
    <row r="116" spans="1:6" x14ac:dyDescent="0.25">
      <c r="A116" s="423">
        <v>4.9000000000000004</v>
      </c>
      <c r="B116" s="441" t="s">
        <v>187</v>
      </c>
      <c r="C116" s="428">
        <v>107</v>
      </c>
      <c r="D116" s="703">
        <v>0.15</v>
      </c>
      <c r="E116" s="434">
        <f>i.04119a!D110</f>
        <v>0</v>
      </c>
      <c r="F116" s="434">
        <f t="shared" si="11"/>
        <v>0</v>
      </c>
    </row>
    <row r="117" spans="1:6" x14ac:dyDescent="0.25">
      <c r="A117" s="443">
        <v>4.0999999999999996</v>
      </c>
      <c r="B117" s="441" t="s">
        <v>174</v>
      </c>
      <c r="C117" s="428">
        <v>108</v>
      </c>
      <c r="D117" s="703">
        <v>0.3</v>
      </c>
      <c r="E117" s="434">
        <f>i.04119a!D64+i.04119a!D65</f>
        <v>0</v>
      </c>
      <c r="F117" s="434">
        <f t="shared" si="11"/>
        <v>0</v>
      </c>
    </row>
    <row r="118" spans="1:6" x14ac:dyDescent="0.25">
      <c r="A118" s="423">
        <v>4.1100000000000003</v>
      </c>
      <c r="B118" s="444" t="s">
        <v>1143</v>
      </c>
      <c r="C118" s="481">
        <v>109</v>
      </c>
      <c r="D118" s="697">
        <v>0.8</v>
      </c>
      <c r="E118" s="987"/>
      <c r="F118" s="434">
        <f t="shared" si="11"/>
        <v>0</v>
      </c>
    </row>
    <row r="119" spans="1:6" x14ac:dyDescent="0.25">
      <c r="A119" s="423">
        <v>4.12</v>
      </c>
      <c r="B119" s="444" t="s">
        <v>1144</v>
      </c>
      <c r="C119" s="481">
        <v>110</v>
      </c>
      <c r="D119" s="697">
        <v>0.9</v>
      </c>
      <c r="E119" s="987"/>
      <c r="F119" s="434">
        <f t="shared" si="11"/>
        <v>0</v>
      </c>
    </row>
    <row r="120" spans="1:6" x14ac:dyDescent="0.25">
      <c r="A120" s="423">
        <v>4.13</v>
      </c>
      <c r="B120" s="444" t="s">
        <v>542</v>
      </c>
      <c r="C120" s="428">
        <v>111</v>
      </c>
      <c r="D120" s="697">
        <v>0.7</v>
      </c>
      <c r="E120" s="434">
        <f>i.04119!E28</f>
        <v>0</v>
      </c>
      <c r="F120" s="434">
        <f t="shared" si="11"/>
        <v>0</v>
      </c>
    </row>
    <row r="121" spans="1:6" x14ac:dyDescent="0.25">
      <c r="A121" s="1568">
        <v>4.1399999999999997</v>
      </c>
      <c r="B121" s="441" t="s">
        <v>1145</v>
      </c>
      <c r="C121" s="481">
        <v>112</v>
      </c>
      <c r="D121" s="703">
        <v>0</v>
      </c>
      <c r="E121" s="434">
        <f>i.04156g!K11</f>
        <v>0</v>
      </c>
      <c r="F121" s="434">
        <f t="shared" si="11"/>
        <v>0</v>
      </c>
    </row>
    <row r="122" spans="1:6" x14ac:dyDescent="0.25">
      <c r="A122" s="1569"/>
      <c r="B122" s="441" t="s">
        <v>1146</v>
      </c>
      <c r="C122" s="428">
        <v>113</v>
      </c>
      <c r="D122" s="703">
        <v>0.25</v>
      </c>
      <c r="E122" s="434">
        <f>i.04156g!K12</f>
        <v>0</v>
      </c>
      <c r="F122" s="434">
        <f t="shared" si="11"/>
        <v>0</v>
      </c>
    </row>
    <row r="123" spans="1:6" x14ac:dyDescent="0.25">
      <c r="A123" s="1569"/>
      <c r="B123" s="441" t="s">
        <v>1147</v>
      </c>
      <c r="C123" s="481">
        <v>114</v>
      </c>
      <c r="D123" s="703">
        <v>0.5</v>
      </c>
      <c r="E123" s="434">
        <f>i.04156g!K13</f>
        <v>0</v>
      </c>
      <c r="F123" s="434">
        <f t="shared" si="11"/>
        <v>0</v>
      </c>
    </row>
    <row r="124" spans="1:6" x14ac:dyDescent="0.25">
      <c r="A124" s="1569"/>
      <c r="B124" s="441" t="s">
        <v>1148</v>
      </c>
      <c r="C124" s="481">
        <v>115</v>
      </c>
      <c r="D124" s="703">
        <v>1</v>
      </c>
      <c r="E124" s="434">
        <f>i.04156g!K14</f>
        <v>0</v>
      </c>
      <c r="F124" s="434">
        <f t="shared" si="11"/>
        <v>0</v>
      </c>
    </row>
    <row r="125" spans="1:6" x14ac:dyDescent="0.25">
      <c r="A125" s="1570"/>
      <c r="B125" s="441" t="s">
        <v>1149</v>
      </c>
      <c r="C125" s="428">
        <v>116</v>
      </c>
      <c r="D125" s="703">
        <v>1</v>
      </c>
      <c r="E125" s="434">
        <f>i.04156g!K15</f>
        <v>0</v>
      </c>
      <c r="F125" s="434">
        <f t="shared" si="11"/>
        <v>0</v>
      </c>
    </row>
    <row r="126" spans="1:6" x14ac:dyDescent="0.25">
      <c r="A126" s="423">
        <v>4.1500000000000004</v>
      </c>
      <c r="B126" s="441" t="s">
        <v>186</v>
      </c>
      <c r="C126" s="428">
        <v>117</v>
      </c>
      <c r="D126" s="703">
        <v>0.5</v>
      </c>
      <c r="E126" s="434">
        <f>i.04119!E42</f>
        <v>0</v>
      </c>
      <c r="F126" s="434">
        <f t="shared" si="11"/>
        <v>0</v>
      </c>
    </row>
    <row r="127" spans="1:6" x14ac:dyDescent="0.25">
      <c r="B127" s="934" t="s">
        <v>1619</v>
      </c>
      <c r="C127" s="850"/>
      <c r="D127" s="851"/>
      <c r="E127" s="1343"/>
      <c r="F127" s="1343"/>
    </row>
    <row r="128" spans="1:6" x14ac:dyDescent="0.25">
      <c r="B128" s="935" t="s">
        <v>1620</v>
      </c>
      <c r="C128" s="850"/>
      <c r="D128" s="851"/>
      <c r="E128" s="987"/>
      <c r="F128" s="987"/>
    </row>
    <row r="129" spans="2:6" ht="43.5" customHeight="1" x14ac:dyDescent="0.25">
      <c r="B129" s="936" t="s">
        <v>1621</v>
      </c>
      <c r="C129" s="850"/>
      <c r="D129" s="851"/>
      <c r="E129" s="987"/>
      <c r="F129" s="896"/>
    </row>
    <row r="130" spans="2:6" ht="39" x14ac:dyDescent="0.25">
      <c r="B130" s="936" t="s">
        <v>1622</v>
      </c>
      <c r="C130" s="850"/>
      <c r="D130" s="851"/>
      <c r="E130" s="987"/>
      <c r="F130" s="1"/>
    </row>
    <row r="131" spans="2:6" ht="38.1" customHeight="1" x14ac:dyDescent="0.25">
      <c r="B131" s="936" t="s">
        <v>1623</v>
      </c>
      <c r="C131" s="850"/>
      <c r="D131" s="851"/>
      <c r="E131" s="987"/>
      <c r="F131" s="1"/>
    </row>
    <row r="132" spans="2:6" ht="41.45" customHeight="1" x14ac:dyDescent="0.25">
      <c r="B132" s="936" t="s">
        <v>1624</v>
      </c>
      <c r="C132" s="850"/>
      <c r="D132" s="851"/>
      <c r="E132" s="987"/>
      <c r="F132" s="1"/>
    </row>
    <row r="133" spans="2:6" ht="29.1" customHeight="1" x14ac:dyDescent="0.25">
      <c r="B133" s="936" t="s">
        <v>1625</v>
      </c>
      <c r="C133" s="850"/>
      <c r="D133" s="851"/>
      <c r="E133" s="987"/>
      <c r="F133" s="1"/>
    </row>
    <row r="134" spans="2:6" ht="39" x14ac:dyDescent="0.25">
      <c r="B134" s="936" t="s">
        <v>1626</v>
      </c>
      <c r="C134" s="850"/>
      <c r="D134" s="851"/>
      <c r="E134" s="987"/>
      <c r="F134" s="1"/>
    </row>
    <row r="135" spans="2:6" ht="51" x14ac:dyDescent="0.25">
      <c r="B135" s="68" t="s">
        <v>1627</v>
      </c>
      <c r="C135" s="850"/>
      <c r="D135" s="851"/>
      <c r="E135" s="987"/>
      <c r="F135" s="1"/>
    </row>
    <row r="136" spans="2:6" ht="26.25" x14ac:dyDescent="0.25">
      <c r="B136" s="936" t="s">
        <v>1628</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1014</v>
      </c>
      <c r="C151" s="72"/>
      <c r="D151" s="584"/>
      <c r="E151" s="498"/>
      <c r="F151" s="498"/>
    </row>
    <row r="152" spans="2:6" x14ac:dyDescent="0.25">
      <c r="B152" s="909" t="s">
        <v>1629</v>
      </c>
      <c r="C152" s="72"/>
      <c r="D152" s="584"/>
      <c r="E152" s="498"/>
      <c r="F152" s="498"/>
    </row>
    <row r="153" spans="2:6" ht="69.599999999999994" customHeight="1" x14ac:dyDescent="0.25">
      <c r="B153" s="1559" t="s">
        <v>1630</v>
      </c>
      <c r="C153" s="1559"/>
      <c r="D153" s="1559"/>
      <c r="E153" s="1559"/>
      <c r="F153" s="1559"/>
    </row>
    <row r="154" spans="2:6" ht="68.45" customHeight="1" x14ac:dyDescent="0.25">
      <c r="B154" s="1559" t="s">
        <v>1631</v>
      </c>
      <c r="C154" s="1559"/>
      <c r="D154" s="1559"/>
      <c r="E154" s="1559"/>
      <c r="F154" s="1559"/>
    </row>
    <row r="155" spans="2:6" ht="33" customHeight="1" x14ac:dyDescent="0.25">
      <c r="B155" s="1559" t="s">
        <v>1632</v>
      </c>
      <c r="C155" s="1559"/>
      <c r="D155" s="1559"/>
      <c r="E155" s="1559"/>
      <c r="F155" s="1559"/>
    </row>
    <row r="156" spans="2:6" x14ac:dyDescent="0.25">
      <c r="B156" s="911"/>
      <c r="C156" s="72"/>
      <c r="D156" s="584"/>
      <c r="E156" s="498"/>
      <c r="F156" s="498"/>
    </row>
    <row r="157" spans="2:6" x14ac:dyDescent="0.25">
      <c r="B157" s="912" t="s">
        <v>1590</v>
      </c>
      <c r="C157" s="912" t="s">
        <v>1591</v>
      </c>
      <c r="D157" s="584"/>
      <c r="E157" s="498"/>
      <c r="F157" s="498"/>
    </row>
    <row r="158" spans="2:6" x14ac:dyDescent="0.25">
      <c r="B158" s="913" t="s">
        <v>1592</v>
      </c>
      <c r="C158" s="912"/>
      <c r="D158" s="584"/>
      <c r="E158" s="498"/>
      <c r="F158" s="498"/>
    </row>
    <row r="159" spans="2:6" x14ac:dyDescent="0.25">
      <c r="B159" s="913" t="s">
        <v>1593</v>
      </c>
      <c r="C159" s="914"/>
      <c r="D159" s="584"/>
      <c r="E159" s="498"/>
      <c r="F159" s="498"/>
    </row>
    <row r="160" spans="2:6" x14ac:dyDescent="0.25">
      <c r="B160" s="913" t="s">
        <v>1594</v>
      </c>
      <c r="C160" s="915"/>
      <c r="D160" s="584"/>
      <c r="E160" s="498"/>
      <c r="F160" s="498"/>
    </row>
    <row r="161" spans="2:6" x14ac:dyDescent="0.25">
      <c r="B161" s="913" t="s">
        <v>1595</v>
      </c>
      <c r="C161" s="916"/>
      <c r="D161" s="584"/>
      <c r="E161" s="498"/>
      <c r="F161" s="498"/>
    </row>
  </sheetData>
  <sheetProtection algorithmName="SHA-512" hashValue="YvHkP57WEX7rAOFr7mHP6cI0r93+sfJeMRig4zbNM52VInYjM5yaAEfI1TaGHc6rV+rqHvu4HK9wGA+dG3HAKg==" saltValue="A4vFmrJ7qSfi5cODg8VSLQ=="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580" t="s">
        <v>1764</v>
      </c>
      <c r="E1" s="1581"/>
      <c r="F1" s="1581"/>
    </row>
    <row r="2" spans="1:12" x14ac:dyDescent="0.25">
      <c r="A2" s="1582" t="s">
        <v>1150</v>
      </c>
      <c r="B2" s="1582"/>
      <c r="C2" s="1582"/>
      <c r="D2" s="1582"/>
      <c r="E2" s="1582"/>
      <c r="F2" s="1582"/>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583" t="s">
        <v>1151</v>
      </c>
      <c r="B6" s="1584"/>
      <c r="C6" s="431" t="s">
        <v>1152</v>
      </c>
      <c r="D6" s="431" t="s">
        <v>1153</v>
      </c>
      <c r="E6" s="431" t="s">
        <v>1154</v>
      </c>
      <c r="F6" s="431" t="s">
        <v>1155</v>
      </c>
      <c r="L6" s="478"/>
    </row>
    <row r="7" spans="1:12" x14ac:dyDescent="0.25">
      <c r="A7" s="1585"/>
      <c r="B7" s="1586"/>
      <c r="C7" s="450">
        <f>i.04156!F10</f>
        <v>0</v>
      </c>
      <c r="D7" s="450">
        <f>i.04156!F15</f>
        <v>0</v>
      </c>
      <c r="E7" s="450">
        <f>i.04156!F97</f>
        <v>0</v>
      </c>
      <c r="F7" s="450">
        <f>i.04156!F107</f>
        <v>0</v>
      </c>
      <c r="L7" s="478"/>
    </row>
    <row r="8" spans="1:12" ht="15" customHeight="1" x14ac:dyDescent="0.25">
      <c r="A8" s="1587"/>
      <c r="B8" s="1588"/>
      <c r="C8" s="1589" t="s">
        <v>1156</v>
      </c>
      <c r="D8" s="1589"/>
      <c r="E8" s="1589"/>
      <c r="F8" s="1589"/>
      <c r="L8" s="478"/>
    </row>
    <row r="9" spans="1:12" ht="25.5" x14ac:dyDescent="0.25">
      <c r="A9" s="451" t="s">
        <v>1152</v>
      </c>
      <c r="B9" s="452">
        <f>C7</f>
        <v>0</v>
      </c>
      <c r="C9" s="453">
        <v>1</v>
      </c>
      <c r="D9" s="453">
        <v>0.25</v>
      </c>
      <c r="E9" s="453">
        <v>0</v>
      </c>
      <c r="F9" s="453">
        <v>0</v>
      </c>
      <c r="L9" s="478"/>
    </row>
    <row r="10" spans="1:12" ht="25.5" x14ac:dyDescent="0.25">
      <c r="A10" s="451" t="s">
        <v>1153</v>
      </c>
      <c r="B10" s="452">
        <f>D7</f>
        <v>0</v>
      </c>
      <c r="C10" s="454">
        <v>0.25</v>
      </c>
      <c r="D10" s="453">
        <v>1</v>
      </c>
      <c r="E10" s="453">
        <v>0.25</v>
      </c>
      <c r="F10" s="453">
        <v>0</v>
      </c>
    </row>
    <row r="11" spans="1:12" ht="25.5" x14ac:dyDescent="0.25">
      <c r="A11" s="451" t="s">
        <v>1154</v>
      </c>
      <c r="B11" s="452">
        <f>E7</f>
        <v>0</v>
      </c>
      <c r="C11" s="454">
        <v>0</v>
      </c>
      <c r="D11" s="454">
        <v>0.25</v>
      </c>
      <c r="E11" s="453">
        <v>1</v>
      </c>
      <c r="F11" s="453">
        <v>0</v>
      </c>
    </row>
    <row r="12" spans="1:12" ht="25.5" x14ac:dyDescent="0.25">
      <c r="A12" s="451" t="s">
        <v>1155</v>
      </c>
      <c r="B12" s="452">
        <f>F7</f>
        <v>0</v>
      </c>
      <c r="C12" s="454">
        <v>0</v>
      </c>
      <c r="D12" s="454">
        <v>0</v>
      </c>
      <c r="E12" s="454">
        <v>0</v>
      </c>
      <c r="F12" s="453">
        <v>1</v>
      </c>
    </row>
    <row r="13" spans="1:12" ht="25.5" x14ac:dyDescent="0.25">
      <c r="A13" s="451" t="s">
        <v>1157</v>
      </c>
      <c r="B13" s="1590">
        <f>SQRT(SUMPRODUCT(C15:F15,C7:F7))</f>
        <v>0</v>
      </c>
      <c r="C13" s="1590"/>
      <c r="D13" s="1590"/>
      <c r="E13" s="1590"/>
      <c r="F13" s="1590"/>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591"/>
      <c r="U20" s="1591"/>
    </row>
    <row r="21" spans="1:21" x14ac:dyDescent="0.25">
      <c r="A21" s="852"/>
      <c r="T21" s="1578"/>
      <c r="U21" s="1578"/>
    </row>
    <row r="22" spans="1:21" x14ac:dyDescent="0.25">
      <c r="A22" s="852" t="str">
        <f>i.04119!B97</f>
        <v xml:space="preserve"> Гүйцэтгэх захирал</v>
      </c>
      <c r="B22" s="852" t="str">
        <f>i.04119!C97</f>
        <v xml:space="preserve">/................................../   </v>
      </c>
      <c r="C22" s="852"/>
      <c r="D22" s="852" t="str">
        <f>i.04119!E97</f>
        <v>/................................./</v>
      </c>
      <c r="T22" s="1579"/>
      <c r="U22" s="1579"/>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XxTqEp1MvRMAUQPNFp/SkwcnkJhAHCREXIpRnGUns7qcQ3MuUKYi7f88Ain66hlIErX9WYpaK+o3ZZAjMeNcfg==" saltValue="1qwXV88PxhC5uDloyL7U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99"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580" t="s">
        <v>1765</v>
      </c>
      <c r="D1" s="1581"/>
      <c r="E1" s="1581"/>
      <c r="F1" s="1581"/>
    </row>
    <row r="2" spans="1:6" ht="25.5" customHeight="1" x14ac:dyDescent="0.25">
      <c r="A2" s="1582" t="s">
        <v>1158</v>
      </c>
      <c r="B2" s="1582"/>
      <c r="C2" s="1582"/>
      <c r="D2" s="1582"/>
      <c r="E2" s="1582"/>
      <c r="F2" s="1582"/>
    </row>
    <row r="3" spans="1:6" x14ac:dyDescent="0.25">
      <c r="A3" s="478"/>
      <c r="B3" s="455"/>
      <c r="C3" s="455"/>
      <c r="D3" s="455"/>
      <c r="E3" s="455"/>
      <c r="F3" s="455"/>
    </row>
    <row r="4" spans="1:6" x14ac:dyDescent="0.25">
      <c r="A4" s="1593" t="str">
        <f>i.04157!A4</f>
        <v>Даатгагчийн нэр:</v>
      </c>
      <c r="B4" s="1593"/>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368</v>
      </c>
      <c r="C6" s="431" t="s">
        <v>6</v>
      </c>
      <c r="D6" s="431" t="s">
        <v>1159</v>
      </c>
      <c r="E6" s="431" t="s">
        <v>1160</v>
      </c>
      <c r="F6" s="431" t="s">
        <v>1050</v>
      </c>
    </row>
    <row r="7" spans="1:6" x14ac:dyDescent="0.25">
      <c r="A7" s="431" t="s">
        <v>8</v>
      </c>
      <c r="B7" s="431" t="s">
        <v>9</v>
      </c>
      <c r="C7" s="431" t="s">
        <v>10</v>
      </c>
      <c r="D7" s="431">
        <v>1</v>
      </c>
      <c r="E7" s="431">
        <v>2</v>
      </c>
      <c r="F7" s="431">
        <v>3</v>
      </c>
    </row>
    <row r="8" spans="1:6" ht="25.5" x14ac:dyDescent="0.25">
      <c r="A8" s="480">
        <v>1</v>
      </c>
      <c r="B8" s="457" t="s">
        <v>1161</v>
      </c>
      <c r="C8" s="431">
        <v>1</v>
      </c>
      <c r="D8" s="431"/>
      <c r="E8" s="706">
        <f>SUM(E9:E11)</f>
        <v>0</v>
      </c>
      <c r="F8" s="706">
        <f>SUM(F9:F11)</f>
        <v>0</v>
      </c>
    </row>
    <row r="9" spans="1:6" ht="25.5" x14ac:dyDescent="0.25">
      <c r="A9" s="458">
        <v>1.1000000000000001</v>
      </c>
      <c r="B9" s="459" t="s">
        <v>1162</v>
      </c>
      <c r="C9" s="481">
        <v>2</v>
      </c>
      <c r="D9" s="427">
        <v>0.08</v>
      </c>
      <c r="E9" s="707">
        <f>i.04156a!B952+i.04156a!C952+i.04156a!B969+i.04156a!C969+i.04156a!J10+i.04156a!J24+i.04156a!K24+i.04156a!J377+i.04156a!J508+i.04156a!K508-E117</f>
        <v>0</v>
      </c>
      <c r="F9" s="708">
        <f>E9*D9</f>
        <v>0</v>
      </c>
    </row>
    <row r="10" spans="1:6" ht="25.5" x14ac:dyDescent="0.25">
      <c r="A10" s="458">
        <v>1.2</v>
      </c>
      <c r="B10" s="459" t="s">
        <v>1163</v>
      </c>
      <c r="C10" s="481">
        <v>3</v>
      </c>
      <c r="D10" s="427">
        <v>0.16</v>
      </c>
      <c r="E10" s="707">
        <f>i.04119a!D17+i.04119a!D18+i.04119a!D48-E118</f>
        <v>0</v>
      </c>
      <c r="F10" s="708">
        <f t="shared" ref="F10:F68" si="0">E10*D10</f>
        <v>0</v>
      </c>
    </row>
    <row r="11" spans="1:6" x14ac:dyDescent="0.25">
      <c r="A11" s="458">
        <v>1.3</v>
      </c>
      <c r="B11" s="459" t="s">
        <v>1164</v>
      </c>
      <c r="C11" s="481">
        <v>4</v>
      </c>
      <c r="D11" s="427">
        <v>0.8</v>
      </c>
      <c r="E11" s="944">
        <f>SUM(E117:E118)</f>
        <v>0</v>
      </c>
      <c r="F11" s="708">
        <f t="shared" si="0"/>
        <v>0</v>
      </c>
    </row>
    <row r="12" spans="1:6" ht="25.5" x14ac:dyDescent="0.25">
      <c r="A12" s="480">
        <v>2</v>
      </c>
      <c r="B12" s="457" t="s">
        <v>1165</v>
      </c>
      <c r="C12" s="431">
        <v>5</v>
      </c>
      <c r="D12" s="431"/>
      <c r="E12" s="709">
        <f>SUM(E13:E17)</f>
        <v>0</v>
      </c>
      <c r="F12" s="709">
        <f>SUM(F13:F17)</f>
        <v>0</v>
      </c>
    </row>
    <row r="13" spans="1:6" x14ac:dyDescent="0.25">
      <c r="A13" s="458">
        <v>2.1</v>
      </c>
      <c r="B13" s="459" t="s">
        <v>193</v>
      </c>
      <c r="C13" s="481">
        <v>6</v>
      </c>
      <c r="D13" s="427">
        <v>0</v>
      </c>
      <c r="E13" s="708">
        <f>i.04156b!M359</f>
        <v>0</v>
      </c>
      <c r="F13" s="708">
        <f t="shared" si="0"/>
        <v>0</v>
      </c>
    </row>
    <row r="14" spans="1:6" x14ac:dyDescent="0.25">
      <c r="A14" s="458">
        <v>2.2000000000000002</v>
      </c>
      <c r="B14" s="459" t="s">
        <v>194</v>
      </c>
      <c r="C14" s="481">
        <v>7</v>
      </c>
      <c r="D14" s="427">
        <v>0.25</v>
      </c>
      <c r="E14" s="708">
        <f>i.04156b!M360</f>
        <v>0</v>
      </c>
      <c r="F14" s="708">
        <f t="shared" si="0"/>
        <v>0</v>
      </c>
    </row>
    <row r="15" spans="1:6" x14ac:dyDescent="0.25">
      <c r="A15" s="458">
        <v>2.2999999999999998</v>
      </c>
      <c r="B15" s="459" t="s">
        <v>195</v>
      </c>
      <c r="C15" s="481">
        <v>8</v>
      </c>
      <c r="D15" s="427">
        <v>0.5</v>
      </c>
      <c r="E15" s="708">
        <f>i.04156b!M361</f>
        <v>0</v>
      </c>
      <c r="F15" s="708">
        <f t="shared" si="0"/>
        <v>0</v>
      </c>
    </row>
    <row r="16" spans="1:6" x14ac:dyDescent="0.25">
      <c r="A16" s="458">
        <v>2.4</v>
      </c>
      <c r="B16" s="459" t="s">
        <v>196</v>
      </c>
      <c r="C16" s="481">
        <v>9</v>
      </c>
      <c r="D16" s="427">
        <v>1</v>
      </c>
      <c r="E16" s="708">
        <f>i.04156b!M362</f>
        <v>0</v>
      </c>
      <c r="F16" s="708">
        <f t="shared" si="0"/>
        <v>0</v>
      </c>
    </row>
    <row r="17" spans="1:6" x14ac:dyDescent="0.25">
      <c r="A17" s="458">
        <v>2.5</v>
      </c>
      <c r="B17" s="459" t="s">
        <v>197</v>
      </c>
      <c r="C17" s="481">
        <v>10</v>
      </c>
      <c r="D17" s="427">
        <v>1</v>
      </c>
      <c r="E17" s="708">
        <f>i.04156b!M363</f>
        <v>0</v>
      </c>
      <c r="F17" s="708">
        <f t="shared" si="0"/>
        <v>0</v>
      </c>
    </row>
    <row r="18" spans="1:6" ht="25.5" x14ac:dyDescent="0.25">
      <c r="A18" s="480">
        <v>3</v>
      </c>
      <c r="B18" s="461" t="s">
        <v>1166</v>
      </c>
      <c r="C18" s="431">
        <v>11</v>
      </c>
      <c r="D18" s="431"/>
      <c r="E18" s="709">
        <f>SUM(E19:E26)</f>
        <v>0</v>
      </c>
      <c r="F18" s="709">
        <f>SUM(F19:F26)</f>
        <v>0</v>
      </c>
    </row>
    <row r="19" spans="1:6" x14ac:dyDescent="0.25">
      <c r="A19" s="458">
        <v>3.1</v>
      </c>
      <c r="B19" s="459" t="s">
        <v>1167</v>
      </c>
      <c r="C19" s="481">
        <v>12</v>
      </c>
      <c r="D19" s="427">
        <v>0</v>
      </c>
      <c r="E19" s="707">
        <f>i.04156f!P14+i.04156f!P36+i.04156f!P58</f>
        <v>0</v>
      </c>
      <c r="F19" s="708">
        <f t="shared" si="0"/>
        <v>0</v>
      </c>
    </row>
    <row r="20" spans="1:6" x14ac:dyDescent="0.25">
      <c r="A20" s="458">
        <v>3.2</v>
      </c>
      <c r="B20" s="459" t="s">
        <v>1168</v>
      </c>
      <c r="C20" s="481">
        <v>13</v>
      </c>
      <c r="D20" s="427">
        <v>1.6E-2</v>
      </c>
      <c r="E20" s="707">
        <f>i.04156f!P15+i.04156f!P37+i.04156f!P59</f>
        <v>0</v>
      </c>
      <c r="F20" s="708">
        <f t="shared" si="0"/>
        <v>0</v>
      </c>
    </row>
    <row r="21" spans="1:6" x14ac:dyDescent="0.25">
      <c r="A21" s="458">
        <v>3.3</v>
      </c>
      <c r="B21" s="459" t="s">
        <v>860</v>
      </c>
      <c r="C21" s="481">
        <v>14</v>
      </c>
      <c r="D21" s="427">
        <v>0.04</v>
      </c>
      <c r="E21" s="707">
        <f>i.04156f!P16+i.04156f!P38+i.04156f!P60</f>
        <v>0</v>
      </c>
      <c r="F21" s="708">
        <f t="shared" si="0"/>
        <v>0</v>
      </c>
    </row>
    <row r="22" spans="1:6" x14ac:dyDescent="0.25">
      <c r="A22" s="458">
        <v>3.4</v>
      </c>
      <c r="B22" s="459" t="s">
        <v>1169</v>
      </c>
      <c r="C22" s="481">
        <v>15</v>
      </c>
      <c r="D22" s="427">
        <v>0.08</v>
      </c>
      <c r="E22" s="707">
        <f>i.04156f!P17+i.04156f!P39+i.04156f!P61</f>
        <v>0</v>
      </c>
      <c r="F22" s="708">
        <f t="shared" si="0"/>
        <v>0</v>
      </c>
    </row>
    <row r="23" spans="1:6" x14ac:dyDescent="0.25">
      <c r="A23" s="458">
        <v>3.5</v>
      </c>
      <c r="B23" s="459" t="s">
        <v>1170</v>
      </c>
      <c r="C23" s="481">
        <v>16</v>
      </c>
      <c r="D23" s="427">
        <v>0.16</v>
      </c>
      <c r="E23" s="707">
        <f>i.04156f!P18+i.04156f!P40+i.04156f!P62</f>
        <v>0</v>
      </c>
      <c r="F23" s="708">
        <f t="shared" si="0"/>
        <v>0</v>
      </c>
    </row>
    <row r="24" spans="1:6" x14ac:dyDescent="0.25">
      <c r="A24" s="458">
        <v>3.6</v>
      </c>
      <c r="B24" s="459" t="s">
        <v>1171</v>
      </c>
      <c r="C24" s="481">
        <v>17</v>
      </c>
      <c r="D24" s="427">
        <v>0.24</v>
      </c>
      <c r="E24" s="707">
        <f>i.04156f!P19+i.04156f!P41+i.04156f!P63</f>
        <v>0</v>
      </c>
      <c r="F24" s="708">
        <f t="shared" si="0"/>
        <v>0</v>
      </c>
    </row>
    <row r="25" spans="1:6" x14ac:dyDescent="0.25">
      <c r="A25" s="458">
        <v>3.7</v>
      </c>
      <c r="B25" s="459" t="s">
        <v>1172</v>
      </c>
      <c r="C25" s="481">
        <v>18</v>
      </c>
      <c r="D25" s="427">
        <v>0.3</v>
      </c>
      <c r="E25" s="707">
        <f>i.04156f!P20+i.04156f!P42+i.04156f!P64</f>
        <v>0</v>
      </c>
      <c r="F25" s="708">
        <f t="shared" si="0"/>
        <v>0</v>
      </c>
    </row>
    <row r="26" spans="1:6" x14ac:dyDescent="0.25">
      <c r="A26" s="458">
        <v>3.8</v>
      </c>
      <c r="B26" s="459" t="s">
        <v>1173</v>
      </c>
      <c r="C26" s="481">
        <v>19</v>
      </c>
      <c r="D26" s="427">
        <v>1</v>
      </c>
      <c r="E26" s="707">
        <f>i.04156f!P21+i.04156f!P43+i.04156f!P65</f>
        <v>0</v>
      </c>
      <c r="F26" s="708">
        <f t="shared" si="0"/>
        <v>0</v>
      </c>
    </row>
    <row r="27" spans="1:6" x14ac:dyDescent="0.25">
      <c r="A27" s="480">
        <v>4</v>
      </c>
      <c r="B27" s="457" t="s">
        <v>1174</v>
      </c>
      <c r="C27" s="431">
        <v>20</v>
      </c>
      <c r="D27" s="431"/>
      <c r="E27" s="709">
        <f>SUM(E28:E32)</f>
        <v>0</v>
      </c>
      <c r="F27" s="709">
        <f>SUM(F28:F32)</f>
        <v>0</v>
      </c>
    </row>
    <row r="28" spans="1:6" x14ac:dyDescent="0.25">
      <c r="A28" s="458">
        <v>4.0999999999999996</v>
      </c>
      <c r="B28" s="459" t="s">
        <v>193</v>
      </c>
      <c r="C28" s="481">
        <v>21</v>
      </c>
      <c r="D28" s="427">
        <v>0</v>
      </c>
      <c r="E28" s="707">
        <f>i.04156b!O359</f>
        <v>0</v>
      </c>
      <c r="F28" s="708">
        <f t="shared" si="0"/>
        <v>0</v>
      </c>
    </row>
    <row r="29" spans="1:6" x14ac:dyDescent="0.25">
      <c r="A29" s="458">
        <v>4.2</v>
      </c>
      <c r="B29" s="459" t="s">
        <v>194</v>
      </c>
      <c r="C29" s="481">
        <v>22</v>
      </c>
      <c r="D29" s="427">
        <v>0.25</v>
      </c>
      <c r="E29" s="707">
        <f>i.04156b!O360</f>
        <v>0</v>
      </c>
      <c r="F29" s="708">
        <f t="shared" si="0"/>
        <v>0</v>
      </c>
    </row>
    <row r="30" spans="1:6" x14ac:dyDescent="0.25">
      <c r="A30" s="458">
        <v>4.3</v>
      </c>
      <c r="B30" s="459" t="s">
        <v>195</v>
      </c>
      <c r="C30" s="481">
        <v>23</v>
      </c>
      <c r="D30" s="427">
        <v>0.5</v>
      </c>
      <c r="E30" s="707">
        <f>i.04156b!O361</f>
        <v>0</v>
      </c>
      <c r="F30" s="708">
        <f t="shared" si="0"/>
        <v>0</v>
      </c>
    </row>
    <row r="31" spans="1:6" x14ac:dyDescent="0.25">
      <c r="A31" s="458">
        <v>4.4000000000000004</v>
      </c>
      <c r="B31" s="459" t="s">
        <v>196</v>
      </c>
      <c r="C31" s="481">
        <v>24</v>
      </c>
      <c r="D31" s="427">
        <v>1</v>
      </c>
      <c r="E31" s="707">
        <f>i.04156b!O362</f>
        <v>0</v>
      </c>
      <c r="F31" s="708">
        <f t="shared" si="0"/>
        <v>0</v>
      </c>
    </row>
    <row r="32" spans="1:6" x14ac:dyDescent="0.25">
      <c r="A32" s="458">
        <v>4.5</v>
      </c>
      <c r="B32" s="459" t="s">
        <v>197</v>
      </c>
      <c r="C32" s="481">
        <v>25</v>
      </c>
      <c r="D32" s="427">
        <v>1</v>
      </c>
      <c r="E32" s="707">
        <f>i.04156b!O363</f>
        <v>0</v>
      </c>
      <c r="F32" s="708">
        <f t="shared" si="0"/>
        <v>0</v>
      </c>
    </row>
    <row r="33" spans="1:6" ht="25.5" x14ac:dyDescent="0.25">
      <c r="A33" s="480">
        <v>5</v>
      </c>
      <c r="B33" s="457" t="s">
        <v>1175</v>
      </c>
      <c r="C33" s="431">
        <v>26</v>
      </c>
      <c r="D33" s="431"/>
      <c r="E33" s="709">
        <f>SUM(E34:E41)</f>
        <v>0</v>
      </c>
      <c r="F33" s="709">
        <f>SUM(F34:F41)</f>
        <v>0</v>
      </c>
    </row>
    <row r="34" spans="1:6" x14ac:dyDescent="0.25">
      <c r="A34" s="458">
        <v>5.0999999999999996</v>
      </c>
      <c r="B34" s="459" t="s">
        <v>1176</v>
      </c>
      <c r="C34" s="481">
        <v>27</v>
      </c>
      <c r="D34" s="427">
        <v>0</v>
      </c>
      <c r="E34" s="707">
        <f>i.04156e!W12+i.04156e!X12+i.04156e!W23+i.04156e!X23+i.04156e!W34+i.04156e!X34+i.04156e!W45+i.04156e!X45</f>
        <v>0</v>
      </c>
      <c r="F34" s="708">
        <f t="shared" si="0"/>
        <v>0</v>
      </c>
    </row>
    <row r="35" spans="1:6" x14ac:dyDescent="0.25">
      <c r="A35" s="458">
        <v>5.2</v>
      </c>
      <c r="B35" s="459" t="s">
        <v>1168</v>
      </c>
      <c r="C35" s="481">
        <v>28</v>
      </c>
      <c r="D35" s="427">
        <v>1.6E-2</v>
      </c>
      <c r="E35" s="707">
        <f>i.04156e!W13+i.04156e!X13+i.04156e!W24+i.04156e!X24+i.04156e!W35+i.04156e!X35+i.04156e!W46+i.04156e!X46</f>
        <v>0</v>
      </c>
      <c r="F35" s="708">
        <f t="shared" si="0"/>
        <v>0</v>
      </c>
    </row>
    <row r="36" spans="1:6" x14ac:dyDescent="0.25">
      <c r="A36" s="458">
        <v>5.3</v>
      </c>
      <c r="B36" s="459" t="s">
        <v>860</v>
      </c>
      <c r="C36" s="481">
        <v>29</v>
      </c>
      <c r="D36" s="427">
        <v>0.02</v>
      </c>
      <c r="E36" s="707">
        <f>i.04156e!W14+i.04156e!X14+i.04156e!W25+i.04156e!X25+i.04156e!W36+i.04156e!X36+i.04156e!W47+i.04156e!X47</f>
        <v>0</v>
      </c>
      <c r="F36" s="708">
        <f t="shared" si="0"/>
        <v>0</v>
      </c>
    </row>
    <row r="37" spans="1:6" x14ac:dyDescent="0.25">
      <c r="A37" s="458">
        <v>5.4</v>
      </c>
      <c r="B37" s="459" t="s">
        <v>1169</v>
      </c>
      <c r="C37" s="481">
        <v>30</v>
      </c>
      <c r="D37" s="427">
        <v>0.04</v>
      </c>
      <c r="E37" s="707">
        <f>i.04156e!W15+i.04156e!X15+i.04156e!W26+i.04156e!X26+i.04156e!W37+i.04156e!X37+i.04156e!W48+i.04156e!X48</f>
        <v>0</v>
      </c>
      <c r="F37" s="708">
        <f t="shared" si="0"/>
        <v>0</v>
      </c>
    </row>
    <row r="38" spans="1:6" x14ac:dyDescent="0.25">
      <c r="A38" s="458">
        <v>5.5</v>
      </c>
      <c r="B38" s="459" t="s">
        <v>1170</v>
      </c>
      <c r="C38" s="481">
        <v>31</v>
      </c>
      <c r="D38" s="427">
        <v>0.08</v>
      </c>
      <c r="E38" s="707">
        <f>i.04156e!W16+i.04156e!X16+i.04156e!W27+i.04156e!X27+i.04156e!W38+i.04156e!X38+i.04156e!W49+i.04156e!X49</f>
        <v>0</v>
      </c>
      <c r="F38" s="708">
        <f t="shared" si="0"/>
        <v>0</v>
      </c>
    </row>
    <row r="39" spans="1:6" x14ac:dyDescent="0.25">
      <c r="A39" s="458">
        <v>5.6</v>
      </c>
      <c r="B39" s="459" t="s">
        <v>1171</v>
      </c>
      <c r="C39" s="481">
        <v>32</v>
      </c>
      <c r="D39" s="427">
        <v>0.12</v>
      </c>
      <c r="E39" s="707">
        <f>i.04156e!W17+i.04156e!X17+i.04156e!W28+i.04156e!X28+i.04156e!W39+i.04156e!X39+i.04156e!W50+i.04156e!X50</f>
        <v>0</v>
      </c>
      <c r="F39" s="708">
        <f t="shared" si="0"/>
        <v>0</v>
      </c>
    </row>
    <row r="40" spans="1:6" x14ac:dyDescent="0.25">
      <c r="A40" s="458">
        <v>5.7</v>
      </c>
      <c r="B40" s="459" t="s">
        <v>1172</v>
      </c>
      <c r="C40" s="481">
        <v>33</v>
      </c>
      <c r="D40" s="427">
        <v>0.2</v>
      </c>
      <c r="E40" s="707">
        <f>i.04156e!W18+i.04156e!X18+i.04156e!W29+i.04156e!X29+i.04156e!W40+i.04156e!X40+i.04156e!W51+i.04156e!X51</f>
        <v>0</v>
      </c>
      <c r="F40" s="708">
        <f t="shared" si="0"/>
        <v>0</v>
      </c>
    </row>
    <row r="41" spans="1:6" x14ac:dyDescent="0.25">
      <c r="A41" s="458">
        <v>5.8</v>
      </c>
      <c r="B41" s="459" t="s">
        <v>1173</v>
      </c>
      <c r="C41" s="481">
        <v>34</v>
      </c>
      <c r="D41" s="427">
        <v>0.7</v>
      </c>
      <c r="E41" s="707">
        <f>i.04156e!W19+i.04156e!X19+i.04156e!W30+i.04156e!X30+i.04156e!W41+i.04156e!X41+i.04156e!W52+i.04156e!X52</f>
        <v>0</v>
      </c>
      <c r="F41" s="708">
        <f t="shared" si="0"/>
        <v>0</v>
      </c>
    </row>
    <row r="42" spans="1:6" ht="25.5" x14ac:dyDescent="0.25">
      <c r="A42" s="480">
        <v>6</v>
      </c>
      <c r="B42" s="457" t="s">
        <v>1177</v>
      </c>
      <c r="C42" s="431">
        <v>35</v>
      </c>
      <c r="D42" s="431"/>
      <c r="E42" s="709">
        <f>SUM(E43:E50)</f>
        <v>0</v>
      </c>
      <c r="F42" s="709">
        <f>SUM(F43:F50)</f>
        <v>0</v>
      </c>
    </row>
    <row r="43" spans="1:6" x14ac:dyDescent="0.25">
      <c r="A43" s="458">
        <v>6.1</v>
      </c>
      <c r="B43" s="459" t="s">
        <v>1176</v>
      </c>
      <c r="C43" s="481">
        <v>36</v>
      </c>
      <c r="D43" s="427">
        <v>0</v>
      </c>
      <c r="E43" s="707">
        <f>i.04156f!P80</f>
        <v>0</v>
      </c>
      <c r="F43" s="708">
        <f t="shared" si="0"/>
        <v>0</v>
      </c>
    </row>
    <row r="44" spans="1:6" x14ac:dyDescent="0.25">
      <c r="A44" s="458">
        <v>6.2</v>
      </c>
      <c r="B44" s="459" t="s">
        <v>1168</v>
      </c>
      <c r="C44" s="481">
        <v>37</v>
      </c>
      <c r="D44" s="427">
        <v>1.6E-2</v>
      </c>
      <c r="E44" s="707">
        <f>i.04156f!P81</f>
        <v>0</v>
      </c>
      <c r="F44" s="708">
        <f t="shared" si="0"/>
        <v>0</v>
      </c>
    </row>
    <row r="45" spans="1:6" x14ac:dyDescent="0.25">
      <c r="A45" s="458">
        <v>6.3</v>
      </c>
      <c r="B45" s="459" t="s">
        <v>860</v>
      </c>
      <c r="C45" s="481">
        <v>38</v>
      </c>
      <c r="D45" s="427">
        <v>0.04</v>
      </c>
      <c r="E45" s="707">
        <f>i.04156f!P82</f>
        <v>0</v>
      </c>
      <c r="F45" s="708">
        <f t="shared" si="0"/>
        <v>0</v>
      </c>
    </row>
    <row r="46" spans="1:6" x14ac:dyDescent="0.25">
      <c r="A46" s="458">
        <v>6.4</v>
      </c>
      <c r="B46" s="459" t="s">
        <v>1169</v>
      </c>
      <c r="C46" s="481">
        <v>39</v>
      </c>
      <c r="D46" s="427">
        <v>0.08</v>
      </c>
      <c r="E46" s="707">
        <f>i.04156f!P83</f>
        <v>0</v>
      </c>
      <c r="F46" s="708">
        <f t="shared" si="0"/>
        <v>0</v>
      </c>
    </row>
    <row r="47" spans="1:6" x14ac:dyDescent="0.25">
      <c r="A47" s="458">
        <v>6.5</v>
      </c>
      <c r="B47" s="459" t="s">
        <v>1170</v>
      </c>
      <c r="C47" s="481">
        <v>40</v>
      </c>
      <c r="D47" s="427">
        <v>0.16</v>
      </c>
      <c r="E47" s="707">
        <f>i.04156f!P84</f>
        <v>0</v>
      </c>
      <c r="F47" s="708">
        <f t="shared" si="0"/>
        <v>0</v>
      </c>
    </row>
    <row r="48" spans="1:6" x14ac:dyDescent="0.25">
      <c r="A48" s="458">
        <v>6.6</v>
      </c>
      <c r="B48" s="459" t="s">
        <v>1171</v>
      </c>
      <c r="C48" s="481">
        <v>41</v>
      </c>
      <c r="D48" s="427">
        <v>0.24</v>
      </c>
      <c r="E48" s="707">
        <f>i.04156f!P85</f>
        <v>0</v>
      </c>
      <c r="F48" s="708">
        <f t="shared" si="0"/>
        <v>0</v>
      </c>
    </row>
    <row r="49" spans="1:6" x14ac:dyDescent="0.25">
      <c r="A49" s="458">
        <v>6.7</v>
      </c>
      <c r="B49" s="459" t="s">
        <v>1172</v>
      </c>
      <c r="C49" s="481">
        <v>42</v>
      </c>
      <c r="D49" s="427">
        <v>0.3</v>
      </c>
      <c r="E49" s="707">
        <f>i.04156f!P86</f>
        <v>0</v>
      </c>
      <c r="F49" s="708">
        <f t="shared" si="0"/>
        <v>0</v>
      </c>
    </row>
    <row r="50" spans="1:6" x14ac:dyDescent="0.25">
      <c r="A50" s="458">
        <v>6.8</v>
      </c>
      <c r="B50" s="459" t="s">
        <v>1173</v>
      </c>
      <c r="C50" s="481">
        <v>43</v>
      </c>
      <c r="D50" s="427">
        <v>1</v>
      </c>
      <c r="E50" s="707">
        <f>i.04156f!P87</f>
        <v>0</v>
      </c>
      <c r="F50" s="708">
        <f t="shared" si="0"/>
        <v>0</v>
      </c>
    </row>
    <row r="51" spans="1:6" ht="25.5" x14ac:dyDescent="0.25">
      <c r="A51" s="480">
        <v>7</v>
      </c>
      <c r="B51" s="457" t="s">
        <v>1178</v>
      </c>
      <c r="C51" s="431">
        <v>44</v>
      </c>
      <c r="D51" s="431"/>
      <c r="E51" s="709">
        <f>SUM(E52:E59)</f>
        <v>0</v>
      </c>
      <c r="F51" s="709">
        <f>SUM(F52:F59)</f>
        <v>0</v>
      </c>
    </row>
    <row r="52" spans="1:6" x14ac:dyDescent="0.25">
      <c r="A52" s="458">
        <v>7.1</v>
      </c>
      <c r="B52" s="459" t="s">
        <v>1176</v>
      </c>
      <c r="C52" s="481">
        <v>45</v>
      </c>
      <c r="D52" s="427">
        <v>0</v>
      </c>
      <c r="E52" s="707">
        <f>i.04156f!P102</f>
        <v>0</v>
      </c>
      <c r="F52" s="708">
        <f t="shared" si="0"/>
        <v>0</v>
      </c>
    </row>
    <row r="53" spans="1:6" x14ac:dyDescent="0.25">
      <c r="A53" s="458">
        <v>7.2</v>
      </c>
      <c r="B53" s="459" t="s">
        <v>1168</v>
      </c>
      <c r="C53" s="481">
        <v>46</v>
      </c>
      <c r="D53" s="427">
        <v>1.6E-2</v>
      </c>
      <c r="E53" s="707">
        <f>i.04156f!P103</f>
        <v>0</v>
      </c>
      <c r="F53" s="708">
        <f t="shared" si="0"/>
        <v>0</v>
      </c>
    </row>
    <row r="54" spans="1:6" x14ac:dyDescent="0.25">
      <c r="A54" s="458">
        <v>7.3</v>
      </c>
      <c r="B54" s="459" t="s">
        <v>860</v>
      </c>
      <c r="C54" s="481">
        <v>47</v>
      </c>
      <c r="D54" s="427">
        <v>0.04</v>
      </c>
      <c r="E54" s="707">
        <f>i.04156f!P104</f>
        <v>0</v>
      </c>
      <c r="F54" s="708">
        <f t="shared" si="0"/>
        <v>0</v>
      </c>
    </row>
    <row r="55" spans="1:6" x14ac:dyDescent="0.25">
      <c r="A55" s="458">
        <v>7.4</v>
      </c>
      <c r="B55" s="459" t="s">
        <v>1169</v>
      </c>
      <c r="C55" s="481">
        <v>48</v>
      </c>
      <c r="D55" s="427">
        <v>0.08</v>
      </c>
      <c r="E55" s="707">
        <f>i.04156f!P105</f>
        <v>0</v>
      </c>
      <c r="F55" s="708">
        <f t="shared" si="0"/>
        <v>0</v>
      </c>
    </row>
    <row r="56" spans="1:6" x14ac:dyDescent="0.25">
      <c r="A56" s="458">
        <v>7.5</v>
      </c>
      <c r="B56" s="459" t="s">
        <v>1170</v>
      </c>
      <c r="C56" s="481">
        <v>49</v>
      </c>
      <c r="D56" s="427">
        <v>0.16</v>
      </c>
      <c r="E56" s="707">
        <f>i.04156f!P106</f>
        <v>0</v>
      </c>
      <c r="F56" s="708">
        <f t="shared" si="0"/>
        <v>0</v>
      </c>
    </row>
    <row r="57" spans="1:6" x14ac:dyDescent="0.25">
      <c r="A57" s="458">
        <v>7.6</v>
      </c>
      <c r="B57" s="459" t="s">
        <v>1171</v>
      </c>
      <c r="C57" s="481">
        <v>50</v>
      </c>
      <c r="D57" s="427">
        <v>0.24</v>
      </c>
      <c r="E57" s="707">
        <f>i.04156f!P107</f>
        <v>0</v>
      </c>
      <c r="F57" s="708">
        <f t="shared" si="0"/>
        <v>0</v>
      </c>
    </row>
    <row r="58" spans="1:6" x14ac:dyDescent="0.25">
      <c r="A58" s="458">
        <v>7.7</v>
      </c>
      <c r="B58" s="459" t="s">
        <v>1172</v>
      </c>
      <c r="C58" s="481">
        <v>51</v>
      </c>
      <c r="D58" s="427">
        <v>0.3</v>
      </c>
      <c r="E58" s="707">
        <f>i.04156f!P108</f>
        <v>0</v>
      </c>
      <c r="F58" s="708">
        <f t="shared" si="0"/>
        <v>0</v>
      </c>
    </row>
    <row r="59" spans="1:6" x14ac:dyDescent="0.25">
      <c r="A59" s="458">
        <v>7.8</v>
      </c>
      <c r="B59" s="459" t="s">
        <v>1173</v>
      </c>
      <c r="C59" s="481">
        <v>52</v>
      </c>
      <c r="D59" s="427">
        <v>1</v>
      </c>
      <c r="E59" s="707">
        <f>i.04156f!P109</f>
        <v>0</v>
      </c>
      <c r="F59" s="708">
        <f t="shared" si="0"/>
        <v>0</v>
      </c>
    </row>
    <row r="60" spans="1:6" ht="25.5" x14ac:dyDescent="0.25">
      <c r="A60" s="480">
        <v>8</v>
      </c>
      <c r="B60" s="462" t="s">
        <v>1179</v>
      </c>
      <c r="C60" s="431">
        <v>53</v>
      </c>
      <c r="D60" s="429"/>
      <c r="E60" s="709">
        <f>SUM(E61:E68)</f>
        <v>0</v>
      </c>
      <c r="F60" s="709">
        <f>SUM(F61:F68)</f>
        <v>0</v>
      </c>
    </row>
    <row r="61" spans="1:6" x14ac:dyDescent="0.25">
      <c r="A61" s="458">
        <v>8.1</v>
      </c>
      <c r="B61" s="459" t="s">
        <v>1176</v>
      </c>
      <c r="C61" s="481">
        <v>54</v>
      </c>
      <c r="D61" s="427">
        <v>0</v>
      </c>
      <c r="E61" s="707">
        <f>i.04156f!P124+i.04156f!P226+i.04156f!P278</f>
        <v>0</v>
      </c>
      <c r="F61" s="708">
        <f t="shared" si="0"/>
        <v>0</v>
      </c>
    </row>
    <row r="62" spans="1:6" x14ac:dyDescent="0.25">
      <c r="A62" s="458">
        <v>8.1999999999999993</v>
      </c>
      <c r="B62" s="459" t="s">
        <v>1168</v>
      </c>
      <c r="C62" s="481">
        <v>55</v>
      </c>
      <c r="D62" s="427">
        <v>1.6E-2</v>
      </c>
      <c r="E62" s="707">
        <f>i.04156f!P125+i.04156f!P227+i.04156f!P279</f>
        <v>0</v>
      </c>
      <c r="F62" s="708">
        <f t="shared" si="0"/>
        <v>0</v>
      </c>
    </row>
    <row r="63" spans="1:6" x14ac:dyDescent="0.25">
      <c r="A63" s="458">
        <v>8.3000000000000007</v>
      </c>
      <c r="B63" s="459" t="s">
        <v>860</v>
      </c>
      <c r="C63" s="481">
        <v>56</v>
      </c>
      <c r="D63" s="427">
        <v>0.04</v>
      </c>
      <c r="E63" s="707">
        <f>i.04156f!P126+i.04156f!P228+i.04156f!P280</f>
        <v>0</v>
      </c>
      <c r="F63" s="708">
        <f t="shared" si="0"/>
        <v>0</v>
      </c>
    </row>
    <row r="64" spans="1:6" x14ac:dyDescent="0.25">
      <c r="A64" s="458">
        <v>8.4</v>
      </c>
      <c r="B64" s="459" t="s">
        <v>1169</v>
      </c>
      <c r="C64" s="481">
        <v>57</v>
      </c>
      <c r="D64" s="427">
        <v>0.08</v>
      </c>
      <c r="E64" s="707">
        <f>i.04156f!P127+i.04156f!P229+i.04156f!P281</f>
        <v>0</v>
      </c>
      <c r="F64" s="708">
        <f t="shared" si="0"/>
        <v>0</v>
      </c>
    </row>
    <row r="65" spans="1:6" x14ac:dyDescent="0.25">
      <c r="A65" s="458">
        <v>8.5</v>
      </c>
      <c r="B65" s="459" t="s">
        <v>1170</v>
      </c>
      <c r="C65" s="481">
        <v>58</v>
      </c>
      <c r="D65" s="427">
        <v>0.16</v>
      </c>
      <c r="E65" s="707">
        <f>i.04156f!P128+i.04156f!P230+i.04156f!P282</f>
        <v>0</v>
      </c>
      <c r="F65" s="708">
        <f t="shared" si="0"/>
        <v>0</v>
      </c>
    </row>
    <row r="66" spans="1:6" x14ac:dyDescent="0.25">
      <c r="A66" s="458">
        <v>8.6</v>
      </c>
      <c r="B66" s="459" t="s">
        <v>1171</v>
      </c>
      <c r="C66" s="428">
        <v>59</v>
      </c>
      <c r="D66" s="427">
        <v>0.24</v>
      </c>
      <c r="E66" s="707">
        <f>i.04156f!P129+i.04156f!P231+i.04156f!P283</f>
        <v>0</v>
      </c>
      <c r="F66" s="708">
        <f t="shared" si="0"/>
        <v>0</v>
      </c>
    </row>
    <row r="67" spans="1:6" x14ac:dyDescent="0.25">
      <c r="A67" s="458">
        <v>8.6999999999999993</v>
      </c>
      <c r="B67" s="459" t="s">
        <v>1172</v>
      </c>
      <c r="C67" s="428">
        <v>60</v>
      </c>
      <c r="D67" s="427">
        <v>0.3</v>
      </c>
      <c r="E67" s="707">
        <f>i.04156f!P130+i.04156f!P232+i.04156f!P284</f>
        <v>0</v>
      </c>
      <c r="F67" s="708">
        <f t="shared" si="0"/>
        <v>0</v>
      </c>
    </row>
    <row r="68" spans="1:6" x14ac:dyDescent="0.25">
      <c r="A68" s="458">
        <v>8.8000000000000007</v>
      </c>
      <c r="B68" s="459" t="s">
        <v>1173</v>
      </c>
      <c r="C68" s="428">
        <v>61</v>
      </c>
      <c r="D68" s="427">
        <v>1</v>
      </c>
      <c r="E68" s="707">
        <f>i.04156f!P131+i.04156f!P233+i.04156f!P285</f>
        <v>0</v>
      </c>
      <c r="F68" s="708">
        <f t="shared" si="0"/>
        <v>0</v>
      </c>
    </row>
    <row r="69" spans="1:6" x14ac:dyDescent="0.25">
      <c r="A69" s="480">
        <v>9</v>
      </c>
      <c r="B69" s="457" t="s">
        <v>1180</v>
      </c>
      <c r="C69" s="419">
        <v>62</v>
      </c>
      <c r="D69" s="431"/>
      <c r="E69" s="710">
        <f>SUM(E70:E88)+SUM(E90:E97)+SUM(E99:E106)+SUM(E108:E116)</f>
        <v>0</v>
      </c>
      <c r="F69" s="710">
        <f>SUM(F70:F88)+SUM(F90:F97)+SUM(F99:F106)+SUM(F108:F116)</f>
        <v>0</v>
      </c>
    </row>
    <row r="70" spans="1:6" x14ac:dyDescent="0.25">
      <c r="A70" s="458">
        <v>9.1</v>
      </c>
      <c r="B70" s="459" t="s">
        <v>1181</v>
      </c>
      <c r="C70" s="428">
        <v>63</v>
      </c>
      <c r="D70" s="427">
        <v>0</v>
      </c>
      <c r="E70" s="707">
        <f>i.04156d!J10+i.04156d!K10</f>
        <v>0</v>
      </c>
      <c r="F70" s="707">
        <f>E70*D70</f>
        <v>0</v>
      </c>
    </row>
    <row r="71" spans="1:6" x14ac:dyDescent="0.25">
      <c r="A71" s="458">
        <v>9.1999999999999993</v>
      </c>
      <c r="B71" s="459" t="s">
        <v>865</v>
      </c>
      <c r="C71" s="481">
        <v>64</v>
      </c>
      <c r="D71" s="427">
        <v>0</v>
      </c>
      <c r="E71" s="707">
        <f>i.04156d!J31+i.04156d!K31</f>
        <v>0</v>
      </c>
      <c r="F71" s="707">
        <f t="shared" ref="F71:F88" si="1">E71*D71</f>
        <v>0</v>
      </c>
    </row>
    <row r="72" spans="1:6" x14ac:dyDescent="0.25">
      <c r="A72" s="458">
        <v>9.3000000000000007</v>
      </c>
      <c r="B72" s="459" t="s">
        <v>1182</v>
      </c>
      <c r="C72" s="428">
        <v>65</v>
      </c>
      <c r="D72" s="427">
        <v>0.05</v>
      </c>
      <c r="E72" s="707">
        <f>i.04156d!J52+i.04156d!K52</f>
        <v>0</v>
      </c>
      <c r="F72" s="707">
        <f t="shared" si="1"/>
        <v>0</v>
      </c>
    </row>
    <row r="73" spans="1:6" x14ac:dyDescent="0.25">
      <c r="A73" s="458">
        <v>9.4</v>
      </c>
      <c r="B73" s="459" t="s">
        <v>1183</v>
      </c>
      <c r="C73" s="428">
        <v>66</v>
      </c>
      <c r="D73" s="427">
        <v>0.05</v>
      </c>
      <c r="E73" s="707">
        <f>i.04156d!J73+i.04156d!K73</f>
        <v>0</v>
      </c>
      <c r="F73" s="707">
        <f t="shared" si="1"/>
        <v>0</v>
      </c>
    </row>
    <row r="74" spans="1:6" x14ac:dyDescent="0.25">
      <c r="A74" s="458">
        <v>9.5</v>
      </c>
      <c r="B74" s="459" t="s">
        <v>1184</v>
      </c>
      <c r="C74" s="428">
        <v>67</v>
      </c>
      <c r="D74" s="427">
        <v>0.1</v>
      </c>
      <c r="E74" s="707">
        <f>i.04156d!J94+i.04156d!K94</f>
        <v>0</v>
      </c>
      <c r="F74" s="707">
        <f t="shared" si="1"/>
        <v>0</v>
      </c>
    </row>
    <row r="75" spans="1:6" x14ac:dyDescent="0.25">
      <c r="A75" s="458">
        <v>9.6</v>
      </c>
      <c r="B75" s="463" t="s">
        <v>1185</v>
      </c>
      <c r="C75" s="428">
        <v>68</v>
      </c>
      <c r="D75" s="464">
        <v>0.06</v>
      </c>
      <c r="E75" s="707">
        <f>i.04156d!J115+i.04156d!K115</f>
        <v>0</v>
      </c>
      <c r="F75" s="707">
        <f t="shared" si="1"/>
        <v>0</v>
      </c>
    </row>
    <row r="76" spans="1:6" x14ac:dyDescent="0.25">
      <c r="A76" s="458">
        <v>9.6999999999999993</v>
      </c>
      <c r="B76" s="463" t="s">
        <v>1186</v>
      </c>
      <c r="C76" s="481">
        <v>69</v>
      </c>
      <c r="D76" s="464">
        <v>0.08</v>
      </c>
      <c r="E76" s="707">
        <f>i.04156d!J136+i.04156d!K136</f>
        <v>0</v>
      </c>
      <c r="F76" s="707">
        <f t="shared" si="1"/>
        <v>0</v>
      </c>
    </row>
    <row r="77" spans="1:6" ht="25.5" x14ac:dyDescent="0.25">
      <c r="A77" s="458">
        <v>9.8000000000000007</v>
      </c>
      <c r="B77" s="463" t="s">
        <v>1187</v>
      </c>
      <c r="C77" s="481">
        <v>70</v>
      </c>
      <c r="D77" s="464">
        <v>0.1</v>
      </c>
      <c r="E77" s="707">
        <f>i.04156d!J157+i.04156d!K157</f>
        <v>0</v>
      </c>
      <c r="F77" s="707">
        <f t="shared" si="1"/>
        <v>0</v>
      </c>
    </row>
    <row r="78" spans="1:6" ht="25.5" x14ac:dyDescent="0.25">
      <c r="A78" s="458">
        <v>9.9</v>
      </c>
      <c r="B78" s="463" t="s">
        <v>1188</v>
      </c>
      <c r="C78" s="481">
        <v>71</v>
      </c>
      <c r="D78" s="464">
        <v>0.125</v>
      </c>
      <c r="E78" s="707">
        <f>i.04156d!J178+i.04156d!K178</f>
        <v>0</v>
      </c>
      <c r="F78" s="707">
        <f t="shared" si="1"/>
        <v>0</v>
      </c>
    </row>
    <row r="79" spans="1:6" ht="25.5" x14ac:dyDescent="0.25">
      <c r="A79" s="465">
        <v>9.1</v>
      </c>
      <c r="B79" s="463" t="s">
        <v>1189</v>
      </c>
      <c r="C79" s="481">
        <v>72</v>
      </c>
      <c r="D79" s="464">
        <v>0.15</v>
      </c>
      <c r="E79" s="707">
        <f>i.04156d!J199+i.04156d!K199</f>
        <v>0</v>
      </c>
      <c r="F79" s="707">
        <f t="shared" si="1"/>
        <v>0</v>
      </c>
    </row>
    <row r="80" spans="1:6" ht="25.5" x14ac:dyDescent="0.25">
      <c r="A80" s="458">
        <v>9.11</v>
      </c>
      <c r="B80" s="459" t="s">
        <v>1190</v>
      </c>
      <c r="C80" s="481">
        <v>73</v>
      </c>
      <c r="D80" s="427">
        <v>0.2</v>
      </c>
      <c r="E80" s="707">
        <f>i.04156d!J220+i.04156d!K220</f>
        <v>0</v>
      </c>
      <c r="F80" s="707">
        <f t="shared" si="1"/>
        <v>0</v>
      </c>
    </row>
    <row r="81" spans="1:6" ht="25.5" x14ac:dyDescent="0.25">
      <c r="A81" s="458">
        <v>9.1199999999999992</v>
      </c>
      <c r="B81" s="463" t="s">
        <v>1191</v>
      </c>
      <c r="C81" s="481">
        <v>74</v>
      </c>
      <c r="D81" s="464">
        <v>0.1</v>
      </c>
      <c r="E81" s="707">
        <f>i.04156d!J241+i.04156d!K241</f>
        <v>0</v>
      </c>
      <c r="F81" s="707">
        <f t="shared" si="1"/>
        <v>0</v>
      </c>
    </row>
    <row r="82" spans="1:6" ht="25.5" x14ac:dyDescent="0.25">
      <c r="A82" s="458">
        <v>9.1300000000000008</v>
      </c>
      <c r="B82" s="463" t="s">
        <v>1192</v>
      </c>
      <c r="C82" s="481">
        <v>75</v>
      </c>
      <c r="D82" s="464">
        <v>0.15</v>
      </c>
      <c r="E82" s="707">
        <f>i.04156d!J262+i.04156d!K262</f>
        <v>0</v>
      </c>
      <c r="F82" s="707">
        <f t="shared" si="1"/>
        <v>0</v>
      </c>
    </row>
    <row r="83" spans="1:6" ht="25.5" x14ac:dyDescent="0.25">
      <c r="A83" s="458">
        <v>9.14</v>
      </c>
      <c r="B83" s="463" t="s">
        <v>1193</v>
      </c>
      <c r="C83" s="481">
        <v>76</v>
      </c>
      <c r="D83" s="464">
        <v>0.2</v>
      </c>
      <c r="E83" s="707">
        <f>i.04156d!J283+i.04156d!K283</f>
        <v>0</v>
      </c>
      <c r="F83" s="707">
        <f t="shared" si="1"/>
        <v>0</v>
      </c>
    </row>
    <row r="84" spans="1:6" x14ac:dyDescent="0.25">
      <c r="A84" s="458">
        <v>9.15</v>
      </c>
      <c r="B84" s="463" t="s">
        <v>1194</v>
      </c>
      <c r="C84" s="481">
        <v>77</v>
      </c>
      <c r="D84" s="464">
        <v>0.2</v>
      </c>
      <c r="E84" s="707">
        <f>i.04156d!J304+i.04156d!K304</f>
        <v>0</v>
      </c>
      <c r="F84" s="707">
        <f t="shared" si="1"/>
        <v>0</v>
      </c>
    </row>
    <row r="85" spans="1:6" ht="25.5" x14ac:dyDescent="0.25">
      <c r="A85" s="458">
        <v>9.16</v>
      </c>
      <c r="B85" s="459" t="s">
        <v>1195</v>
      </c>
      <c r="C85" s="481">
        <v>78</v>
      </c>
      <c r="D85" s="427">
        <v>0.2</v>
      </c>
      <c r="E85" s="707">
        <f>i.04156d!J325+i.04156d!K325</f>
        <v>0</v>
      </c>
      <c r="F85" s="707">
        <f t="shared" si="1"/>
        <v>0</v>
      </c>
    </row>
    <row r="86" spans="1:6" ht="25.5" x14ac:dyDescent="0.25">
      <c r="A86" s="458">
        <v>9.17</v>
      </c>
      <c r="B86" s="459" t="s">
        <v>1196</v>
      </c>
      <c r="C86" s="481">
        <v>79</v>
      </c>
      <c r="D86" s="427">
        <v>0.25</v>
      </c>
      <c r="E86" s="707">
        <f>i.04156d!J346+i.04156d!K346</f>
        <v>0</v>
      </c>
      <c r="F86" s="707">
        <f t="shared" si="1"/>
        <v>0</v>
      </c>
    </row>
    <row r="87" spans="1:6" ht="25.5" x14ac:dyDescent="0.25">
      <c r="A87" s="458">
        <v>9.18</v>
      </c>
      <c r="B87" s="459" t="s">
        <v>1197</v>
      </c>
      <c r="C87" s="481">
        <v>80</v>
      </c>
      <c r="D87" s="427">
        <v>0.3</v>
      </c>
      <c r="E87" s="707">
        <f>i.04156d!J367+i.04156d!K367</f>
        <v>0</v>
      </c>
      <c r="F87" s="707">
        <f t="shared" si="1"/>
        <v>0</v>
      </c>
    </row>
    <row r="88" spans="1:6" ht="25.5" x14ac:dyDescent="0.25">
      <c r="A88" s="458">
        <v>9.19</v>
      </c>
      <c r="B88" s="459" t="s">
        <v>1198</v>
      </c>
      <c r="C88" s="481">
        <v>81</v>
      </c>
      <c r="D88" s="427">
        <v>0.4</v>
      </c>
      <c r="E88" s="707">
        <f>i.04156d!J409+i.04156d!K409+i.04156d!J388+i.04156d!K388</f>
        <v>0</v>
      </c>
      <c r="F88" s="707">
        <f t="shared" si="1"/>
        <v>0</v>
      </c>
    </row>
    <row r="89" spans="1:6" ht="25.5" x14ac:dyDescent="0.25">
      <c r="A89" s="466">
        <v>9.1999999999999993</v>
      </c>
      <c r="B89" s="460" t="s">
        <v>1199</v>
      </c>
      <c r="C89" s="467">
        <v>82</v>
      </c>
      <c r="D89" s="468"/>
      <c r="E89" s="450">
        <f>SUM(E90:E97)</f>
        <v>0</v>
      </c>
      <c r="F89" s="450">
        <f>SUM(F90:F97)</f>
        <v>0</v>
      </c>
    </row>
    <row r="90" spans="1:6" x14ac:dyDescent="0.25">
      <c r="A90" s="458" t="s">
        <v>1200</v>
      </c>
      <c r="B90" s="459" t="s">
        <v>1176</v>
      </c>
      <c r="C90" s="481">
        <v>83</v>
      </c>
      <c r="D90" s="427">
        <v>0</v>
      </c>
      <c r="E90" s="707">
        <f>i.04156e!W56+i.04156e!X56+i.04156e!W67+i.04156e!X67</f>
        <v>0</v>
      </c>
      <c r="F90" s="708">
        <f t="shared" ref="F90:F116" si="2">E90*D90</f>
        <v>0</v>
      </c>
    </row>
    <row r="91" spans="1:6" x14ac:dyDescent="0.25">
      <c r="A91" s="458" t="s">
        <v>1201</v>
      </c>
      <c r="B91" s="459" t="s">
        <v>1168</v>
      </c>
      <c r="C91" s="481">
        <v>84</v>
      </c>
      <c r="D91" s="427">
        <v>1.6E-2</v>
      </c>
      <c r="E91" s="707">
        <f>i.04156e!W57+i.04156e!X57+i.04156e!W68+i.04156e!X68</f>
        <v>0</v>
      </c>
      <c r="F91" s="708">
        <f t="shared" si="2"/>
        <v>0</v>
      </c>
    </row>
    <row r="92" spans="1:6" x14ac:dyDescent="0.25">
      <c r="A92" s="458" t="s">
        <v>1202</v>
      </c>
      <c r="B92" s="459" t="s">
        <v>860</v>
      </c>
      <c r="C92" s="481">
        <v>85</v>
      </c>
      <c r="D92" s="427">
        <v>0.02</v>
      </c>
      <c r="E92" s="707">
        <f>i.04156e!W58+i.04156e!X58+i.04156e!W69+i.04156e!X69</f>
        <v>0</v>
      </c>
      <c r="F92" s="708">
        <f t="shared" si="2"/>
        <v>0</v>
      </c>
    </row>
    <row r="93" spans="1:6" x14ac:dyDescent="0.25">
      <c r="A93" s="458" t="s">
        <v>1203</v>
      </c>
      <c r="B93" s="459" t="s">
        <v>1169</v>
      </c>
      <c r="C93" s="481">
        <v>86</v>
      </c>
      <c r="D93" s="427">
        <v>0.04</v>
      </c>
      <c r="E93" s="707">
        <f>i.04156e!W59+i.04156e!X59+i.04156e!W70+i.04156e!X70</f>
        <v>0</v>
      </c>
      <c r="F93" s="708">
        <f t="shared" si="2"/>
        <v>0</v>
      </c>
    </row>
    <row r="94" spans="1:6" x14ac:dyDescent="0.25">
      <c r="A94" s="458" t="s">
        <v>1204</v>
      </c>
      <c r="B94" s="459" t="s">
        <v>1170</v>
      </c>
      <c r="C94" s="481">
        <v>87</v>
      </c>
      <c r="D94" s="427">
        <v>0.08</v>
      </c>
      <c r="E94" s="707">
        <f>i.04156e!W60+i.04156e!X60+i.04156e!W71+i.04156e!X71</f>
        <v>0</v>
      </c>
      <c r="F94" s="708">
        <f t="shared" si="2"/>
        <v>0</v>
      </c>
    </row>
    <row r="95" spans="1:6" x14ac:dyDescent="0.25">
      <c r="A95" s="458" t="s">
        <v>1205</v>
      </c>
      <c r="B95" s="459" t="s">
        <v>1171</v>
      </c>
      <c r="C95" s="481">
        <v>88</v>
      </c>
      <c r="D95" s="427">
        <v>0.12</v>
      </c>
      <c r="E95" s="707">
        <f>i.04156e!W61+i.04156e!X61+i.04156e!W72+i.04156e!X72</f>
        <v>0</v>
      </c>
      <c r="F95" s="708">
        <f t="shared" si="2"/>
        <v>0</v>
      </c>
    </row>
    <row r="96" spans="1:6" x14ac:dyDescent="0.25">
      <c r="A96" s="458" t="s">
        <v>1206</v>
      </c>
      <c r="B96" s="459" t="s">
        <v>1172</v>
      </c>
      <c r="C96" s="481">
        <v>89</v>
      </c>
      <c r="D96" s="427">
        <v>0.18</v>
      </c>
      <c r="E96" s="707">
        <f>i.04156e!W62+i.04156e!X62+i.04156e!W73+i.04156e!X73</f>
        <v>0</v>
      </c>
      <c r="F96" s="708">
        <f t="shared" si="2"/>
        <v>0</v>
      </c>
    </row>
    <row r="97" spans="1:6" x14ac:dyDescent="0.25">
      <c r="A97" s="458" t="s">
        <v>1207</v>
      </c>
      <c r="B97" s="459" t="s">
        <v>1173</v>
      </c>
      <c r="C97" s="481">
        <v>90</v>
      </c>
      <c r="D97" s="427">
        <v>0.5</v>
      </c>
      <c r="E97" s="707">
        <f>i.04156e!W63+i.04156e!X63+i.04156e!W74+i.04156e!X74</f>
        <v>0</v>
      </c>
      <c r="F97" s="708">
        <f t="shared" si="2"/>
        <v>0</v>
      </c>
    </row>
    <row r="98" spans="1:6" ht="25.5" x14ac:dyDescent="0.25">
      <c r="A98" s="469">
        <v>9.2100000000000009</v>
      </c>
      <c r="B98" s="460" t="s">
        <v>1208</v>
      </c>
      <c r="C98" s="467">
        <v>91</v>
      </c>
      <c r="D98" s="468"/>
      <c r="E98" s="450">
        <f>SUM(E99:E106)</f>
        <v>0</v>
      </c>
      <c r="F98" s="450">
        <f>SUM(F99:F106)</f>
        <v>0</v>
      </c>
    </row>
    <row r="99" spans="1:6" x14ac:dyDescent="0.25">
      <c r="A99" s="458" t="s">
        <v>1209</v>
      </c>
      <c r="B99" s="459" t="s">
        <v>1176</v>
      </c>
      <c r="C99" s="481">
        <v>92</v>
      </c>
      <c r="D99" s="427">
        <v>0</v>
      </c>
      <c r="E99" s="707">
        <f>i.04156e!W78+i.04156e!X78+i.04156e!W89+i.04156e!X89</f>
        <v>0</v>
      </c>
      <c r="F99" s="708">
        <f t="shared" si="2"/>
        <v>0</v>
      </c>
    </row>
    <row r="100" spans="1:6" x14ac:dyDescent="0.25">
      <c r="A100" s="458" t="s">
        <v>1210</v>
      </c>
      <c r="B100" s="459" t="s">
        <v>1168</v>
      </c>
      <c r="C100" s="481">
        <v>93</v>
      </c>
      <c r="D100" s="427">
        <v>0.02</v>
      </c>
      <c r="E100" s="707">
        <f>i.04156e!W79+i.04156e!X79+i.04156e!W90+i.04156e!X90</f>
        <v>0</v>
      </c>
      <c r="F100" s="708">
        <f t="shared" si="2"/>
        <v>0</v>
      </c>
    </row>
    <row r="101" spans="1:6" x14ac:dyDescent="0.25">
      <c r="A101" s="458" t="s">
        <v>1211</v>
      </c>
      <c r="B101" s="459" t="s">
        <v>860</v>
      </c>
      <c r="C101" s="481">
        <v>94</v>
      </c>
      <c r="D101" s="427">
        <v>0.04</v>
      </c>
      <c r="E101" s="707">
        <f>i.04156e!W80+i.04156e!X80+i.04156e!W91+i.04156e!X91</f>
        <v>0</v>
      </c>
      <c r="F101" s="708">
        <f t="shared" si="2"/>
        <v>0</v>
      </c>
    </row>
    <row r="102" spans="1:6" x14ac:dyDescent="0.25">
      <c r="A102" s="458" t="s">
        <v>1212</v>
      </c>
      <c r="B102" s="459" t="s">
        <v>1169</v>
      </c>
      <c r="C102" s="481">
        <v>95</v>
      </c>
      <c r="D102" s="427">
        <v>0.08</v>
      </c>
      <c r="E102" s="707">
        <f>i.04156e!W81+i.04156e!X81+i.04156e!W92+i.04156e!X92</f>
        <v>0</v>
      </c>
      <c r="F102" s="708">
        <f t="shared" si="2"/>
        <v>0</v>
      </c>
    </row>
    <row r="103" spans="1:6" x14ac:dyDescent="0.25">
      <c r="A103" s="458" t="s">
        <v>1213</v>
      </c>
      <c r="B103" s="459" t="s">
        <v>1170</v>
      </c>
      <c r="C103" s="481">
        <v>96</v>
      </c>
      <c r="D103" s="427">
        <v>0.16</v>
      </c>
      <c r="E103" s="707">
        <f>i.04156e!W82+i.04156e!X82+i.04156e!W93+i.04156e!X93</f>
        <v>0</v>
      </c>
      <c r="F103" s="708">
        <f t="shared" si="2"/>
        <v>0</v>
      </c>
    </row>
    <row r="104" spans="1:6" x14ac:dyDescent="0.25">
      <c r="A104" s="458" t="s">
        <v>1214</v>
      </c>
      <c r="B104" s="459" t="s">
        <v>1171</v>
      </c>
      <c r="C104" s="481">
        <v>97</v>
      </c>
      <c r="D104" s="427">
        <v>0.24</v>
      </c>
      <c r="E104" s="707">
        <f>i.04156e!W83+i.04156e!X83+i.04156e!W94+i.04156e!X94</f>
        <v>0</v>
      </c>
      <c r="F104" s="708">
        <f t="shared" si="2"/>
        <v>0</v>
      </c>
    </row>
    <row r="105" spans="1:6" x14ac:dyDescent="0.25">
      <c r="A105" s="458" t="s">
        <v>1215</v>
      </c>
      <c r="B105" s="459" t="s">
        <v>1172</v>
      </c>
      <c r="C105" s="481">
        <v>98</v>
      </c>
      <c r="D105" s="427">
        <v>0.5</v>
      </c>
      <c r="E105" s="707">
        <f>i.04156e!W84+i.04156e!X84+i.04156e!W95+i.04156e!X95</f>
        <v>0</v>
      </c>
      <c r="F105" s="708">
        <f t="shared" si="2"/>
        <v>0</v>
      </c>
    </row>
    <row r="106" spans="1:6" x14ac:dyDescent="0.25">
      <c r="A106" s="458" t="s">
        <v>1216</v>
      </c>
      <c r="B106" s="459" t="s">
        <v>1173</v>
      </c>
      <c r="C106" s="481">
        <v>99</v>
      </c>
      <c r="D106" s="427">
        <v>1</v>
      </c>
      <c r="E106" s="707">
        <f>i.04156e!W85+i.04156e!X85+i.04156e!W96+i.04156e!X96</f>
        <v>0</v>
      </c>
      <c r="F106" s="708">
        <f t="shared" si="2"/>
        <v>0</v>
      </c>
    </row>
    <row r="107" spans="1:6" x14ac:dyDescent="0.25">
      <c r="A107" s="469">
        <v>9.2200000000000006</v>
      </c>
      <c r="B107" s="460" t="s">
        <v>1217</v>
      </c>
      <c r="C107" s="467">
        <v>100</v>
      </c>
      <c r="D107" s="468"/>
      <c r="E107" s="450">
        <f>SUM(E108:E115)</f>
        <v>0</v>
      </c>
      <c r="F107" s="450">
        <f>SUM(F108:F115)</f>
        <v>0</v>
      </c>
    </row>
    <row r="108" spans="1:6" x14ac:dyDescent="0.25">
      <c r="A108" s="458" t="s">
        <v>1218</v>
      </c>
      <c r="B108" s="459" t="s">
        <v>1176</v>
      </c>
      <c r="C108" s="481">
        <v>101</v>
      </c>
      <c r="D108" s="427">
        <v>0.04</v>
      </c>
      <c r="E108" s="707">
        <f>i.04156e!W100+i.04156e!X100+i.04156e!W111+i.04156e!X111+i.04156e!W122+i.04156e!X122</f>
        <v>0</v>
      </c>
      <c r="F108" s="708">
        <f t="shared" si="2"/>
        <v>0</v>
      </c>
    </row>
    <row r="109" spans="1:6" x14ac:dyDescent="0.25">
      <c r="A109" s="458" t="s">
        <v>1219</v>
      </c>
      <c r="B109" s="459" t="s">
        <v>1168</v>
      </c>
      <c r="C109" s="481">
        <v>102</v>
      </c>
      <c r="D109" s="427">
        <v>0.08</v>
      </c>
      <c r="E109" s="707">
        <f>i.04156e!W101+i.04156e!X101+i.04156e!W112+i.04156e!X112+i.04156e!W123+i.04156e!X123</f>
        <v>0</v>
      </c>
      <c r="F109" s="708">
        <f t="shared" si="2"/>
        <v>0</v>
      </c>
    </row>
    <row r="110" spans="1:6" x14ac:dyDescent="0.25">
      <c r="A110" s="458" t="s">
        <v>1220</v>
      </c>
      <c r="B110" s="459" t="s">
        <v>860</v>
      </c>
      <c r="C110" s="481">
        <v>103</v>
      </c>
      <c r="D110" s="427">
        <v>0.16</v>
      </c>
      <c r="E110" s="707">
        <f>i.04156e!W102+i.04156e!X102+i.04156e!W113+i.04156e!X113+i.04156e!W124+i.04156e!X124</f>
        <v>0</v>
      </c>
      <c r="F110" s="708">
        <f t="shared" si="2"/>
        <v>0</v>
      </c>
    </row>
    <row r="111" spans="1:6" x14ac:dyDescent="0.25">
      <c r="A111" s="458" t="s">
        <v>1221</v>
      </c>
      <c r="B111" s="459" t="s">
        <v>1169</v>
      </c>
      <c r="C111" s="481">
        <v>104</v>
      </c>
      <c r="D111" s="427">
        <v>0.24</v>
      </c>
      <c r="E111" s="707">
        <f>i.04156e!W103+i.04156e!X103+i.04156e!W114+i.04156e!X114+i.04156e!W125+i.04156e!X125</f>
        <v>0</v>
      </c>
      <c r="F111" s="708">
        <f t="shared" si="2"/>
        <v>0</v>
      </c>
    </row>
    <row r="112" spans="1:6" x14ac:dyDescent="0.25">
      <c r="A112" s="458" t="s">
        <v>1222</v>
      </c>
      <c r="B112" s="459" t="s">
        <v>1170</v>
      </c>
      <c r="C112" s="481">
        <v>105</v>
      </c>
      <c r="D112" s="427">
        <v>0.3</v>
      </c>
      <c r="E112" s="707">
        <f>i.04156e!W104+i.04156e!X104+i.04156e!W115+i.04156e!X115+i.04156e!W126+i.04156e!X126</f>
        <v>0</v>
      </c>
      <c r="F112" s="708">
        <f t="shared" si="2"/>
        <v>0</v>
      </c>
    </row>
    <row r="113" spans="1:6" x14ac:dyDescent="0.25">
      <c r="A113" s="458" t="s">
        <v>1223</v>
      </c>
      <c r="B113" s="459" t="s">
        <v>1171</v>
      </c>
      <c r="C113" s="481">
        <v>106</v>
      </c>
      <c r="D113" s="427">
        <v>0.5</v>
      </c>
      <c r="E113" s="707">
        <f>i.04156e!W105+i.04156e!X105+i.04156e!W116+i.04156e!X116+i.04156e!W127+i.04156e!X127</f>
        <v>0</v>
      </c>
      <c r="F113" s="708">
        <f t="shared" si="2"/>
        <v>0</v>
      </c>
    </row>
    <row r="114" spans="1:6" x14ac:dyDescent="0.25">
      <c r="A114" s="458" t="s">
        <v>1224</v>
      </c>
      <c r="B114" s="459" t="s">
        <v>1172</v>
      </c>
      <c r="C114" s="481">
        <v>107</v>
      </c>
      <c r="D114" s="427">
        <v>1</v>
      </c>
      <c r="E114" s="707">
        <f>i.04156e!W106+i.04156e!X106+i.04156e!W117+i.04156e!X117+i.04156e!W128+i.04156e!X128</f>
        <v>0</v>
      </c>
      <c r="F114" s="708">
        <f t="shared" si="2"/>
        <v>0</v>
      </c>
    </row>
    <row r="115" spans="1:6" x14ac:dyDescent="0.25">
      <c r="A115" s="458" t="s">
        <v>1225</v>
      </c>
      <c r="B115" s="459" t="s">
        <v>1173</v>
      </c>
      <c r="C115" s="481">
        <v>108</v>
      </c>
      <c r="D115" s="427">
        <v>1</v>
      </c>
      <c r="E115" s="707">
        <f>i.04156e!W107+i.04156e!X107+i.04156e!W118+i.04156e!X118+i.04156e!W129+i.04156e!X129</f>
        <v>0</v>
      </c>
      <c r="F115" s="708">
        <f t="shared" si="2"/>
        <v>0</v>
      </c>
    </row>
    <row r="116" spans="1:6" x14ac:dyDescent="0.25">
      <c r="A116" s="458">
        <v>9.23</v>
      </c>
      <c r="B116" s="459" t="s">
        <v>1226</v>
      </c>
      <c r="C116" s="481">
        <v>109</v>
      </c>
      <c r="D116" s="427">
        <v>1</v>
      </c>
      <c r="E116" s="707">
        <f>i.04156e!W108+i.04156e!X108+i.04156e!W119+i.04156e!X119+i.04156e!W130+i.04156e!X130</f>
        <v>0</v>
      </c>
      <c r="F116" s="708">
        <f t="shared" si="2"/>
        <v>0</v>
      </c>
    </row>
    <row r="117" spans="1:6" ht="32.1" customHeight="1" x14ac:dyDescent="0.25">
      <c r="B117" s="937" t="s">
        <v>1633</v>
      </c>
      <c r="C117"/>
      <c r="D117"/>
      <c r="E117" s="987"/>
      <c r="F117" s="705"/>
    </row>
    <row r="118" spans="1:6" ht="38.25" x14ac:dyDescent="0.25">
      <c r="B118" s="937" t="s">
        <v>1634</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592" t="str">
        <f>i.04119!C97</f>
        <v xml:space="preserve">/................................../   </v>
      </c>
      <c r="D125" s="1592"/>
      <c r="E125" s="855" t="str">
        <f>i.04119!E97</f>
        <v>/................................./</v>
      </c>
    </row>
    <row r="126" spans="1:6" x14ac:dyDescent="0.25">
      <c r="B126" s="854"/>
      <c r="C126" s="854"/>
      <c r="D126" s="854"/>
      <c r="E126" s="855"/>
    </row>
    <row r="127" spans="1:6" x14ac:dyDescent="0.25">
      <c r="B127" s="854" t="str">
        <f>i.04119!B99</f>
        <v xml:space="preserve"> Ерөнхий нягтлан бодогч  </v>
      </c>
      <c r="C127" s="1592" t="str">
        <f>i.04119!C99</f>
        <v xml:space="preserve">/.................................../   </v>
      </c>
      <c r="D127" s="1592"/>
      <c r="E127" s="855" t="str">
        <f>i.04119!E99</f>
        <v>/................................/</v>
      </c>
    </row>
    <row r="128" spans="1:6" x14ac:dyDescent="0.25">
      <c r="B128" s="854"/>
      <c r="C128" s="854"/>
      <c r="D128" s="854"/>
      <c r="E128" s="855"/>
    </row>
    <row r="129" spans="2:6" x14ac:dyDescent="0.25">
      <c r="B129" s="854" t="str">
        <f>i.04119!B101</f>
        <v>...................................................</v>
      </c>
      <c r="C129" s="1592" t="str">
        <f>i.04119!C101</f>
        <v xml:space="preserve">/................................../   </v>
      </c>
      <c r="D129" s="1592"/>
      <c r="E129" s="855" t="str">
        <f>i.04119!E101</f>
        <v>/................................/</v>
      </c>
    </row>
    <row r="130" spans="2:6" x14ac:dyDescent="0.25">
      <c r="B130" s="854"/>
    </row>
    <row r="132" spans="2:6" ht="15.75" thickBot="1" x14ac:dyDescent="0.3"/>
    <row r="133" spans="2:6" x14ac:dyDescent="0.25">
      <c r="B133" s="908" t="s">
        <v>1014</v>
      </c>
      <c r="C133" s="72"/>
      <c r="D133" s="584"/>
      <c r="E133" s="498"/>
      <c r="F133" s="498"/>
    </row>
    <row r="134" spans="2:6" x14ac:dyDescent="0.25">
      <c r="B134" s="909" t="s">
        <v>1629</v>
      </c>
      <c r="C134" s="72"/>
      <c r="D134" s="584"/>
      <c r="E134" s="498"/>
      <c r="F134" s="498"/>
    </row>
    <row r="135" spans="2:6" ht="32.450000000000003" customHeight="1" x14ac:dyDescent="0.25">
      <c r="B135" s="1559" t="s">
        <v>1635</v>
      </c>
      <c r="C135" s="1559"/>
      <c r="D135" s="1559"/>
      <c r="E135" s="1559"/>
      <c r="F135" s="1559"/>
    </row>
    <row r="136" spans="2:6" x14ac:dyDescent="0.25">
      <c r="B136" s="911"/>
      <c r="C136" s="72"/>
      <c r="D136" s="584"/>
      <c r="E136" s="498"/>
      <c r="F136" s="498"/>
    </row>
    <row r="137" spans="2:6" x14ac:dyDescent="0.25">
      <c r="B137" s="912" t="s">
        <v>1590</v>
      </c>
      <c r="C137" s="912" t="s">
        <v>1591</v>
      </c>
      <c r="D137" s="584"/>
      <c r="E137" s="498"/>
      <c r="F137" s="498"/>
    </row>
    <row r="138" spans="2:6" x14ac:dyDescent="0.25">
      <c r="B138" s="913" t="s">
        <v>1592</v>
      </c>
      <c r="C138" s="912"/>
      <c r="D138" s="584"/>
      <c r="E138" s="498"/>
      <c r="F138" s="498"/>
    </row>
    <row r="139" spans="2:6" x14ac:dyDescent="0.25">
      <c r="B139" s="913" t="s">
        <v>1593</v>
      </c>
      <c r="C139" s="914"/>
      <c r="D139" s="584"/>
      <c r="E139" s="498"/>
      <c r="F139" s="498"/>
    </row>
    <row r="140" spans="2:6" x14ac:dyDescent="0.25">
      <c r="B140" s="913" t="s">
        <v>1594</v>
      </c>
      <c r="C140" s="915"/>
      <c r="D140" s="584"/>
      <c r="E140" s="498"/>
      <c r="F140" s="498"/>
    </row>
    <row r="141" spans="2:6" x14ac:dyDescent="0.25">
      <c r="B141" s="913" t="s">
        <v>1595</v>
      </c>
      <c r="C141" s="916"/>
      <c r="D141" s="584"/>
      <c r="E141" s="498"/>
      <c r="F141" s="498"/>
    </row>
  </sheetData>
  <sheetProtection algorithmName="SHA-512" hashValue="a8HLM9P28ViHrD31Hd2V7A/ih6rZk/13BFh90kb/k2wO5rdTS1TiV1esLa6DrekjdC+NlXfoHiH5ejZusxKyDg==" saltValue="Y2/ApuRJdpVbH6ty2CKg2g=="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580" t="s">
        <v>1766</v>
      </c>
      <c r="G1" s="1580"/>
      <c r="H1" s="1580"/>
      <c r="I1" s="1580"/>
      <c r="J1" s="1580"/>
      <c r="K1" s="1580"/>
    </row>
    <row r="2" spans="1:11" hidden="1" x14ac:dyDescent="0.2">
      <c r="F2" s="1580"/>
      <c r="G2" s="1580"/>
      <c r="H2" s="1580"/>
      <c r="I2" s="1580"/>
      <c r="J2" s="1580"/>
      <c r="K2" s="1580"/>
    </row>
    <row r="3" spans="1:11" x14ac:dyDescent="0.2">
      <c r="F3" s="1580"/>
      <c r="G3" s="1580"/>
      <c r="H3" s="1580"/>
      <c r="I3" s="1580"/>
      <c r="J3" s="1580"/>
      <c r="K3" s="1580"/>
    </row>
    <row r="4" spans="1:11" x14ac:dyDescent="0.2">
      <c r="F4" s="1580"/>
      <c r="G4" s="1580"/>
      <c r="H4" s="1580"/>
      <c r="I4" s="1580"/>
      <c r="J4" s="1580"/>
      <c r="K4" s="1580"/>
    </row>
    <row r="5" spans="1:11" x14ac:dyDescent="0.2">
      <c r="F5" s="1580"/>
      <c r="G5" s="1580"/>
      <c r="H5" s="1580"/>
      <c r="I5" s="1580"/>
      <c r="J5" s="1580"/>
      <c r="K5" s="1580"/>
    </row>
    <row r="6" spans="1:11" ht="17.25" customHeight="1" x14ac:dyDescent="0.2">
      <c r="A6" s="1600" t="s">
        <v>1585</v>
      </c>
      <c r="B6" s="1600"/>
      <c r="C6" s="1600"/>
      <c r="D6" s="1600"/>
      <c r="E6" s="1600"/>
      <c r="F6" s="1600"/>
      <c r="G6" s="1600"/>
      <c r="H6" s="1600"/>
      <c r="I6" s="1600"/>
      <c r="J6" s="1600"/>
      <c r="K6" s="1600"/>
    </row>
    <row r="7" spans="1:11" ht="15" customHeight="1" x14ac:dyDescent="0.2">
      <c r="A7" s="1596" t="str">
        <f>i.04157!A4</f>
        <v>Даатгагчийн нэр:</v>
      </c>
      <c r="B7" s="1596"/>
      <c r="C7" s="1596"/>
      <c r="D7" s="1596"/>
      <c r="E7" s="470"/>
      <c r="F7" s="470"/>
      <c r="G7" s="470"/>
      <c r="H7" s="1597" t="str">
        <f>i.04157!F4</f>
        <v>..... оны .... сарын ...-ны өдөр</v>
      </c>
      <c r="I7" s="1597"/>
      <c r="J7" s="1597"/>
      <c r="K7" s="1597"/>
    </row>
    <row r="9" spans="1:11" ht="89.25" x14ac:dyDescent="0.2">
      <c r="A9" s="1598" t="s">
        <v>1465</v>
      </c>
      <c r="B9" s="1598"/>
      <c r="C9" s="431" t="s">
        <v>1227</v>
      </c>
      <c r="D9" s="431" t="s">
        <v>1228</v>
      </c>
      <c r="E9" s="431" t="s">
        <v>1229</v>
      </c>
      <c r="F9" s="431" t="s">
        <v>1230</v>
      </c>
      <c r="G9" s="431" t="s">
        <v>1231</v>
      </c>
      <c r="H9" s="431" t="s">
        <v>1232</v>
      </c>
      <c r="I9" s="431" t="s">
        <v>1233</v>
      </c>
      <c r="J9" s="431" t="s">
        <v>1234</v>
      </c>
      <c r="K9" s="431" t="s">
        <v>1235</v>
      </c>
    </row>
    <row r="10" spans="1:11" ht="15.75" customHeight="1" x14ac:dyDescent="0.2">
      <c r="A10" s="1598"/>
      <c r="B10" s="1598"/>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598"/>
      <c r="B11" s="1598"/>
      <c r="C11" s="1599" t="s">
        <v>1236</v>
      </c>
      <c r="D11" s="1599"/>
      <c r="E11" s="1599"/>
      <c r="F11" s="1599"/>
      <c r="G11" s="1599"/>
      <c r="H11" s="1599"/>
      <c r="I11" s="1599"/>
      <c r="J11" s="1599"/>
      <c r="K11" s="1599"/>
    </row>
    <row r="12" spans="1:11" ht="63.75" x14ac:dyDescent="0.2">
      <c r="A12" s="479" t="s">
        <v>1237</v>
      </c>
      <c r="B12" s="711">
        <f>C10</f>
        <v>0</v>
      </c>
      <c r="C12" s="443">
        <v>1</v>
      </c>
      <c r="D12" s="443" t="s">
        <v>12</v>
      </c>
      <c r="E12" s="443" t="s">
        <v>12</v>
      </c>
      <c r="F12" s="443" t="s">
        <v>12</v>
      </c>
      <c r="G12" s="443" t="s">
        <v>12</v>
      </c>
      <c r="H12" s="443"/>
      <c r="I12" s="443" t="s">
        <v>12</v>
      </c>
      <c r="J12" s="471"/>
      <c r="K12" s="443" t="s">
        <v>12</v>
      </c>
    </row>
    <row r="13" spans="1:11" ht="38.25" x14ac:dyDescent="0.2">
      <c r="A13" s="479" t="s">
        <v>1228</v>
      </c>
      <c r="B13" s="711">
        <f>D10</f>
        <v>0</v>
      </c>
      <c r="C13" s="472" t="s">
        <v>12</v>
      </c>
      <c r="D13" s="443">
        <v>1</v>
      </c>
      <c r="E13" s="443" t="s">
        <v>12</v>
      </c>
      <c r="F13" s="443" t="s">
        <v>12</v>
      </c>
      <c r="G13" s="443"/>
      <c r="H13" s="443"/>
      <c r="I13" s="443" t="s">
        <v>12</v>
      </c>
      <c r="J13" s="471"/>
      <c r="K13" s="443" t="s">
        <v>12</v>
      </c>
    </row>
    <row r="14" spans="1:11" ht="38.25" x14ac:dyDescent="0.2">
      <c r="A14" s="479" t="s">
        <v>1229</v>
      </c>
      <c r="B14" s="711">
        <f>E10</f>
        <v>0</v>
      </c>
      <c r="C14" s="472" t="s">
        <v>12</v>
      </c>
      <c r="D14" s="472" t="s">
        <v>12</v>
      </c>
      <c r="E14" s="443">
        <v>1</v>
      </c>
      <c r="F14" s="443" t="s">
        <v>12</v>
      </c>
      <c r="G14" s="443" t="s">
        <v>12</v>
      </c>
      <c r="H14" s="443">
        <v>0.5</v>
      </c>
      <c r="I14" s="443">
        <v>0.5</v>
      </c>
      <c r="J14" s="471"/>
      <c r="K14" s="441"/>
    </row>
    <row r="15" spans="1:11" ht="25.5" x14ac:dyDescent="0.2">
      <c r="A15" s="479" t="s">
        <v>1230</v>
      </c>
      <c r="B15" s="711">
        <f>F10</f>
        <v>0</v>
      </c>
      <c r="C15" s="472" t="s">
        <v>12</v>
      </c>
      <c r="D15" s="472" t="s">
        <v>12</v>
      </c>
      <c r="E15" s="472" t="s">
        <v>12</v>
      </c>
      <c r="F15" s="443">
        <v>1</v>
      </c>
      <c r="G15" s="443" t="s">
        <v>12</v>
      </c>
      <c r="H15" s="443"/>
      <c r="I15" s="443" t="s">
        <v>12</v>
      </c>
      <c r="J15" s="471"/>
      <c r="K15" s="443" t="s">
        <v>12</v>
      </c>
    </row>
    <row r="16" spans="1:11" ht="51" x14ac:dyDescent="0.2">
      <c r="A16" s="479" t="s">
        <v>1231</v>
      </c>
      <c r="B16" s="711">
        <f>G10</f>
        <v>0</v>
      </c>
      <c r="C16" s="472" t="s">
        <v>12</v>
      </c>
      <c r="D16" s="472" t="s">
        <v>12</v>
      </c>
      <c r="E16" s="472" t="s">
        <v>12</v>
      </c>
      <c r="F16" s="472" t="s">
        <v>12</v>
      </c>
      <c r="G16" s="443">
        <v>1</v>
      </c>
      <c r="H16" s="443"/>
      <c r="I16" s="443" t="s">
        <v>12</v>
      </c>
      <c r="J16" s="471"/>
      <c r="K16" s="443" t="s">
        <v>12</v>
      </c>
    </row>
    <row r="17" spans="1:11" ht="51" x14ac:dyDescent="0.2">
      <c r="A17" s="479" t="s">
        <v>1232</v>
      </c>
      <c r="B17" s="711">
        <f>H10</f>
        <v>0</v>
      </c>
      <c r="C17" s="472" t="s">
        <v>12</v>
      </c>
      <c r="D17" s="472" t="s">
        <v>12</v>
      </c>
      <c r="E17" s="472">
        <v>0.5</v>
      </c>
      <c r="F17" s="472" t="s">
        <v>12</v>
      </c>
      <c r="G17" s="472" t="s">
        <v>12</v>
      </c>
      <c r="H17" s="443">
        <v>1</v>
      </c>
      <c r="I17" s="443">
        <v>0.5</v>
      </c>
      <c r="K17" s="441"/>
    </row>
    <row r="18" spans="1:11" ht="63.75" x14ac:dyDescent="0.2">
      <c r="A18" s="479" t="s">
        <v>1233</v>
      </c>
      <c r="B18" s="711">
        <f>I10</f>
        <v>0</v>
      </c>
      <c r="C18" s="472" t="s">
        <v>12</v>
      </c>
      <c r="D18" s="472" t="s">
        <v>12</v>
      </c>
      <c r="E18" s="472">
        <v>0.5</v>
      </c>
      <c r="F18" s="472" t="s">
        <v>12</v>
      </c>
      <c r="G18" s="472"/>
      <c r="H18" s="473">
        <v>0.5</v>
      </c>
      <c r="I18" s="443">
        <v>1</v>
      </c>
      <c r="K18" s="443"/>
    </row>
    <row r="19" spans="1:11" ht="63.75" x14ac:dyDescent="0.2">
      <c r="A19" s="480" t="s">
        <v>1234</v>
      </c>
      <c r="B19" s="711">
        <f>J10</f>
        <v>0</v>
      </c>
      <c r="C19" s="472" t="s">
        <v>12</v>
      </c>
      <c r="D19" s="472" t="s">
        <v>12</v>
      </c>
      <c r="E19" s="472" t="s">
        <v>12</v>
      </c>
      <c r="F19" s="472" t="s">
        <v>12</v>
      </c>
      <c r="G19" s="472"/>
      <c r="H19" s="472" t="s">
        <v>12</v>
      </c>
      <c r="I19" s="472"/>
      <c r="J19" s="443">
        <v>1</v>
      </c>
      <c r="K19" s="443"/>
    </row>
    <row r="20" spans="1:11" ht="25.5" x14ac:dyDescent="0.2">
      <c r="A20" s="480" t="s">
        <v>1235</v>
      </c>
      <c r="B20" s="711">
        <f>K10</f>
        <v>0</v>
      </c>
      <c r="C20" s="472" t="s">
        <v>12</v>
      </c>
      <c r="D20" s="472" t="s">
        <v>12</v>
      </c>
      <c r="E20" s="472" t="s">
        <v>12</v>
      </c>
      <c r="F20" s="472" t="s">
        <v>12</v>
      </c>
      <c r="G20" s="472"/>
      <c r="H20" s="472" t="s">
        <v>12</v>
      </c>
      <c r="I20" s="472"/>
      <c r="J20" s="474" t="s">
        <v>12</v>
      </c>
      <c r="K20" s="443">
        <v>1</v>
      </c>
    </row>
    <row r="21" spans="1:11" ht="29.25" customHeight="1" x14ac:dyDescent="0.2">
      <c r="A21" s="1594" t="s">
        <v>1238</v>
      </c>
      <c r="B21" s="1594"/>
      <c r="C21" s="1595">
        <f>SQRT(SUMPRODUCT(C24:K24,C10:K10))</f>
        <v>0</v>
      </c>
      <c r="D21" s="1595"/>
      <c r="E21" s="1595"/>
      <c r="F21" s="1595"/>
      <c r="G21" s="1595"/>
      <c r="H21" s="1595"/>
      <c r="I21" s="1595"/>
      <c r="J21" s="1595"/>
      <c r="K21" s="1595"/>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topLeftCell="A17"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458" t="s">
        <v>1767</v>
      </c>
      <c r="D1" s="1458"/>
      <c r="E1" s="1458"/>
      <c r="F1" s="1458"/>
      <c r="G1" s="1458"/>
      <c r="H1" s="811"/>
      <c r="I1" s="811"/>
    </row>
    <row r="2" spans="1:10" x14ac:dyDescent="0.2">
      <c r="C2" s="1458"/>
      <c r="D2" s="1458"/>
      <c r="E2" s="1458"/>
      <c r="F2" s="1458"/>
      <c r="G2" s="1458"/>
      <c r="H2" s="811"/>
      <c r="I2" s="811"/>
    </row>
    <row r="3" spans="1:10" x14ac:dyDescent="0.2">
      <c r="C3" s="1458"/>
      <c r="D3" s="1458"/>
      <c r="E3" s="1458"/>
      <c r="F3" s="1458"/>
      <c r="G3" s="1458"/>
      <c r="H3" s="811"/>
      <c r="I3" s="811"/>
    </row>
    <row r="4" spans="1:10" ht="9" customHeight="1" x14ac:dyDescent="0.2">
      <c r="C4" s="1458"/>
      <c r="D4" s="1458"/>
      <c r="E4" s="1458"/>
      <c r="F4" s="1458"/>
      <c r="G4" s="1458"/>
      <c r="H4" s="811"/>
      <c r="I4" s="811"/>
    </row>
    <row r="5" spans="1:10" ht="3.75" customHeight="1" x14ac:dyDescent="0.2">
      <c r="C5" s="1458"/>
      <c r="D5" s="1458"/>
      <c r="E5" s="1458"/>
      <c r="F5" s="1458"/>
      <c r="G5" s="1458"/>
      <c r="H5" s="811"/>
      <c r="I5" s="811"/>
    </row>
    <row r="6" spans="1:10" hidden="1" x14ac:dyDescent="0.2">
      <c r="C6" s="1458"/>
      <c r="D6" s="1458"/>
      <c r="E6" s="1458"/>
      <c r="F6" s="1458"/>
      <c r="G6" s="1458"/>
      <c r="H6" s="811"/>
      <c r="I6" s="811"/>
    </row>
    <row r="7" spans="1:10" ht="24.6" customHeight="1" x14ac:dyDescent="0.2">
      <c r="A7" s="1362" t="s">
        <v>1239</v>
      </c>
      <c r="B7" s="1362"/>
      <c r="C7" s="1362"/>
      <c r="D7" s="1362"/>
      <c r="E7" s="1362"/>
      <c r="F7" s="1362"/>
      <c r="G7" s="1362"/>
      <c r="H7" s="242"/>
      <c r="I7" s="242"/>
      <c r="J7" s="242"/>
    </row>
    <row r="9" spans="1:10" ht="12.75" customHeight="1" x14ac:dyDescent="0.2">
      <c r="A9" s="1601" t="str">
        <f>i.04120!A6</f>
        <v>Даатгагчийн нэр:</v>
      </c>
      <c r="B9" s="1601"/>
      <c r="C9" s="1601"/>
      <c r="D9" s="1601"/>
      <c r="F9" s="1602" t="str">
        <f>i.04159!H7</f>
        <v>..... оны .... сарын ...-ны өдөр</v>
      </c>
      <c r="G9" s="1602"/>
    </row>
    <row r="11" spans="1:10" ht="50.25" customHeight="1" x14ac:dyDescent="0.2">
      <c r="A11" s="486" t="s">
        <v>4</v>
      </c>
      <c r="B11" s="486" t="s">
        <v>786</v>
      </c>
      <c r="C11" s="320" t="s">
        <v>6</v>
      </c>
      <c r="D11" s="320" t="s">
        <v>1159</v>
      </c>
      <c r="E11" s="320" t="s">
        <v>820</v>
      </c>
      <c r="F11" s="320" t="s">
        <v>1240</v>
      </c>
      <c r="G11" s="320" t="s">
        <v>1241</v>
      </c>
    </row>
    <row r="12" spans="1:10" x14ac:dyDescent="0.2">
      <c r="A12" s="486" t="s">
        <v>8</v>
      </c>
      <c r="B12" s="320" t="s">
        <v>9</v>
      </c>
      <c r="C12" s="320" t="s">
        <v>10</v>
      </c>
      <c r="D12" s="320">
        <v>1</v>
      </c>
      <c r="E12" s="486">
        <v>2</v>
      </c>
      <c r="F12" s="486">
        <v>3</v>
      </c>
      <c r="G12" s="486">
        <v>4</v>
      </c>
    </row>
    <row r="13" spans="1:10" ht="28.5" customHeight="1" x14ac:dyDescent="0.2">
      <c r="A13" s="489">
        <v>1</v>
      </c>
      <c r="B13" s="322" t="s">
        <v>1242</v>
      </c>
      <c r="C13" s="320">
        <v>1</v>
      </c>
      <c r="D13" s="320"/>
      <c r="E13" s="492"/>
      <c r="F13" s="492"/>
      <c r="G13" s="492">
        <f>SUM(G14:G19)</f>
        <v>0</v>
      </c>
    </row>
    <row r="14" spans="1:10" ht="25.5" x14ac:dyDescent="0.2">
      <c r="A14" s="392">
        <v>1.1000000000000001</v>
      </c>
      <c r="B14" s="392" t="s">
        <v>788</v>
      </c>
      <c r="C14" s="61">
        <v>2</v>
      </c>
      <c r="D14" s="390">
        <v>1.2999999999999999E-3</v>
      </c>
      <c r="E14" s="938">
        <f>i.04125!E11</f>
        <v>0</v>
      </c>
      <c r="F14" s="938">
        <f>i.04125!I11</f>
        <v>0</v>
      </c>
      <c r="G14" s="391">
        <f>(E14-F14)*D14</f>
        <v>0</v>
      </c>
    </row>
    <row r="15" spans="1:10" x14ac:dyDescent="0.2">
      <c r="A15" s="392">
        <v>1.2</v>
      </c>
      <c r="B15" s="392" t="s">
        <v>790</v>
      </c>
      <c r="C15" s="61">
        <v>3</v>
      </c>
      <c r="D15" s="390">
        <v>5.7999999999999996E-3</v>
      </c>
      <c r="E15" s="938">
        <f>i.04125!E13</f>
        <v>0</v>
      </c>
      <c r="F15" s="938">
        <f>i.04125!I13</f>
        <v>0</v>
      </c>
      <c r="G15" s="391">
        <f>(E15-F15)*D15</f>
        <v>0</v>
      </c>
    </row>
    <row r="16" spans="1:10" x14ac:dyDescent="0.2">
      <c r="A16" s="392">
        <v>1.3</v>
      </c>
      <c r="B16" s="392" t="s">
        <v>791</v>
      </c>
      <c r="C16" s="61">
        <v>4</v>
      </c>
      <c r="D16" s="390">
        <v>4.3E-3</v>
      </c>
      <c r="E16" s="938">
        <f>i.04125!E15</f>
        <v>0</v>
      </c>
      <c r="F16" s="938">
        <f>i.04125!I15</f>
        <v>0</v>
      </c>
      <c r="G16" s="391">
        <f t="shared" ref="G16:G19" si="0">(E16-F16)*D16</f>
        <v>0</v>
      </c>
    </row>
    <row r="17" spans="1:7" x14ac:dyDescent="0.2">
      <c r="A17" s="392">
        <v>1.4</v>
      </c>
      <c r="B17" s="392" t="s">
        <v>792</v>
      </c>
      <c r="C17" s="61">
        <v>5</v>
      </c>
      <c r="D17" s="390">
        <v>4.3E-3</v>
      </c>
      <c r="E17" s="938">
        <f>i.04125!E16</f>
        <v>0</v>
      </c>
      <c r="F17" s="938">
        <f>i.04125!I16</f>
        <v>0</v>
      </c>
      <c r="G17" s="391">
        <f t="shared" si="0"/>
        <v>0</v>
      </c>
    </row>
    <row r="18" spans="1:7" x14ac:dyDescent="0.2">
      <c r="A18" s="392">
        <v>1.5</v>
      </c>
      <c r="B18" s="392" t="s">
        <v>793</v>
      </c>
      <c r="C18" s="61">
        <v>6</v>
      </c>
      <c r="D18" s="390">
        <v>4.0000000000000002E-4</v>
      </c>
      <c r="E18" s="938">
        <f>i.04125!E17</f>
        <v>0</v>
      </c>
      <c r="F18" s="938">
        <f>i.04125!I17</f>
        <v>0</v>
      </c>
      <c r="G18" s="391">
        <f t="shared" si="0"/>
        <v>0</v>
      </c>
    </row>
    <row r="19" spans="1:7" x14ac:dyDescent="0.2">
      <c r="A19" s="392">
        <v>1.6</v>
      </c>
      <c r="B19" s="392" t="s">
        <v>794</v>
      </c>
      <c r="C19" s="61">
        <v>7</v>
      </c>
      <c r="D19" s="390">
        <v>0</v>
      </c>
      <c r="E19" s="938">
        <f>i.04125!E18</f>
        <v>0</v>
      </c>
      <c r="F19" s="938">
        <f>i.04125!I18</f>
        <v>0</v>
      </c>
      <c r="G19" s="391">
        <f t="shared" si="0"/>
        <v>0</v>
      </c>
    </row>
    <row r="20" spans="1:7" ht="25.5" customHeight="1" x14ac:dyDescent="0.2">
      <c r="A20" s="489">
        <v>2</v>
      </c>
      <c r="B20" s="322" t="s">
        <v>1243</v>
      </c>
      <c r="C20" s="490">
        <v>8</v>
      </c>
      <c r="D20" s="490"/>
      <c r="E20" s="491"/>
      <c r="F20" s="492"/>
      <c r="G20" s="488">
        <f>SUM(G21:G26)</f>
        <v>0</v>
      </c>
    </row>
    <row r="21" spans="1:7" ht="25.5" x14ac:dyDescent="0.2">
      <c r="A21" s="392">
        <v>2.1</v>
      </c>
      <c r="B21" s="393" t="s">
        <v>788</v>
      </c>
      <c r="C21" s="394">
        <v>9</v>
      </c>
      <c r="D21" s="395">
        <v>-3.3E-3</v>
      </c>
      <c r="E21" s="939">
        <f>$E$14</f>
        <v>0</v>
      </c>
      <c r="F21" s="939">
        <f>$F$14</f>
        <v>0</v>
      </c>
      <c r="G21" s="391">
        <f t="shared" ref="G21:G26" si="1">(E21-F21)*D21</f>
        <v>0</v>
      </c>
    </row>
    <row r="22" spans="1:7" x14ac:dyDescent="0.2">
      <c r="A22" s="392">
        <v>2.2000000000000002</v>
      </c>
      <c r="B22" s="392" t="s">
        <v>790</v>
      </c>
      <c r="C22" s="61">
        <v>10</v>
      </c>
      <c r="D22" s="390">
        <v>-1.46E-2</v>
      </c>
      <c r="E22" s="939">
        <f>$E$15</f>
        <v>0</v>
      </c>
      <c r="F22" s="939">
        <f>$F$15</f>
        <v>0</v>
      </c>
      <c r="G22" s="391">
        <f t="shared" si="1"/>
        <v>0</v>
      </c>
    </row>
    <row r="23" spans="1:7" x14ac:dyDescent="0.2">
      <c r="A23" s="392">
        <v>2.2999999999999998</v>
      </c>
      <c r="B23" s="392" t="s">
        <v>791</v>
      </c>
      <c r="C23" s="61">
        <v>11</v>
      </c>
      <c r="D23" s="390">
        <v>-1.0699999999999999E-2</v>
      </c>
      <c r="E23" s="939">
        <f>$E$16</f>
        <v>0</v>
      </c>
      <c r="F23" s="939">
        <f>$F$16</f>
        <v>0</v>
      </c>
      <c r="G23" s="391">
        <f t="shared" si="1"/>
        <v>0</v>
      </c>
    </row>
    <row r="24" spans="1:7" x14ac:dyDescent="0.2">
      <c r="A24" s="392">
        <v>2.4</v>
      </c>
      <c r="B24" s="392" t="s">
        <v>792</v>
      </c>
      <c r="C24" s="61">
        <v>12</v>
      </c>
      <c r="D24" s="390">
        <v>-1.0699999999999999E-2</v>
      </c>
      <c r="E24" s="939">
        <f>$E$17</f>
        <v>0</v>
      </c>
      <c r="F24" s="939">
        <f>$F$17</f>
        <v>0</v>
      </c>
      <c r="G24" s="391">
        <f t="shared" si="1"/>
        <v>0</v>
      </c>
    </row>
    <row r="25" spans="1:7" x14ac:dyDescent="0.2">
      <c r="A25" s="392">
        <v>2.5</v>
      </c>
      <c r="B25" s="392" t="s">
        <v>793</v>
      </c>
      <c r="C25" s="61">
        <v>13</v>
      </c>
      <c r="D25" s="390">
        <v>-1E-3</v>
      </c>
      <c r="E25" s="939">
        <f>$E$18</f>
        <v>0</v>
      </c>
      <c r="F25" s="939">
        <f>$F$18</f>
        <v>0</v>
      </c>
      <c r="G25" s="391">
        <f t="shared" si="1"/>
        <v>0</v>
      </c>
    </row>
    <row r="26" spans="1:7" x14ac:dyDescent="0.2">
      <c r="A26" s="392">
        <v>2.6</v>
      </c>
      <c r="B26" s="396" t="s">
        <v>794</v>
      </c>
      <c r="C26" s="397">
        <v>14</v>
      </c>
      <c r="D26" s="398">
        <v>-1.0699999999999999E-2</v>
      </c>
      <c r="E26" s="939">
        <f>$E$19</f>
        <v>0</v>
      </c>
      <c r="F26" s="939">
        <f>$F$19</f>
        <v>0</v>
      </c>
      <c r="G26" s="391">
        <f t="shared" si="1"/>
        <v>0</v>
      </c>
    </row>
    <row r="27" spans="1:7" ht="25.5" x14ac:dyDescent="0.2">
      <c r="A27" s="809">
        <v>3</v>
      </c>
      <c r="B27" s="322" t="s">
        <v>1584</v>
      </c>
      <c r="C27" s="490">
        <v>15</v>
      </c>
      <c r="D27" s="490"/>
      <c r="E27" s="491"/>
      <c r="F27" s="810"/>
      <c r="G27" s="488">
        <f>SUM(G28:G33)</f>
        <v>0</v>
      </c>
    </row>
    <row r="28" spans="1:7" ht="25.5" x14ac:dyDescent="0.2">
      <c r="A28" s="392">
        <v>3.1</v>
      </c>
      <c r="B28" s="392" t="s">
        <v>788</v>
      </c>
      <c r="C28" s="61">
        <v>16</v>
      </c>
      <c r="D28" s="390">
        <v>0.09</v>
      </c>
      <c r="E28" s="939">
        <f>$E$14</f>
        <v>0</v>
      </c>
      <c r="F28" s="939">
        <f>$F$14</f>
        <v>0</v>
      </c>
      <c r="G28" s="391">
        <f>(E28-F28)*D28</f>
        <v>0</v>
      </c>
    </row>
    <row r="29" spans="1:7" x14ac:dyDescent="0.2">
      <c r="A29" s="392">
        <v>3.2</v>
      </c>
      <c r="B29" s="392" t="s">
        <v>790</v>
      </c>
      <c r="C29" s="61">
        <v>17</v>
      </c>
      <c r="D29" s="390">
        <v>0.3</v>
      </c>
      <c r="E29" s="939">
        <f>$E$15</f>
        <v>0</v>
      </c>
      <c r="F29" s="939">
        <f>$F$15</f>
        <v>0</v>
      </c>
      <c r="G29" s="391">
        <f>(E29-F29)*D29</f>
        <v>0</v>
      </c>
    </row>
    <row r="30" spans="1:7" x14ac:dyDescent="0.2">
      <c r="A30" s="392">
        <v>3.3</v>
      </c>
      <c r="B30" s="392" t="s">
        <v>791</v>
      </c>
      <c r="C30" s="61">
        <v>18</v>
      </c>
      <c r="D30" s="390">
        <v>0.24</v>
      </c>
      <c r="E30" s="939">
        <f>$E$16</f>
        <v>0</v>
      </c>
      <c r="F30" s="939">
        <f>$F$16</f>
        <v>0</v>
      </c>
      <c r="G30" s="391">
        <f t="shared" ref="G30:G46" si="2">(E30-F30)*D30</f>
        <v>0</v>
      </c>
    </row>
    <row r="31" spans="1:7" x14ac:dyDescent="0.2">
      <c r="A31" s="392">
        <v>3.4</v>
      </c>
      <c r="B31" s="392" t="s">
        <v>792</v>
      </c>
      <c r="C31" s="61">
        <v>19</v>
      </c>
      <c r="D31" s="390">
        <v>0.24</v>
      </c>
      <c r="E31" s="939">
        <f>$E$17</f>
        <v>0</v>
      </c>
      <c r="F31" s="939">
        <f>$F$17</f>
        <v>0</v>
      </c>
      <c r="G31" s="391">
        <f t="shared" si="2"/>
        <v>0</v>
      </c>
    </row>
    <row r="32" spans="1:7" x14ac:dyDescent="0.2">
      <c r="A32" s="392">
        <v>3.5</v>
      </c>
      <c r="B32" s="392" t="s">
        <v>793</v>
      </c>
      <c r="C32" s="61">
        <v>20</v>
      </c>
      <c r="D32" s="390">
        <v>0.03</v>
      </c>
      <c r="E32" s="939">
        <f>$E$18</f>
        <v>0</v>
      </c>
      <c r="F32" s="939">
        <f>$F$18</f>
        <v>0</v>
      </c>
      <c r="G32" s="391">
        <f t="shared" si="2"/>
        <v>0</v>
      </c>
    </row>
    <row r="33" spans="1:7" x14ac:dyDescent="0.2">
      <c r="A33" s="392">
        <v>3.6</v>
      </c>
      <c r="B33" s="392" t="s">
        <v>794</v>
      </c>
      <c r="C33" s="61">
        <v>21</v>
      </c>
      <c r="D33" s="390">
        <v>0.24</v>
      </c>
      <c r="E33" s="939">
        <f>$E$19</f>
        <v>0</v>
      </c>
      <c r="F33" s="939">
        <f>$F$19</f>
        <v>0</v>
      </c>
      <c r="G33" s="391">
        <f t="shared" si="2"/>
        <v>0</v>
      </c>
    </row>
    <row r="34" spans="1:7" ht="25.5" customHeight="1" x14ac:dyDescent="0.2">
      <c r="A34" s="489">
        <v>4</v>
      </c>
      <c r="B34" s="322" t="s">
        <v>1244</v>
      </c>
      <c r="C34" s="490">
        <v>22</v>
      </c>
      <c r="D34" s="490"/>
      <c r="E34" s="491"/>
      <c r="F34" s="488"/>
      <c r="G34" s="488">
        <f>SUM(G35:G40)</f>
        <v>0</v>
      </c>
    </row>
    <row r="35" spans="1:7" ht="25.5" x14ac:dyDescent="0.2">
      <c r="A35" s="392">
        <v>4.0999999999999996</v>
      </c>
      <c r="B35" s="393" t="s">
        <v>788</v>
      </c>
      <c r="C35" s="394">
        <v>23</v>
      </c>
      <c r="D35" s="395">
        <v>0.1</v>
      </c>
      <c r="E35" s="939">
        <f>$E$14</f>
        <v>0</v>
      </c>
      <c r="F35" s="939">
        <f>$F$14</f>
        <v>0</v>
      </c>
      <c r="G35" s="391">
        <f t="shared" si="2"/>
        <v>0</v>
      </c>
    </row>
    <row r="36" spans="1:7" x14ac:dyDescent="0.2">
      <c r="A36" s="392">
        <v>4.2</v>
      </c>
      <c r="B36" s="392" t="s">
        <v>790</v>
      </c>
      <c r="C36" s="61">
        <v>24</v>
      </c>
      <c r="D36" s="390">
        <v>0.1</v>
      </c>
      <c r="E36" s="939">
        <f>$E$15</f>
        <v>0</v>
      </c>
      <c r="F36" s="939">
        <f>$F$15</f>
        <v>0</v>
      </c>
      <c r="G36" s="391">
        <f t="shared" si="2"/>
        <v>0</v>
      </c>
    </row>
    <row r="37" spans="1:7" x14ac:dyDescent="0.2">
      <c r="A37" s="392">
        <v>4.3</v>
      </c>
      <c r="B37" s="392" t="s">
        <v>791</v>
      </c>
      <c r="C37" s="61">
        <v>25</v>
      </c>
      <c r="D37" s="390">
        <v>0.1</v>
      </c>
      <c r="E37" s="939">
        <f>$E$16</f>
        <v>0</v>
      </c>
      <c r="F37" s="939">
        <f>$F$16</f>
        <v>0</v>
      </c>
      <c r="G37" s="391">
        <f t="shared" si="2"/>
        <v>0</v>
      </c>
    </row>
    <row r="38" spans="1:7" x14ac:dyDescent="0.2">
      <c r="A38" s="392">
        <v>4.4000000000000004</v>
      </c>
      <c r="B38" s="392" t="s">
        <v>792</v>
      </c>
      <c r="C38" s="61">
        <v>26</v>
      </c>
      <c r="D38" s="390">
        <v>0.1</v>
      </c>
      <c r="E38" s="939">
        <f>$E$17</f>
        <v>0</v>
      </c>
      <c r="F38" s="939">
        <f>$F$17</f>
        <v>0</v>
      </c>
      <c r="G38" s="391">
        <f t="shared" si="2"/>
        <v>0</v>
      </c>
    </row>
    <row r="39" spans="1:7" x14ac:dyDescent="0.2">
      <c r="A39" s="392">
        <v>4.5</v>
      </c>
      <c r="B39" s="392" t="s">
        <v>793</v>
      </c>
      <c r="C39" s="61">
        <v>27</v>
      </c>
      <c r="D39" s="390">
        <v>0.1</v>
      </c>
      <c r="E39" s="939">
        <f>$E$18</f>
        <v>0</v>
      </c>
      <c r="F39" s="939">
        <f>$F$18</f>
        <v>0</v>
      </c>
      <c r="G39" s="391">
        <f t="shared" si="2"/>
        <v>0</v>
      </c>
    </row>
    <row r="40" spans="1:7" x14ac:dyDescent="0.2">
      <c r="A40" s="392">
        <v>4.5999999999999996</v>
      </c>
      <c r="B40" s="392" t="s">
        <v>794</v>
      </c>
      <c r="C40" s="61">
        <v>28</v>
      </c>
      <c r="D40" s="390">
        <v>0.1</v>
      </c>
      <c r="E40" s="939">
        <f>$E$19</f>
        <v>0</v>
      </c>
      <c r="F40" s="939">
        <f>$F$19</f>
        <v>0</v>
      </c>
      <c r="G40" s="391">
        <f t="shared" si="2"/>
        <v>0</v>
      </c>
    </row>
    <row r="41" spans="1:7" ht="25.5" customHeight="1" x14ac:dyDescent="0.2">
      <c r="A41" s="1014">
        <v>5</v>
      </c>
      <c r="B41" s="322" t="s">
        <v>1245</v>
      </c>
      <c r="C41" s="490">
        <v>29</v>
      </c>
      <c r="D41" s="320"/>
      <c r="E41" s="491"/>
      <c r="F41" s="488"/>
      <c r="G41" s="488">
        <f>SUM(G42:G47)</f>
        <v>0</v>
      </c>
    </row>
    <row r="42" spans="1:7" ht="25.5" x14ac:dyDescent="0.2">
      <c r="A42" s="392">
        <v>5.0999999999999996</v>
      </c>
      <c r="B42" s="392" t="s">
        <v>788</v>
      </c>
      <c r="C42" s="61">
        <v>30</v>
      </c>
      <c r="D42" s="390">
        <v>4.0000000000000001E-3</v>
      </c>
      <c r="E42" s="939">
        <f>$E$14</f>
        <v>0</v>
      </c>
      <c r="F42" s="939">
        <f>$F$14</f>
        <v>0</v>
      </c>
      <c r="G42" s="391">
        <f t="shared" si="2"/>
        <v>0</v>
      </c>
    </row>
    <row r="43" spans="1:7" x14ac:dyDescent="0.2">
      <c r="A43" s="392">
        <v>5.2</v>
      </c>
      <c r="B43" s="392" t="s">
        <v>790</v>
      </c>
      <c r="C43" s="61">
        <v>31</v>
      </c>
      <c r="D43" s="390">
        <v>4.0000000000000001E-3</v>
      </c>
      <c r="E43" s="939">
        <f>$E$15</f>
        <v>0</v>
      </c>
      <c r="F43" s="939">
        <f>$F$15</f>
        <v>0</v>
      </c>
      <c r="G43" s="391">
        <f t="shared" si="2"/>
        <v>0</v>
      </c>
    </row>
    <row r="44" spans="1:7" x14ac:dyDescent="0.2">
      <c r="A44" s="392">
        <v>5.3</v>
      </c>
      <c r="B44" s="392" t="s">
        <v>791</v>
      </c>
      <c r="C44" s="61">
        <v>32</v>
      </c>
      <c r="D44" s="390">
        <v>4.0000000000000001E-3</v>
      </c>
      <c r="E44" s="939">
        <f>$E$16</f>
        <v>0</v>
      </c>
      <c r="F44" s="939">
        <f>$F$16</f>
        <v>0</v>
      </c>
      <c r="G44" s="391">
        <f t="shared" si="2"/>
        <v>0</v>
      </c>
    </row>
    <row r="45" spans="1:7" x14ac:dyDescent="0.2">
      <c r="A45" s="392">
        <v>5.4</v>
      </c>
      <c r="B45" s="392" t="s">
        <v>792</v>
      </c>
      <c r="C45" s="61">
        <v>33</v>
      </c>
      <c r="D45" s="390">
        <v>4.0000000000000001E-3</v>
      </c>
      <c r="E45" s="939">
        <f>$E$17</f>
        <v>0</v>
      </c>
      <c r="F45" s="939">
        <f>$F$17</f>
        <v>0</v>
      </c>
      <c r="G45" s="391">
        <f t="shared" si="2"/>
        <v>0</v>
      </c>
    </row>
    <row r="46" spans="1:7" x14ac:dyDescent="0.2">
      <c r="A46" s="392">
        <v>5.5</v>
      </c>
      <c r="B46" s="392" t="s">
        <v>793</v>
      </c>
      <c r="C46" s="61">
        <v>34</v>
      </c>
      <c r="D46" s="390">
        <v>4.0000000000000001E-3</v>
      </c>
      <c r="E46" s="939">
        <f>$E$18</f>
        <v>0</v>
      </c>
      <c r="F46" s="939">
        <f>$F$18</f>
        <v>0</v>
      </c>
      <c r="G46" s="391">
        <f t="shared" si="2"/>
        <v>0</v>
      </c>
    </row>
    <row r="47" spans="1:7" x14ac:dyDescent="0.2">
      <c r="A47" s="392">
        <v>5.6</v>
      </c>
      <c r="B47" s="392" t="s">
        <v>794</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04" t="s">
        <v>1768</v>
      </c>
      <c r="E1" s="1404"/>
      <c r="F1" s="1404"/>
      <c r="G1" s="1404"/>
      <c r="H1" s="399"/>
      <c r="I1" s="399"/>
      <c r="J1" s="399"/>
      <c r="K1" s="399"/>
      <c r="L1" s="399"/>
    </row>
    <row r="2" spans="1:12" ht="4.5" customHeight="1" x14ac:dyDescent="0.2">
      <c r="A2" s="1"/>
      <c r="B2" s="1"/>
      <c r="C2" s="1"/>
      <c r="D2" s="1404"/>
      <c r="E2" s="1404"/>
      <c r="F2" s="1404"/>
      <c r="G2" s="1404"/>
      <c r="H2" s="399"/>
      <c r="I2" s="399"/>
      <c r="J2" s="399"/>
      <c r="K2" s="399"/>
      <c r="L2" s="399"/>
    </row>
    <row r="3" spans="1:12" x14ac:dyDescent="0.2">
      <c r="A3" s="1"/>
      <c r="B3" s="1"/>
      <c r="C3" s="1"/>
      <c r="D3" s="1404"/>
      <c r="E3" s="1404"/>
      <c r="F3" s="1404"/>
      <c r="G3" s="1404"/>
      <c r="H3" s="399"/>
      <c r="I3" s="399"/>
      <c r="J3" s="399"/>
      <c r="K3" s="399"/>
      <c r="L3" s="399"/>
    </row>
    <row r="4" spans="1:12" x14ac:dyDescent="0.2">
      <c r="A4" s="1"/>
      <c r="B4" s="1"/>
      <c r="C4" s="1"/>
      <c r="D4" s="1404"/>
      <c r="E4" s="1404"/>
      <c r="F4" s="1404"/>
      <c r="G4" s="1404"/>
      <c r="H4" s="399"/>
      <c r="I4" s="399"/>
      <c r="J4" s="399"/>
      <c r="K4" s="399"/>
      <c r="L4" s="399"/>
    </row>
    <row r="5" spans="1:12" x14ac:dyDescent="0.2">
      <c r="A5" s="1"/>
      <c r="B5" s="1"/>
      <c r="C5" s="1"/>
      <c r="D5" s="1404"/>
      <c r="E5" s="1404"/>
      <c r="F5" s="1404"/>
      <c r="G5" s="1404"/>
      <c r="H5" s="399"/>
      <c r="I5" s="399"/>
      <c r="J5" s="399"/>
      <c r="K5" s="399"/>
      <c r="L5" s="399"/>
    </row>
    <row r="6" spans="1:12" ht="12.75" customHeight="1" x14ac:dyDescent="0.2">
      <c r="A6" s="1606" t="s">
        <v>1246</v>
      </c>
      <c r="B6" s="1606"/>
      <c r="C6" s="1606"/>
      <c r="D6" s="1606"/>
      <c r="E6" s="1606"/>
      <c r="F6" s="1606"/>
      <c r="G6" s="1606"/>
      <c r="H6" s="242"/>
      <c r="I6" s="242"/>
      <c r="J6" s="242"/>
      <c r="K6" s="242"/>
    </row>
    <row r="7" spans="1:12" x14ac:dyDescent="0.2">
      <c r="A7" s="1606"/>
      <c r="B7" s="1606"/>
      <c r="C7" s="1606"/>
      <c r="D7" s="1606"/>
      <c r="E7" s="1606"/>
      <c r="F7" s="1606"/>
      <c r="G7" s="1606"/>
      <c r="H7" s="242"/>
      <c r="I7" s="242"/>
      <c r="J7" s="242"/>
      <c r="K7" s="242"/>
    </row>
    <row r="8" spans="1:12" x14ac:dyDescent="0.2">
      <c r="A8" s="487"/>
      <c r="B8" s="487"/>
      <c r="C8" s="487"/>
      <c r="D8" s="487"/>
      <c r="E8" s="487"/>
      <c r="F8" s="487"/>
      <c r="G8" s="487"/>
      <c r="H8" s="487"/>
      <c r="I8" s="487"/>
      <c r="J8" s="487"/>
      <c r="K8" s="487"/>
    </row>
    <row r="9" spans="1:12" ht="12.75" customHeight="1" x14ac:dyDescent="0.2">
      <c r="A9" s="1601" t="str">
        <f>i.04162!A9</f>
        <v>Даатгагчийн нэр:</v>
      </c>
      <c r="B9" s="1601"/>
      <c r="C9" s="160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04"/>
      <c r="B11" s="1604"/>
      <c r="C11" s="489" t="s">
        <v>1247</v>
      </c>
      <c r="D11" s="489" t="s">
        <v>1248</v>
      </c>
      <c r="E11" s="489" t="s">
        <v>1249</v>
      </c>
      <c r="F11" s="400" t="s">
        <v>1250</v>
      </c>
      <c r="G11" s="400" t="s">
        <v>1251</v>
      </c>
      <c r="H11" s="1"/>
      <c r="I11" s="1"/>
      <c r="J11" s="1"/>
      <c r="K11" s="1"/>
    </row>
    <row r="12" spans="1:12" x14ac:dyDescent="0.2">
      <c r="A12" s="1604"/>
      <c r="B12" s="1604"/>
      <c r="C12" s="401">
        <f>i.04162!G13</f>
        <v>0</v>
      </c>
      <c r="D12" s="401">
        <f>i.04162!G20</f>
        <v>0</v>
      </c>
      <c r="E12" s="401">
        <f>i.04162!G27</f>
        <v>0</v>
      </c>
      <c r="F12" s="402">
        <f>i.04162!G34</f>
        <v>0</v>
      </c>
      <c r="G12" s="402">
        <f>i.04162!G41</f>
        <v>0</v>
      </c>
      <c r="H12" s="1"/>
      <c r="I12" s="1"/>
      <c r="J12" s="1"/>
      <c r="K12" s="1"/>
    </row>
    <row r="13" spans="1:12" x14ac:dyDescent="0.2">
      <c r="A13" s="1604"/>
      <c r="B13" s="1604"/>
      <c r="C13" s="1605" t="s">
        <v>1252</v>
      </c>
      <c r="D13" s="1605"/>
      <c r="E13" s="1605"/>
      <c r="F13" s="1605"/>
      <c r="G13" s="1605"/>
      <c r="H13" s="1"/>
      <c r="I13" s="1"/>
      <c r="J13" s="1"/>
      <c r="K13" s="1"/>
    </row>
    <row r="14" spans="1:12" ht="38.25" x14ac:dyDescent="0.2">
      <c r="A14" s="489" t="s">
        <v>1247</v>
      </c>
      <c r="B14" s="402">
        <f>C12</f>
        <v>0</v>
      </c>
      <c r="C14" s="403">
        <v>1</v>
      </c>
      <c r="D14" s="404" t="s">
        <v>12</v>
      </c>
      <c r="E14" s="404" t="s">
        <v>12</v>
      </c>
      <c r="F14" s="405" t="s">
        <v>12</v>
      </c>
      <c r="G14" s="405" t="s">
        <v>12</v>
      </c>
      <c r="H14" s="1"/>
      <c r="I14" s="1"/>
      <c r="J14" s="1"/>
      <c r="K14" s="1"/>
    </row>
    <row r="15" spans="1:12" ht="38.25" x14ac:dyDescent="0.2">
      <c r="A15" s="489" t="s">
        <v>1248</v>
      </c>
      <c r="B15" s="402">
        <f>D12</f>
        <v>0</v>
      </c>
      <c r="C15" s="940" t="s">
        <v>12</v>
      </c>
      <c r="D15" s="406">
        <v>1</v>
      </c>
      <c r="E15" s="404" t="s">
        <v>12</v>
      </c>
      <c r="F15" s="405" t="s">
        <v>12</v>
      </c>
      <c r="G15" s="405" t="s">
        <v>12</v>
      </c>
      <c r="H15" s="1"/>
      <c r="I15" s="1"/>
      <c r="J15" s="1"/>
      <c r="K15" s="1"/>
    </row>
    <row r="16" spans="1:12" ht="38.25" x14ac:dyDescent="0.2">
      <c r="A16" s="489" t="s">
        <v>1249</v>
      </c>
      <c r="B16" s="402">
        <f>E12</f>
        <v>0</v>
      </c>
      <c r="C16" s="940" t="s">
        <v>12</v>
      </c>
      <c r="D16" s="940" t="s">
        <v>12</v>
      </c>
      <c r="E16" s="406">
        <v>1</v>
      </c>
      <c r="F16" s="405" t="s">
        <v>12</v>
      </c>
      <c r="G16" s="405" t="s">
        <v>12</v>
      </c>
      <c r="H16" s="1"/>
      <c r="I16" s="1"/>
      <c r="J16" s="1"/>
      <c r="K16" s="1"/>
    </row>
    <row r="17" spans="1:11" ht="38.25" x14ac:dyDescent="0.2">
      <c r="A17" s="489" t="s">
        <v>1250</v>
      </c>
      <c r="B17" s="402">
        <f>F12</f>
        <v>0</v>
      </c>
      <c r="C17" s="940" t="s">
        <v>12</v>
      </c>
      <c r="D17" s="940" t="s">
        <v>12</v>
      </c>
      <c r="E17" s="940" t="s">
        <v>12</v>
      </c>
      <c r="F17" s="407">
        <v>1</v>
      </c>
      <c r="G17" s="405" t="s">
        <v>12</v>
      </c>
      <c r="H17" s="1"/>
      <c r="I17" s="1"/>
      <c r="J17" s="1"/>
      <c r="K17" s="1"/>
    </row>
    <row r="18" spans="1:11" ht="38.25" x14ac:dyDescent="0.2">
      <c r="A18" s="489" t="s">
        <v>1251</v>
      </c>
      <c r="B18" s="402">
        <f>G12</f>
        <v>0</v>
      </c>
      <c r="C18" s="940" t="s">
        <v>12</v>
      </c>
      <c r="D18" s="940" t="s">
        <v>12</v>
      </c>
      <c r="E18" s="940" t="s">
        <v>12</v>
      </c>
      <c r="F18" s="941" t="s">
        <v>12</v>
      </c>
      <c r="G18" s="408">
        <v>1</v>
      </c>
      <c r="H18" s="1"/>
      <c r="I18" s="1"/>
      <c r="J18" s="1"/>
      <c r="K18" s="1"/>
    </row>
    <row r="19" spans="1:11" ht="38.25" x14ac:dyDescent="0.2">
      <c r="A19" s="489" t="s">
        <v>1253</v>
      </c>
      <c r="B19" s="1603">
        <f>SQRT(SUMPRODUCT($C$21:$G$21,C12:G12))</f>
        <v>0</v>
      </c>
      <c r="C19" s="1603"/>
      <c r="D19" s="1603"/>
      <c r="E19" s="1603"/>
      <c r="F19" s="1603"/>
      <c r="G19" s="1603"/>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07" t="s">
        <v>1769</v>
      </c>
      <c r="D1" s="1607"/>
      <c r="E1" s="1607"/>
      <c r="F1" s="505"/>
    </row>
    <row r="2" spans="1:6" x14ac:dyDescent="0.25">
      <c r="A2" s="505"/>
      <c r="B2" s="505"/>
      <c r="C2" s="1607"/>
      <c r="D2" s="1607"/>
      <c r="E2" s="1607"/>
      <c r="F2" s="505"/>
    </row>
    <row r="3" spans="1:6" x14ac:dyDescent="0.25">
      <c r="A3" s="505"/>
      <c r="B3" s="505"/>
      <c r="C3" s="1607"/>
      <c r="D3" s="1607"/>
      <c r="E3" s="1607"/>
      <c r="F3" s="505"/>
    </row>
    <row r="4" spans="1:6" ht="9.75" customHeight="1" x14ac:dyDescent="0.25">
      <c r="A4" s="505"/>
      <c r="B4" s="505"/>
      <c r="C4" s="1607"/>
      <c r="D4" s="1607"/>
      <c r="E4" s="1607"/>
      <c r="F4" s="505"/>
    </row>
    <row r="5" spans="1:6" ht="3.75" customHeight="1" x14ac:dyDescent="0.25">
      <c r="A5" s="505"/>
      <c r="B5" s="505"/>
      <c r="C5" s="1607"/>
      <c r="D5" s="1607"/>
      <c r="E5" s="1607"/>
      <c r="F5" s="505"/>
    </row>
    <row r="6" spans="1:6" x14ac:dyDescent="0.25">
      <c r="A6" s="1608" t="s">
        <v>1254</v>
      </c>
      <c r="B6" s="1608"/>
      <c r="C6" s="1608"/>
      <c r="D6" s="1608"/>
      <c r="E6" s="1608"/>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1255</v>
      </c>
      <c r="B9" s="713" t="s">
        <v>1256</v>
      </c>
      <c r="C9" s="713" t="s">
        <v>1159</v>
      </c>
      <c r="D9" s="713" t="s">
        <v>1257</v>
      </c>
      <c r="E9" s="713" t="s">
        <v>1258</v>
      </c>
      <c r="F9" s="505"/>
    </row>
    <row r="10" spans="1:6" x14ac:dyDescent="0.25">
      <c r="A10" s="1609"/>
      <c r="B10" s="714" t="s">
        <v>1259</v>
      </c>
      <c r="C10" s="715">
        <v>0.05</v>
      </c>
      <c r="D10" s="1611">
        <f>i.04120!E10</f>
        <v>0</v>
      </c>
      <c r="E10" s="1611">
        <f>(_xlfn.IFS(AND(A10&gt;=0, A10&lt;51),C10,AND(A10&gt;=51,A10&lt;71),C11,AND(A10&gt;=71,A10&lt;90),C12,AND(A10&gt;=90,A10&lt;=100),C13))*D10</f>
        <v>0</v>
      </c>
      <c r="F10" s="505"/>
    </row>
    <row r="11" spans="1:6" x14ac:dyDescent="0.25">
      <c r="A11" s="1610"/>
      <c r="B11" s="714" t="s">
        <v>1260</v>
      </c>
      <c r="C11" s="715">
        <v>0.04</v>
      </c>
      <c r="D11" s="1612"/>
      <c r="E11" s="1612"/>
      <c r="F11" s="505"/>
    </row>
    <row r="12" spans="1:6" x14ac:dyDescent="0.25">
      <c r="A12" s="1610"/>
      <c r="B12" s="714" t="s">
        <v>1261</v>
      </c>
      <c r="C12" s="715">
        <v>0.03</v>
      </c>
      <c r="D12" s="1612"/>
      <c r="E12" s="1612"/>
      <c r="F12" s="505"/>
    </row>
    <row r="13" spans="1:6" x14ac:dyDescent="0.25">
      <c r="A13" s="1610"/>
      <c r="B13" s="714" t="s">
        <v>1262</v>
      </c>
      <c r="C13" s="715">
        <v>0.02</v>
      </c>
      <c r="D13" s="1612"/>
      <c r="E13" s="1612"/>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13" t="s">
        <v>1770</v>
      </c>
      <c r="D1" s="1613"/>
      <c r="E1" s="1613"/>
    </row>
    <row r="2" spans="1:5" hidden="1" x14ac:dyDescent="0.2">
      <c r="C2" s="1613"/>
      <c r="D2" s="1613"/>
      <c r="E2" s="1613"/>
    </row>
    <row r="3" spans="1:5" ht="6.75" customHeight="1" x14ac:dyDescent="0.2">
      <c r="C3" s="1613"/>
      <c r="D3" s="1613"/>
      <c r="E3" s="1613"/>
    </row>
    <row r="4" spans="1:5" x14ac:dyDescent="0.2">
      <c r="C4" s="1613"/>
      <c r="D4" s="1613"/>
      <c r="E4" s="1613"/>
    </row>
    <row r="5" spans="1:5" x14ac:dyDescent="0.2">
      <c r="C5" s="1613"/>
      <c r="D5" s="1613"/>
      <c r="E5" s="1613"/>
    </row>
    <row r="6" spans="1:5" ht="26.25" customHeight="1" x14ac:dyDescent="0.2">
      <c r="A6" s="1614" t="s">
        <v>1263</v>
      </c>
      <c r="B6" s="1614"/>
      <c r="C6" s="1614"/>
      <c r="D6" s="1614"/>
      <c r="E6" s="1614"/>
    </row>
    <row r="7" spans="1:5" ht="22.5" customHeight="1" x14ac:dyDescent="0.2">
      <c r="A7" s="409" t="str">
        <f>i.04164!A7</f>
        <v>Даатгагчийн нэр:</v>
      </c>
      <c r="D7" s="1615" t="str">
        <f>i.04164!E7</f>
        <v>..... оны .... сарын ...-ны өдөр</v>
      </c>
      <c r="E7" s="1615"/>
    </row>
    <row r="9" spans="1:5" ht="38.25" x14ac:dyDescent="0.2">
      <c r="A9" s="1616" t="s">
        <v>1264</v>
      </c>
      <c r="B9" s="1616"/>
      <c r="C9" s="484" t="s">
        <v>1157</v>
      </c>
      <c r="D9" s="484" t="s">
        <v>1265</v>
      </c>
      <c r="E9" s="484" t="s">
        <v>1266</v>
      </c>
    </row>
    <row r="10" spans="1:5" x14ac:dyDescent="0.2">
      <c r="A10" s="1616"/>
      <c r="B10" s="1616"/>
      <c r="C10" s="716">
        <f>i.04157!B13</f>
        <v>0</v>
      </c>
      <c r="D10" s="716">
        <f>i.04159!C21</f>
        <v>0</v>
      </c>
      <c r="E10" s="716">
        <f>i.04163!B19</f>
        <v>0</v>
      </c>
    </row>
    <row r="11" spans="1:5" ht="47.25" customHeight="1" x14ac:dyDescent="0.2">
      <c r="A11" s="717" t="s">
        <v>1157</v>
      </c>
      <c r="B11" s="718">
        <f>C10</f>
        <v>0</v>
      </c>
      <c r="C11" s="719">
        <v>1</v>
      </c>
      <c r="D11" s="720" t="s">
        <v>12</v>
      </c>
      <c r="E11" s="720" t="s">
        <v>12</v>
      </c>
    </row>
    <row r="12" spans="1:5" ht="38.25" customHeight="1" x14ac:dyDescent="0.2">
      <c r="A12" s="717" t="s">
        <v>1265</v>
      </c>
      <c r="B12" s="718">
        <f>D10</f>
        <v>0</v>
      </c>
      <c r="C12" s="721" t="s">
        <v>12</v>
      </c>
      <c r="D12" s="720">
        <v>1</v>
      </c>
      <c r="E12" s="720" t="s">
        <v>12</v>
      </c>
    </row>
    <row r="13" spans="1:5" ht="42" customHeight="1" x14ac:dyDescent="0.2">
      <c r="A13" s="717" t="s">
        <v>1266</v>
      </c>
      <c r="B13" s="718">
        <f>E10</f>
        <v>0</v>
      </c>
      <c r="C13" s="721"/>
      <c r="D13" s="721" t="s">
        <v>12</v>
      </c>
      <c r="E13" s="720">
        <v>1</v>
      </c>
    </row>
    <row r="14" spans="1:5" ht="38.25" customHeight="1" x14ac:dyDescent="0.2">
      <c r="A14" s="717" t="s">
        <v>1267</v>
      </c>
      <c r="B14" s="1617">
        <f>SUM(C10:E10)-SQRT(SUMPRODUCT(C16:E16,C10:E10))</f>
        <v>0</v>
      </c>
      <c r="C14" s="1617"/>
      <c r="D14" s="1617"/>
      <c r="E14" s="1617"/>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197"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18" t="s">
        <v>1466</v>
      </c>
      <c r="C1" s="1619"/>
      <c r="D1" s="1619"/>
      <c r="E1" s="1619"/>
      <c r="F1" s="1619"/>
    </row>
    <row r="2" spans="1:6" x14ac:dyDescent="0.25">
      <c r="A2" s="446" t="str">
        <f>i.04165!A7</f>
        <v>Даатгагчийн нэр:</v>
      </c>
      <c r="B2" s="446"/>
      <c r="C2" s="446"/>
      <c r="D2" s="446"/>
      <c r="E2" s="1620" t="str">
        <f>i.04165!D7</f>
        <v>..... оны .... сарын ...-ны өдөр</v>
      </c>
      <c r="F2" s="1620"/>
    </row>
    <row r="3" spans="1:6" x14ac:dyDescent="0.25">
      <c r="B3" s="988" t="s">
        <v>1467</v>
      </c>
      <c r="F3" s="416" t="s">
        <v>3</v>
      </c>
    </row>
    <row r="4" spans="1:6" ht="51" x14ac:dyDescent="0.25">
      <c r="A4" s="483" t="s">
        <v>4</v>
      </c>
      <c r="B4" s="484" t="s">
        <v>1047</v>
      </c>
      <c r="C4" s="484" t="s">
        <v>6</v>
      </c>
      <c r="D4" s="484" t="s">
        <v>1268</v>
      </c>
      <c r="E4" s="484" t="s">
        <v>1269</v>
      </c>
      <c r="F4" s="484" t="s">
        <v>1270</v>
      </c>
    </row>
    <row r="5" spans="1:6" ht="15.75" thickBot="1" x14ac:dyDescent="0.3">
      <c r="A5" s="723" t="s">
        <v>8</v>
      </c>
      <c r="B5" s="723" t="s">
        <v>9</v>
      </c>
      <c r="C5" s="723" t="s">
        <v>10</v>
      </c>
      <c r="D5" s="723">
        <v>1</v>
      </c>
      <c r="E5" s="723">
        <v>2</v>
      </c>
      <c r="F5" s="723">
        <v>3</v>
      </c>
    </row>
    <row r="6" spans="1:6" ht="25.5" x14ac:dyDescent="0.25">
      <c r="A6" s="724">
        <v>1</v>
      </c>
      <c r="B6" s="725" t="s">
        <v>1271</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1272</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941</v>
      </c>
      <c r="B30" s="741"/>
      <c r="C30" s="731">
        <v>25</v>
      </c>
      <c r="D30" s="863"/>
      <c r="E30" s="732"/>
      <c r="F30" s="733">
        <f>IF(i.04166a!D30&gt;((i.04119!$E$44-i.04119!$E$40)*i.04166a!E$20),(i.04166a!D30-(i.04119!$E$44-i.04119!$E$40)*i.04166a!E$20),0)</f>
        <v>0</v>
      </c>
    </row>
    <row r="31" spans="1:6" ht="15.75" outlineLevel="2" thickBot="1" x14ac:dyDescent="0.3">
      <c r="A31" s="742" t="s">
        <v>942</v>
      </c>
      <c r="B31" s="743" t="s">
        <v>1446</v>
      </c>
      <c r="C31" s="731">
        <v>26</v>
      </c>
      <c r="D31" s="864"/>
      <c r="E31" s="737"/>
      <c r="F31" s="744"/>
    </row>
    <row r="32" spans="1:6" ht="25.5" x14ac:dyDescent="0.25">
      <c r="A32" s="724">
        <v>3</v>
      </c>
      <c r="B32" s="725" t="s">
        <v>1273</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953</v>
      </c>
      <c r="B42" s="741"/>
      <c r="C42" s="731">
        <v>37</v>
      </c>
      <c r="D42" s="863"/>
      <c r="E42" s="732"/>
      <c r="F42" s="733">
        <f>IF(i.04166a!D42&gt;((i.04119!$E$44-i.04119!$E$40)*i.04166a!E$32),(i.04166a!D42-(i.04119!$E$44-i.04119!$E$40)*i.04166a!E$32),0)</f>
        <v>0</v>
      </c>
    </row>
    <row r="43" spans="1:6" outlineLevel="1" x14ac:dyDescent="0.25">
      <c r="A43" s="740" t="s">
        <v>954</v>
      </c>
      <c r="B43" s="741"/>
      <c r="C43" s="731">
        <v>38</v>
      </c>
      <c r="D43" s="863"/>
      <c r="E43" s="732"/>
      <c r="F43" s="733">
        <f>IF(i.04166a!D43&gt;((i.04119!$E$44-i.04119!$E$40)*i.04166a!E$32),(i.04166a!D43-(i.04119!$E$44-i.04119!$E$40)*i.04166a!E$32),0)</f>
        <v>0</v>
      </c>
    </row>
    <row r="44" spans="1:6" outlineLevel="1" x14ac:dyDescent="0.25">
      <c r="A44" s="740" t="s">
        <v>955</v>
      </c>
      <c r="B44" s="741"/>
      <c r="C44" s="731">
        <v>39</v>
      </c>
      <c r="D44" s="863"/>
      <c r="E44" s="732"/>
      <c r="F44" s="733">
        <f>IF(i.04166a!D44&gt;((i.04119!$E$44-i.04119!$E$40)*i.04166a!E$32),(i.04166a!D44-(i.04119!$E$44-i.04119!$E$40)*i.04166a!E$32),0)</f>
        <v>0</v>
      </c>
    </row>
    <row r="45" spans="1:6" outlineLevel="1" x14ac:dyDescent="0.25">
      <c r="A45" s="740" t="s">
        <v>956</v>
      </c>
      <c r="B45" s="741"/>
      <c r="C45" s="731">
        <v>40</v>
      </c>
      <c r="D45" s="863"/>
      <c r="E45" s="732"/>
      <c r="F45" s="733">
        <f>IF(i.04166a!D45&gt;((i.04119!$E$44-i.04119!$E$40)*i.04166a!E$32),(i.04166a!D45-(i.04119!$E$44-i.04119!$E$40)*i.04166a!E$32),0)</f>
        <v>0</v>
      </c>
    </row>
    <row r="46" spans="1:6" outlineLevel="1" x14ac:dyDescent="0.25">
      <c r="A46" s="740" t="s">
        <v>1468</v>
      </c>
      <c r="B46" s="741"/>
      <c r="C46" s="731">
        <v>41</v>
      </c>
      <c r="D46" s="863"/>
      <c r="E46" s="732"/>
      <c r="F46" s="733">
        <f>IF(i.04166a!D46&gt;((i.04119!$E$44-i.04119!$E$40)*i.04166a!E$32),(i.04166a!D46-(i.04119!$E$44-i.04119!$E$40)*i.04166a!E$32),0)</f>
        <v>0</v>
      </c>
    </row>
    <row r="47" spans="1:6" outlineLevel="1" x14ac:dyDescent="0.25">
      <c r="A47" s="740" t="s">
        <v>1469</v>
      </c>
      <c r="B47" s="741"/>
      <c r="C47" s="731">
        <v>42</v>
      </c>
      <c r="D47" s="863"/>
      <c r="E47" s="732"/>
      <c r="F47" s="733">
        <f>IF(i.04166a!D47&gt;((i.04119!$E$44-i.04119!$E$40)*i.04166a!E$32),(i.04166a!D47-(i.04119!$E$44-i.04119!$E$40)*i.04166a!E$32),0)</f>
        <v>0</v>
      </c>
    </row>
    <row r="48" spans="1:6" outlineLevel="1" x14ac:dyDescent="0.25">
      <c r="A48" s="740" t="s">
        <v>1470</v>
      </c>
      <c r="B48" s="741"/>
      <c r="C48" s="731">
        <v>43</v>
      </c>
      <c r="D48" s="863"/>
      <c r="E48" s="732"/>
      <c r="F48" s="733">
        <f>IF(i.04166a!D48&gt;((i.04119!$E$44-i.04119!$E$40)*i.04166a!E$32),(i.04166a!D48-(i.04119!$E$44-i.04119!$E$40)*i.04166a!E$32),0)</f>
        <v>0</v>
      </c>
    </row>
    <row r="49" spans="1:6" outlineLevel="1" x14ac:dyDescent="0.25">
      <c r="A49" s="740" t="s">
        <v>1471</v>
      </c>
      <c r="B49" s="741"/>
      <c r="C49" s="731">
        <v>44</v>
      </c>
      <c r="D49" s="863"/>
      <c r="E49" s="732"/>
      <c r="F49" s="733">
        <f>IF(i.04166a!D49&gt;((i.04119!$E$44-i.04119!$E$40)*i.04166a!E$32),(i.04166a!D49-(i.04119!$E$44-i.04119!$E$40)*i.04166a!E$32),0)</f>
        <v>0</v>
      </c>
    </row>
    <row r="50" spans="1:6" outlineLevel="1" x14ac:dyDescent="0.25">
      <c r="A50" s="740" t="s">
        <v>1472</v>
      </c>
      <c r="B50" s="741"/>
      <c r="C50" s="731">
        <v>45</v>
      </c>
      <c r="D50" s="863"/>
      <c r="E50" s="732"/>
      <c r="F50" s="733">
        <f>IF(i.04166a!D50&gt;((i.04119!$E$44-i.04119!$E$40)*i.04166a!E$32),(i.04166a!D50-(i.04119!$E$44-i.04119!$E$40)*i.04166a!E$32),0)</f>
        <v>0</v>
      </c>
    </row>
    <row r="51" spans="1:6" outlineLevel="1" x14ac:dyDescent="0.25">
      <c r="A51" s="740" t="s">
        <v>1473</v>
      </c>
      <c r="B51" s="741"/>
      <c r="C51" s="731">
        <v>46</v>
      </c>
      <c r="D51" s="863"/>
      <c r="E51" s="732"/>
      <c r="F51" s="733">
        <f>IF(i.04166a!D51&gt;((i.04119!$E$44-i.04119!$E$40)*i.04166a!E$32),(i.04166a!D51-(i.04119!$E$44-i.04119!$E$40)*i.04166a!E$32),0)</f>
        <v>0</v>
      </c>
    </row>
    <row r="52" spans="1:6" outlineLevel="1" x14ac:dyDescent="0.25">
      <c r="A52" s="740" t="s">
        <v>1474</v>
      </c>
      <c r="B52" s="741"/>
      <c r="C52" s="731">
        <v>47</v>
      </c>
      <c r="D52" s="863"/>
      <c r="E52" s="732"/>
      <c r="F52" s="733">
        <f>IF(i.04166a!D52&gt;((i.04119!$E$44-i.04119!$E$40)*i.04166a!E$32),(i.04166a!D52-(i.04119!$E$44-i.04119!$E$40)*i.04166a!E$32),0)</f>
        <v>0</v>
      </c>
    </row>
    <row r="53" spans="1:6" ht="15.75" outlineLevel="1" thickBot="1" x14ac:dyDescent="0.3">
      <c r="A53" s="746" t="s">
        <v>1475</v>
      </c>
      <c r="B53" s="743" t="s">
        <v>1446</v>
      </c>
      <c r="C53" s="731">
        <v>48</v>
      </c>
      <c r="D53" s="864"/>
      <c r="E53" s="737"/>
      <c r="F53" s="744"/>
    </row>
    <row r="54" spans="1:6" ht="25.5" x14ac:dyDescent="0.25">
      <c r="A54" s="724">
        <v>4</v>
      </c>
      <c r="B54" s="725" t="s">
        <v>1476</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961</v>
      </c>
      <c r="B64" s="749"/>
      <c r="C64" s="731">
        <v>59</v>
      </c>
      <c r="D64" s="865"/>
      <c r="E64" s="732"/>
      <c r="F64" s="733">
        <f>IF(i.04166a!D64&gt;((i.04119!$E$44-i.04119!$E$40)*i.04166a!E$54),(i.04166a!D64-(i.04119!$E$44-i.04119!$E$40)*i.04166a!E$54),0)</f>
        <v>0</v>
      </c>
    </row>
    <row r="65" spans="1:6" ht="15.75" outlineLevel="1" thickBot="1" x14ac:dyDescent="0.3">
      <c r="A65" s="742" t="s">
        <v>962</v>
      </c>
      <c r="B65" s="743" t="s">
        <v>1446</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1477</v>
      </c>
      <c r="C67" s="738">
        <v>62</v>
      </c>
      <c r="D67" s="861">
        <f>SUM(D68:D98)</f>
        <v>0</v>
      </c>
      <c r="E67" s="727">
        <v>0.2</v>
      </c>
      <c r="F67" s="728">
        <f>SUM(F68:F98)</f>
        <v>0</v>
      </c>
    </row>
    <row r="68" spans="1:6" outlineLevel="1" x14ac:dyDescent="0.25">
      <c r="A68" s="740" t="s">
        <v>973</v>
      </c>
      <c r="B68" s="741"/>
      <c r="C68" s="731">
        <v>63</v>
      </c>
      <c r="D68" s="863"/>
      <c r="E68" s="732"/>
      <c r="F68" s="733">
        <f>IF(i.04166a!D68&gt;((i.04119!$E$44-i.04119!$E$40)*i.04166a!E$67),(i.04166a!D68-(i.04119!$E$44-i.04119!$E$40)*i.04166a!E$67),0)</f>
        <v>0</v>
      </c>
    </row>
    <row r="69" spans="1:6" outlineLevel="1" x14ac:dyDescent="0.25">
      <c r="A69" s="740" t="s">
        <v>974</v>
      </c>
      <c r="B69" s="741"/>
      <c r="C69" s="731">
        <v>64</v>
      </c>
      <c r="D69" s="863"/>
      <c r="E69" s="732"/>
      <c r="F69" s="733">
        <f>IF(i.04166a!D69&gt;((i.04119!$E$44-i.04119!$E$40)*i.04166a!E$67),(i.04166a!D69-(i.04119!$E$44-i.04119!$E$40)*i.04166a!E$67),0)</f>
        <v>0</v>
      </c>
    </row>
    <row r="70" spans="1:6" outlineLevel="1" x14ac:dyDescent="0.25">
      <c r="A70" s="740" t="s">
        <v>975</v>
      </c>
      <c r="B70" s="741"/>
      <c r="C70" s="731">
        <v>65</v>
      </c>
      <c r="D70" s="863"/>
      <c r="E70" s="732"/>
      <c r="F70" s="733">
        <f>IF(i.04166a!D70&gt;((i.04119!$E$44-i.04119!$E$40)*i.04166a!E$67),(i.04166a!D70-(i.04119!$E$44-i.04119!$E$40)*i.04166a!E$67),0)</f>
        <v>0</v>
      </c>
    </row>
    <row r="71" spans="1:6" outlineLevel="1" x14ac:dyDescent="0.25">
      <c r="A71" s="740" t="s">
        <v>976</v>
      </c>
      <c r="B71" s="741"/>
      <c r="C71" s="731">
        <v>66</v>
      </c>
      <c r="D71" s="863"/>
      <c r="E71" s="732"/>
      <c r="F71" s="733">
        <f>IF(i.04166a!D71&gt;((i.04119!$E$44-i.04119!$E$40)*i.04166a!E$67),(i.04166a!D71-(i.04119!$E$44-i.04119!$E$40)*i.04166a!E$67),0)</f>
        <v>0</v>
      </c>
    </row>
    <row r="72" spans="1:6" outlineLevel="1" x14ac:dyDescent="0.25">
      <c r="A72" s="740" t="s">
        <v>977</v>
      </c>
      <c r="B72" s="741"/>
      <c r="C72" s="731">
        <v>67</v>
      </c>
      <c r="D72" s="863"/>
      <c r="E72" s="732"/>
      <c r="F72" s="733">
        <f>IF(i.04166a!D72&gt;((i.04119!$E$44-i.04119!$E$40)*i.04166a!E$67),(i.04166a!D72-(i.04119!$E$44-i.04119!$E$40)*i.04166a!E$67),0)</f>
        <v>0</v>
      </c>
    </row>
    <row r="73" spans="1:6" outlineLevel="1" x14ac:dyDescent="0.25">
      <c r="A73" s="740" t="s">
        <v>978</v>
      </c>
      <c r="B73" s="741"/>
      <c r="C73" s="731">
        <v>68</v>
      </c>
      <c r="D73" s="863"/>
      <c r="E73" s="732"/>
      <c r="F73" s="733">
        <f>IF(i.04166a!D73&gt;((i.04119!$E$44-i.04119!$E$40)*i.04166a!E$67),(i.04166a!D73-(i.04119!$E$44-i.04119!$E$40)*i.04166a!E$67),0)</f>
        <v>0</v>
      </c>
    </row>
    <row r="74" spans="1:6" outlineLevel="1" x14ac:dyDescent="0.25">
      <c r="A74" s="740" t="s">
        <v>979</v>
      </c>
      <c r="B74" s="741"/>
      <c r="C74" s="731">
        <v>69</v>
      </c>
      <c r="D74" s="863"/>
      <c r="E74" s="732"/>
      <c r="F74" s="733">
        <f>IF(i.04166a!D74&gt;((i.04119!$E$44-i.04119!$E$40)*i.04166a!E$67),(i.04166a!D74-(i.04119!$E$44-i.04119!$E$40)*i.04166a!E$67),0)</f>
        <v>0</v>
      </c>
    </row>
    <row r="75" spans="1:6" outlineLevel="1" x14ac:dyDescent="0.25">
      <c r="A75" s="740" t="s">
        <v>980</v>
      </c>
      <c r="B75" s="741"/>
      <c r="C75" s="731">
        <v>70</v>
      </c>
      <c r="D75" s="863"/>
      <c r="E75" s="732"/>
      <c r="F75" s="733">
        <f>IF(i.04166a!D75&gt;((i.04119!$E$44-i.04119!$E$40)*i.04166a!E$67),(i.04166a!D75-(i.04119!$E$44-i.04119!$E$40)*i.04166a!E$67),0)</f>
        <v>0</v>
      </c>
    </row>
    <row r="76" spans="1:6" outlineLevel="1" x14ac:dyDescent="0.25">
      <c r="A76" s="740" t="s">
        <v>981</v>
      </c>
      <c r="B76" s="741"/>
      <c r="C76" s="731">
        <v>71</v>
      </c>
      <c r="D76" s="863"/>
      <c r="E76" s="732"/>
      <c r="F76" s="733">
        <f>IF(i.04166a!D76&gt;((i.04119!$E$44-i.04119!$E$40)*i.04166a!E$67),(i.04166a!D76-(i.04119!$E$44-i.04119!$E$40)*i.04166a!E$67),0)</f>
        <v>0</v>
      </c>
    </row>
    <row r="77" spans="1:6" outlineLevel="1" x14ac:dyDescent="0.25">
      <c r="A77" s="740" t="s">
        <v>1478</v>
      </c>
      <c r="B77" s="741"/>
      <c r="C77" s="731">
        <v>72</v>
      </c>
      <c r="D77" s="863"/>
      <c r="E77" s="732"/>
      <c r="F77" s="733">
        <f>IF(i.04166a!D77&gt;((i.04119!$E$44-i.04119!$E$40)*i.04166a!E$67),(i.04166a!D77-(i.04119!$E$44-i.04119!$E$40)*i.04166a!E$67),0)</f>
        <v>0</v>
      </c>
    </row>
    <row r="78" spans="1:6" outlineLevel="1" x14ac:dyDescent="0.25">
      <c r="A78" s="740" t="s">
        <v>1479</v>
      </c>
      <c r="B78" s="741"/>
      <c r="C78" s="731">
        <v>73</v>
      </c>
      <c r="D78" s="863"/>
      <c r="E78" s="732"/>
      <c r="F78" s="733">
        <f>IF(i.04166a!D78&gt;((i.04119!$E$44-i.04119!$E$40)*i.04166a!E$67),(i.04166a!D78-(i.04119!$E$44-i.04119!$E$40)*i.04166a!E$67),0)</f>
        <v>0</v>
      </c>
    </row>
    <row r="79" spans="1:6" outlineLevel="1" x14ac:dyDescent="0.25">
      <c r="A79" s="740" t="s">
        <v>1480</v>
      </c>
      <c r="B79" s="741"/>
      <c r="C79" s="731">
        <v>74</v>
      </c>
      <c r="D79" s="863"/>
      <c r="E79" s="732"/>
      <c r="F79" s="733">
        <f>IF(i.04166a!D79&gt;((i.04119!$E$44-i.04119!$E$40)*i.04166a!E$67),(i.04166a!D79-(i.04119!$E$44-i.04119!$E$40)*i.04166a!E$67),0)</f>
        <v>0</v>
      </c>
    </row>
    <row r="80" spans="1:6" outlineLevel="1" x14ac:dyDescent="0.25">
      <c r="A80" s="740" t="s">
        <v>1481</v>
      </c>
      <c r="B80" s="741"/>
      <c r="C80" s="731">
        <v>75</v>
      </c>
      <c r="D80" s="863"/>
      <c r="E80" s="732"/>
      <c r="F80" s="733">
        <f>IF(i.04166a!D80&gt;((i.04119!$E$44-i.04119!$E$40)*i.04166a!E$67),(i.04166a!D80-(i.04119!$E$44-i.04119!$E$40)*i.04166a!E$67),0)</f>
        <v>0</v>
      </c>
    </row>
    <row r="81" spans="1:23" outlineLevel="1" x14ac:dyDescent="0.25">
      <c r="A81" s="740" t="s">
        <v>1482</v>
      </c>
      <c r="B81" s="741"/>
      <c r="C81" s="731">
        <v>76</v>
      </c>
      <c r="D81" s="863"/>
      <c r="E81" s="732"/>
      <c r="F81" s="733">
        <f>IF(i.04166a!D81&gt;((i.04119!$E$44-i.04119!$E$40)*i.04166a!E$67),(i.04166a!D81-(i.04119!$E$44-i.04119!$E$40)*i.04166a!E$67),0)</f>
        <v>0</v>
      </c>
    </row>
    <row r="82" spans="1:23" outlineLevel="1" x14ac:dyDescent="0.25">
      <c r="A82" s="740" t="s">
        <v>1483</v>
      </c>
      <c r="B82" s="741"/>
      <c r="C82" s="731">
        <v>77</v>
      </c>
      <c r="D82" s="863"/>
      <c r="E82" s="732"/>
      <c r="F82" s="733">
        <f>IF(i.04166a!D82&gt;((i.04119!$E$44-i.04119!$E$40)*i.04166a!E$67),(i.04166a!D82-(i.04119!$E$44-i.04119!$E$40)*i.04166a!E$67),0)</f>
        <v>0</v>
      </c>
    </row>
    <row r="83" spans="1:23" outlineLevel="1" x14ac:dyDescent="0.25">
      <c r="A83" s="740" t="s">
        <v>1484</v>
      </c>
      <c r="B83" s="741"/>
      <c r="C83" s="731">
        <v>78</v>
      </c>
      <c r="D83" s="863"/>
      <c r="E83" s="732"/>
      <c r="F83" s="733">
        <f>IF(i.04166a!D83&gt;((i.04119!$E$44-i.04119!$E$40)*i.04166a!E$67),(i.04166a!D83-(i.04119!$E$44-i.04119!$E$40)*i.04166a!E$67),0)</f>
        <v>0</v>
      </c>
    </row>
    <row r="84" spans="1:23" outlineLevel="1" x14ac:dyDescent="0.25">
      <c r="A84" s="740" t="s">
        <v>1485</v>
      </c>
      <c r="B84" s="741"/>
      <c r="C84" s="731">
        <v>79</v>
      </c>
      <c r="D84" s="863"/>
      <c r="E84" s="732"/>
      <c r="F84" s="733">
        <f>IF(i.04166a!D84&gt;((i.04119!$E$44-i.04119!$E$40)*i.04166a!E$67),(i.04166a!D84-(i.04119!$E$44-i.04119!$E$40)*i.04166a!E$67),0)</f>
        <v>0</v>
      </c>
    </row>
    <row r="85" spans="1:23" outlineLevel="1" x14ac:dyDescent="0.25">
      <c r="A85" s="740" t="s">
        <v>1486</v>
      </c>
      <c r="B85" s="741"/>
      <c r="C85" s="731">
        <v>80</v>
      </c>
      <c r="D85" s="863"/>
      <c r="E85" s="732"/>
      <c r="F85" s="733">
        <f>IF(i.04166a!D85&gt;((i.04119!$E$44-i.04119!$E$40)*i.04166a!E$67),(i.04166a!D85-(i.04119!$E$44-i.04119!$E$40)*i.04166a!E$67),0)</f>
        <v>0</v>
      </c>
    </row>
    <row r="86" spans="1:23" outlineLevel="1" x14ac:dyDescent="0.25">
      <c r="A86" s="740" t="s">
        <v>1487</v>
      </c>
      <c r="B86" s="741"/>
      <c r="C86" s="731">
        <v>81</v>
      </c>
      <c r="D86" s="863"/>
      <c r="E86" s="732"/>
      <c r="F86" s="733">
        <f>IF(i.04166a!D86&gt;((i.04119!$E$44-i.04119!$E$40)*i.04166a!E$67),(i.04166a!D86-(i.04119!$E$44-i.04119!$E$40)*i.04166a!E$67),0)</f>
        <v>0</v>
      </c>
    </row>
    <row r="87" spans="1:23" outlineLevel="1" x14ac:dyDescent="0.25">
      <c r="A87" s="740" t="s">
        <v>1488</v>
      </c>
      <c r="B87" s="741"/>
      <c r="C87" s="731">
        <v>82</v>
      </c>
      <c r="D87" s="863"/>
      <c r="E87" s="732"/>
      <c r="F87" s="733">
        <f>IF(i.04166a!D87&gt;((i.04119!$E$44-i.04119!$E$40)*i.04166a!E$67),(i.04166a!D87-(i.04119!$E$44-i.04119!$E$40)*i.04166a!E$67),0)</f>
        <v>0</v>
      </c>
      <c r="W87" s="705"/>
    </row>
    <row r="88" spans="1:23" outlineLevel="1" x14ac:dyDescent="0.25">
      <c r="A88" s="740" t="s">
        <v>1489</v>
      </c>
      <c r="B88" s="741"/>
      <c r="C88" s="731">
        <v>83</v>
      </c>
      <c r="D88" s="863"/>
      <c r="E88" s="732"/>
      <c r="F88" s="733">
        <f>IF(i.04166a!D88&gt;((i.04119!$E$44-i.04119!$E$40)*i.04166a!E$67),(i.04166a!D88-(i.04119!$E$44-i.04119!$E$40)*i.04166a!E$67),0)</f>
        <v>0</v>
      </c>
    </row>
    <row r="89" spans="1:23" outlineLevel="1" x14ac:dyDescent="0.25">
      <c r="A89" s="740" t="s">
        <v>1490</v>
      </c>
      <c r="B89" s="741"/>
      <c r="C89" s="731">
        <v>84</v>
      </c>
      <c r="D89" s="863"/>
      <c r="E89" s="732"/>
      <c r="F89" s="733">
        <f>IF(i.04166a!D89&gt;((i.04119!$E$44-i.04119!$E$40)*i.04166a!E$67),(i.04166a!D89-(i.04119!$E$44-i.04119!$E$40)*i.04166a!E$67),0)</f>
        <v>0</v>
      </c>
    </row>
    <row r="90" spans="1:23" outlineLevel="1" x14ac:dyDescent="0.25">
      <c r="A90" s="740" t="s">
        <v>1491</v>
      </c>
      <c r="B90" s="741"/>
      <c r="C90" s="731">
        <v>85</v>
      </c>
      <c r="D90" s="863"/>
      <c r="E90" s="732"/>
      <c r="F90" s="733">
        <f>IF(i.04166a!D90&gt;((i.04119!$E$44-i.04119!$E$40)*i.04166a!E$67),(i.04166a!D90-(i.04119!$E$44-i.04119!$E$40)*i.04166a!E$67),0)</f>
        <v>0</v>
      </c>
    </row>
    <row r="91" spans="1:23" outlineLevel="1" x14ac:dyDescent="0.25">
      <c r="A91" s="740" t="s">
        <v>1492</v>
      </c>
      <c r="B91" s="741"/>
      <c r="C91" s="731">
        <v>86</v>
      </c>
      <c r="D91" s="863"/>
      <c r="E91" s="732"/>
      <c r="F91" s="733">
        <f>IF(i.04166a!D91&gt;((i.04119!$E$44-i.04119!$E$40)*i.04166a!E$67),(i.04166a!D91-(i.04119!$E$44-i.04119!$E$40)*i.04166a!E$67),0)</f>
        <v>0</v>
      </c>
    </row>
    <row r="92" spans="1:23" outlineLevel="1" x14ac:dyDescent="0.25">
      <c r="A92" s="740" t="s">
        <v>1493</v>
      </c>
      <c r="B92" s="741"/>
      <c r="C92" s="731">
        <v>87</v>
      </c>
      <c r="D92" s="863"/>
      <c r="E92" s="732"/>
      <c r="F92" s="733">
        <f>IF(i.04166a!D92&gt;((i.04119!$E$44-i.04119!$E$40)*i.04166a!E$67),(i.04166a!D92-(i.04119!$E$44-i.04119!$E$40)*i.04166a!E$67),0)</f>
        <v>0</v>
      </c>
    </row>
    <row r="93" spans="1:23" outlineLevel="1" x14ac:dyDescent="0.25">
      <c r="A93" s="740" t="s">
        <v>1494</v>
      </c>
      <c r="B93" s="741"/>
      <c r="C93" s="731">
        <v>88</v>
      </c>
      <c r="D93" s="863"/>
      <c r="E93" s="732"/>
      <c r="F93" s="733">
        <f>IF(i.04166a!D93&gt;((i.04119!$E$44-i.04119!$E$40)*i.04166a!E$67),(i.04166a!D93-(i.04119!$E$44-i.04119!$E$40)*i.04166a!E$67),0)</f>
        <v>0</v>
      </c>
    </row>
    <row r="94" spans="1:23" outlineLevel="1" x14ac:dyDescent="0.25">
      <c r="A94" s="740" t="s">
        <v>1495</v>
      </c>
      <c r="B94" s="741"/>
      <c r="C94" s="731">
        <v>89</v>
      </c>
      <c r="D94" s="863"/>
      <c r="E94" s="732"/>
      <c r="F94" s="733">
        <f>IF(i.04166a!D94&gt;((i.04119!$E$44-i.04119!$E$40)*i.04166a!E$67),(i.04166a!D94-(i.04119!$E$44-i.04119!$E$40)*i.04166a!E$67),0)</f>
        <v>0</v>
      </c>
    </row>
    <row r="95" spans="1:23" outlineLevel="1" x14ac:dyDescent="0.25">
      <c r="A95" s="740" t="s">
        <v>1496</v>
      </c>
      <c r="B95" s="741"/>
      <c r="C95" s="731">
        <v>90</v>
      </c>
      <c r="D95" s="863"/>
      <c r="E95" s="732"/>
      <c r="F95" s="733">
        <f>IF(i.04166a!D95&gt;((i.04119!$E$44-i.04119!$E$40)*i.04166a!E$67),(i.04166a!D95-(i.04119!$E$44-i.04119!$E$40)*i.04166a!E$67),0)</f>
        <v>0</v>
      </c>
    </row>
    <row r="96" spans="1:23" outlineLevel="1" x14ac:dyDescent="0.25">
      <c r="A96" s="740" t="s">
        <v>1497</v>
      </c>
      <c r="B96" s="741"/>
      <c r="C96" s="731">
        <v>91</v>
      </c>
      <c r="D96" s="863"/>
      <c r="E96" s="732"/>
      <c r="F96" s="733">
        <f>IF(i.04166a!D96&gt;((i.04119!$E$44-i.04119!$E$40)*i.04166a!E$67),(i.04166a!D96-(i.04119!$E$44-i.04119!$E$40)*i.04166a!E$67),0)</f>
        <v>0</v>
      </c>
    </row>
    <row r="97" spans="1:6" outlineLevel="1" x14ac:dyDescent="0.25">
      <c r="A97" s="740" t="s">
        <v>1498</v>
      </c>
      <c r="B97" s="741"/>
      <c r="C97" s="731">
        <v>92</v>
      </c>
      <c r="D97" s="863"/>
      <c r="E97" s="732"/>
      <c r="F97" s="733">
        <f>IF(i.04166a!D97&gt;((i.04119!$E$44-i.04119!$E$40)*i.04166a!E$67),(i.04166a!D97-(i.04119!$E$44-i.04119!$E$40)*i.04166a!E$67),0)</f>
        <v>0</v>
      </c>
    </row>
    <row r="98" spans="1:6" ht="15.75" outlineLevel="1" thickBot="1" x14ac:dyDescent="0.3">
      <c r="A98" s="742" t="s">
        <v>1499</v>
      </c>
      <c r="B98" s="743" t="s">
        <v>97</v>
      </c>
      <c r="C98" s="731">
        <v>93</v>
      </c>
      <c r="D98" s="864"/>
      <c r="E98" s="737"/>
      <c r="F98" s="744"/>
    </row>
    <row r="99" spans="1:6" ht="15.75" thickBot="1" x14ac:dyDescent="0.3">
      <c r="A99" s="754">
        <v>7</v>
      </c>
      <c r="B99" s="755" t="s">
        <v>1181</v>
      </c>
      <c r="C99" s="738">
        <v>94</v>
      </c>
      <c r="D99" s="867">
        <f>i.04156d!M10</f>
        <v>0</v>
      </c>
      <c r="E99" s="756">
        <v>1</v>
      </c>
      <c r="F99" s="757">
        <f>IF(i.04166a!D99&gt;((i.04119!$E$44-i.04119!$E$40)*i.04166a!E$99),(i.04166a!D99-(i.04119!$E$44-i.04119!$E$40)*i.04166a!E$99),0)</f>
        <v>0</v>
      </c>
    </row>
    <row r="100" spans="1:6" ht="15.75" thickBot="1" x14ac:dyDescent="0.3">
      <c r="A100" s="754">
        <v>8</v>
      </c>
      <c r="B100" s="755" t="s">
        <v>865</v>
      </c>
      <c r="C100" s="738">
        <v>95</v>
      </c>
      <c r="D100" s="867">
        <f>i.04156d!M31</f>
        <v>0</v>
      </c>
      <c r="E100" s="756">
        <v>0.6</v>
      </c>
      <c r="F100" s="757">
        <f>IF(i.04166a!D100&gt;((i.04119!$E$44-i.04119!$E$40)*i.04166a!E$100),(i.04166a!D100-(i.04119!$E$44-i.04119!$E$40)*i.04166a!E$100),0)</f>
        <v>0</v>
      </c>
    </row>
    <row r="101" spans="1:6" ht="15.75" thickBot="1" x14ac:dyDescent="0.3">
      <c r="A101" s="754">
        <v>9</v>
      </c>
      <c r="B101" s="755" t="s">
        <v>1182</v>
      </c>
      <c r="C101" s="738">
        <v>96</v>
      </c>
      <c r="D101" s="867">
        <f>i.04156d!M52</f>
        <v>0</v>
      </c>
      <c r="E101" s="756">
        <v>0.05</v>
      </c>
      <c r="F101" s="757">
        <f>IF(i.04166a!D101&gt;((i.04119!$E$44-i.04119!$E$40)*i.04166a!E$101),(i.04166a!D101-(i.04119!$E$44-i.04119!$E$40)*i.04166a!E$101),0)</f>
        <v>0</v>
      </c>
    </row>
    <row r="102" spans="1:6" x14ac:dyDescent="0.25">
      <c r="A102" s="758">
        <v>10</v>
      </c>
      <c r="B102" s="725" t="s">
        <v>866</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1500</v>
      </c>
      <c r="B112" s="741"/>
      <c r="C112" s="731">
        <v>107</v>
      </c>
      <c r="D112" s="863"/>
      <c r="E112" s="732"/>
      <c r="F112" s="733">
        <f>IF(i.04166a!D112&gt;((i.04119!$E$44-i.04119!$E$40)*i.04166a!E$102),(i.04166a!D112-(i.04119!$E$44-i.04119!$E$40)*i.04166a!E$102),0)</f>
        <v>0</v>
      </c>
    </row>
    <row r="113" spans="1:6" outlineLevel="1" x14ac:dyDescent="0.25">
      <c r="A113" s="740" t="s">
        <v>1501</v>
      </c>
      <c r="B113" s="741"/>
      <c r="C113" s="731">
        <v>108</v>
      </c>
      <c r="D113" s="863"/>
      <c r="E113" s="732"/>
      <c r="F113" s="733">
        <f>IF(i.04166a!D113&gt;((i.04119!$E$44-i.04119!$E$40)*i.04166a!E$102),(i.04166a!D113-(i.04119!$E$44-i.04119!$E$40)*i.04166a!E$102),0)</f>
        <v>0</v>
      </c>
    </row>
    <row r="114" spans="1:6" outlineLevel="1" x14ac:dyDescent="0.25">
      <c r="A114" s="740" t="s">
        <v>1502</v>
      </c>
      <c r="B114" s="741"/>
      <c r="C114" s="731">
        <v>109</v>
      </c>
      <c r="D114" s="863"/>
      <c r="E114" s="732"/>
      <c r="F114" s="733">
        <f>IF(i.04166a!D114&gt;((i.04119!$E$44-i.04119!$E$40)*i.04166a!E$102),(i.04166a!D114-(i.04119!$E$44-i.04119!$E$40)*i.04166a!E$102),0)</f>
        <v>0</v>
      </c>
    </row>
    <row r="115" spans="1:6" outlineLevel="1" x14ac:dyDescent="0.25">
      <c r="A115" s="740" t="s">
        <v>1503</v>
      </c>
      <c r="B115" s="741"/>
      <c r="C115" s="731">
        <v>110</v>
      </c>
      <c r="D115" s="863"/>
      <c r="E115" s="732"/>
      <c r="F115" s="733">
        <f>IF(i.04166a!D115&gt;((i.04119!$E$44-i.04119!$E$40)*i.04166a!E$102),(i.04166a!D115-(i.04119!$E$44-i.04119!$E$40)*i.04166a!E$102),0)</f>
        <v>0</v>
      </c>
    </row>
    <row r="116" spans="1:6" outlineLevel="1" x14ac:dyDescent="0.25">
      <c r="A116" s="740" t="s">
        <v>1504</v>
      </c>
      <c r="B116" s="741"/>
      <c r="C116" s="731">
        <v>111</v>
      </c>
      <c r="D116" s="863"/>
      <c r="E116" s="732"/>
      <c r="F116" s="733">
        <f>IF(i.04166a!D116&gt;((i.04119!$E$44-i.04119!$E$40)*i.04166a!E$102),(i.04166a!D116-(i.04119!$E$44-i.04119!$E$40)*i.04166a!E$102),0)</f>
        <v>0</v>
      </c>
    </row>
    <row r="117" spans="1:6" outlineLevel="1" x14ac:dyDescent="0.25">
      <c r="A117" s="740" t="s">
        <v>1505</v>
      </c>
      <c r="B117" s="741"/>
      <c r="C117" s="731">
        <v>112</v>
      </c>
      <c r="D117" s="863"/>
      <c r="E117" s="732"/>
      <c r="F117" s="733">
        <f>IF(i.04166a!D117&gt;((i.04119!$E$44-i.04119!$E$40)*i.04166a!E$102),(i.04166a!D117-(i.04119!$E$44-i.04119!$E$40)*i.04166a!E$102),0)</f>
        <v>0</v>
      </c>
    </row>
    <row r="118" spans="1:6" ht="15.75" outlineLevel="1" thickBot="1" x14ac:dyDescent="0.3">
      <c r="A118" s="742" t="s">
        <v>1506</v>
      </c>
      <c r="B118" s="743" t="s">
        <v>97</v>
      </c>
      <c r="C118" s="731">
        <v>113</v>
      </c>
      <c r="D118" s="864"/>
      <c r="E118" s="737"/>
      <c r="F118" s="759"/>
    </row>
    <row r="119" spans="1:6" x14ac:dyDescent="0.25">
      <c r="A119" s="724">
        <v>11</v>
      </c>
      <c r="B119" s="725" t="s">
        <v>1276</v>
      </c>
      <c r="C119" s="738">
        <v>114</v>
      </c>
      <c r="D119" s="861">
        <f>SUM(D120:D135)</f>
        <v>0</v>
      </c>
      <c r="E119" s="727">
        <v>0.05</v>
      </c>
      <c r="F119" s="728">
        <f>SUM(F120:F135)</f>
        <v>0</v>
      </c>
    </row>
    <row r="120" spans="1:6" outlineLevel="1" x14ac:dyDescent="0.25">
      <c r="A120" s="740" t="s">
        <v>769</v>
      </c>
      <c r="B120" s="741"/>
      <c r="C120" s="731">
        <v>115</v>
      </c>
      <c r="D120" s="863"/>
      <c r="E120" s="760"/>
      <c r="F120" s="733">
        <f>IF(i.04166a!D120&gt;((i.04119!$E$44-i.04119!$E$40)*i.04166a!E$119),(i.04166a!D120-(i.04119!$E$44-i.04119!$E$40)*i.04166a!E$119),0)</f>
        <v>0</v>
      </c>
    </row>
    <row r="121" spans="1:6" outlineLevel="1" x14ac:dyDescent="0.25">
      <c r="A121" s="740" t="s">
        <v>1507</v>
      </c>
      <c r="B121" s="741"/>
      <c r="C121" s="731">
        <v>116</v>
      </c>
      <c r="D121" s="863"/>
      <c r="E121" s="760"/>
      <c r="F121" s="733">
        <f>IF(i.04166a!D121&gt;((i.04119!$E$44-i.04119!$E$40)*i.04166a!E$119),(i.04166a!D121-(i.04119!$E$44-i.04119!$E$40)*i.04166a!E$119),0)</f>
        <v>0</v>
      </c>
    </row>
    <row r="122" spans="1:6" outlineLevel="1" x14ac:dyDescent="0.25">
      <c r="A122" s="740" t="s">
        <v>1508</v>
      </c>
      <c r="B122" s="741"/>
      <c r="C122" s="731">
        <v>117</v>
      </c>
      <c r="D122" s="863"/>
      <c r="E122" s="760"/>
      <c r="F122" s="733">
        <f>IF(i.04166a!D122&gt;((i.04119!$E$44-i.04119!$E$40)*i.04166a!E$119),(i.04166a!D122-(i.04119!$E$44-i.04119!$E$40)*i.04166a!E$119),0)</f>
        <v>0</v>
      </c>
    </row>
    <row r="123" spans="1:6" outlineLevel="1" x14ac:dyDescent="0.25">
      <c r="A123" s="740" t="s">
        <v>1509</v>
      </c>
      <c r="B123" s="741"/>
      <c r="C123" s="731">
        <v>118</v>
      </c>
      <c r="D123" s="863"/>
      <c r="E123" s="760"/>
      <c r="F123" s="733">
        <f>IF(i.04166a!D123&gt;((i.04119!$E$44-i.04119!$E$40)*i.04166a!E$119),(i.04166a!D123-(i.04119!$E$44-i.04119!$E$40)*i.04166a!E$119),0)</f>
        <v>0</v>
      </c>
    </row>
    <row r="124" spans="1:6" outlineLevel="1" x14ac:dyDescent="0.25">
      <c r="A124" s="740" t="s">
        <v>1510</v>
      </c>
      <c r="B124" s="741"/>
      <c r="C124" s="731">
        <v>119</v>
      </c>
      <c r="D124" s="863"/>
      <c r="E124" s="760"/>
      <c r="F124" s="733">
        <f>IF(i.04166a!D124&gt;((i.04119!$E$44-i.04119!$E$40)*i.04166a!E$119),(i.04166a!D124-(i.04119!$E$44-i.04119!$E$40)*i.04166a!E$119),0)</f>
        <v>0</v>
      </c>
    </row>
    <row r="125" spans="1:6" outlineLevel="1" x14ac:dyDescent="0.25">
      <c r="A125" s="740" t="s">
        <v>1511</v>
      </c>
      <c r="B125" s="741"/>
      <c r="C125" s="731">
        <v>120</v>
      </c>
      <c r="D125" s="863"/>
      <c r="E125" s="760"/>
      <c r="F125" s="733">
        <f>IF(i.04166a!D125&gt;((i.04119!$E$44-i.04119!$E$40)*i.04166a!E$119),(i.04166a!D125-(i.04119!$E$44-i.04119!$E$40)*i.04166a!E$119),0)</f>
        <v>0</v>
      </c>
    </row>
    <row r="126" spans="1:6" outlineLevel="1" x14ac:dyDescent="0.25">
      <c r="A126" s="740" t="s">
        <v>1512</v>
      </c>
      <c r="B126" s="741"/>
      <c r="C126" s="731">
        <v>121</v>
      </c>
      <c r="D126" s="863"/>
      <c r="E126" s="760"/>
      <c r="F126" s="733">
        <f>IF(i.04166a!D126&gt;((i.04119!$E$44-i.04119!$E$40)*i.04166a!E$119),(i.04166a!D126-(i.04119!$E$44-i.04119!$E$40)*i.04166a!E$119),0)</f>
        <v>0</v>
      </c>
    </row>
    <row r="127" spans="1:6" outlineLevel="1" x14ac:dyDescent="0.25">
      <c r="A127" s="740" t="s">
        <v>1513</v>
      </c>
      <c r="B127" s="741"/>
      <c r="C127" s="731">
        <v>122</v>
      </c>
      <c r="D127" s="863"/>
      <c r="E127" s="760"/>
      <c r="F127" s="733">
        <f>IF(i.04166a!D127&gt;((i.04119!$E$44-i.04119!$E$40)*i.04166a!E$119),(i.04166a!D127-(i.04119!$E$44-i.04119!$E$40)*i.04166a!E$119),0)</f>
        <v>0</v>
      </c>
    </row>
    <row r="128" spans="1:6" outlineLevel="1" x14ac:dyDescent="0.25">
      <c r="A128" s="740" t="s">
        <v>1514</v>
      </c>
      <c r="B128" s="741"/>
      <c r="C128" s="731">
        <v>123</v>
      </c>
      <c r="D128" s="863"/>
      <c r="E128" s="760"/>
      <c r="F128" s="733">
        <f>IF(i.04166a!D128&gt;((i.04119!$E$44-i.04119!$E$40)*i.04166a!E$119),(i.04166a!D128-(i.04119!$E$44-i.04119!$E$40)*i.04166a!E$119),0)</f>
        <v>0</v>
      </c>
    </row>
    <row r="129" spans="1:6" outlineLevel="1" x14ac:dyDescent="0.25">
      <c r="A129" s="740" t="s">
        <v>1515</v>
      </c>
      <c r="B129" s="741"/>
      <c r="C129" s="731">
        <v>124</v>
      </c>
      <c r="D129" s="863"/>
      <c r="E129" s="760"/>
      <c r="F129" s="733">
        <f>IF(i.04166a!D129&gt;((i.04119!$E$44-i.04119!$E$40)*i.04166a!E$119),(i.04166a!D129-(i.04119!$E$44-i.04119!$E$40)*i.04166a!E$119),0)</f>
        <v>0</v>
      </c>
    </row>
    <row r="130" spans="1:6" outlineLevel="1" x14ac:dyDescent="0.25">
      <c r="A130" s="740" t="s">
        <v>1516</v>
      </c>
      <c r="B130" s="741"/>
      <c r="C130" s="731">
        <v>125</v>
      </c>
      <c r="D130" s="863"/>
      <c r="E130" s="760"/>
      <c r="F130" s="733">
        <f>IF(i.04166a!D130&gt;((i.04119!$E$44-i.04119!$E$40)*i.04166a!E$119),(i.04166a!D130-(i.04119!$E$44-i.04119!$E$40)*i.04166a!E$119),0)</f>
        <v>0</v>
      </c>
    </row>
    <row r="131" spans="1:6" outlineLevel="1" x14ac:dyDescent="0.25">
      <c r="A131" s="740" t="s">
        <v>1517</v>
      </c>
      <c r="B131" s="741"/>
      <c r="C131" s="731">
        <v>126</v>
      </c>
      <c r="D131" s="863"/>
      <c r="E131" s="760"/>
      <c r="F131" s="733">
        <f>IF(i.04166a!D131&gt;((i.04119!$E$44-i.04119!$E$40)*i.04166a!E$119),(i.04166a!D131-(i.04119!$E$44-i.04119!$E$40)*i.04166a!E$119),0)</f>
        <v>0</v>
      </c>
    </row>
    <row r="132" spans="1:6" outlineLevel="1" x14ac:dyDescent="0.25">
      <c r="A132" s="740" t="s">
        <v>1518</v>
      </c>
      <c r="B132" s="741"/>
      <c r="C132" s="731">
        <v>127</v>
      </c>
      <c r="D132" s="863"/>
      <c r="E132" s="760"/>
      <c r="F132" s="733">
        <f>IF(i.04166a!D132&gt;((i.04119!$E$44-i.04119!$E$40)*i.04166a!E$119),(i.04166a!D132-(i.04119!$E$44-i.04119!$E$40)*i.04166a!E$119),0)</f>
        <v>0</v>
      </c>
    </row>
    <row r="133" spans="1:6" outlineLevel="1" x14ac:dyDescent="0.25">
      <c r="A133" s="740" t="s">
        <v>1519</v>
      </c>
      <c r="B133" s="741"/>
      <c r="C133" s="731">
        <v>128</v>
      </c>
      <c r="D133" s="863"/>
      <c r="E133" s="760"/>
      <c r="F133" s="733">
        <f>IF(i.04166a!D133&gt;((i.04119!$E$44-i.04119!$E$40)*i.04166a!E$119),(i.04166a!D133-(i.04119!$E$44-i.04119!$E$40)*i.04166a!E$119),0)</f>
        <v>0</v>
      </c>
    </row>
    <row r="134" spans="1:6" outlineLevel="1" x14ac:dyDescent="0.25">
      <c r="A134" s="740" t="s">
        <v>1520</v>
      </c>
      <c r="B134" s="741"/>
      <c r="C134" s="731">
        <v>129</v>
      </c>
      <c r="D134" s="863"/>
      <c r="E134" s="760"/>
      <c r="F134" s="733">
        <f>IF(i.04166a!D134&gt;((i.04119!$E$44-i.04119!$E$40)*i.04166a!E$119),(i.04166a!D134-(i.04119!$E$44-i.04119!$E$40)*i.04166a!E$119),0)</f>
        <v>0</v>
      </c>
    </row>
    <row r="135" spans="1:6" ht="15.75" outlineLevel="1" thickBot="1" x14ac:dyDescent="0.3">
      <c r="A135" s="742" t="s">
        <v>1521</v>
      </c>
      <c r="B135" s="743" t="s">
        <v>97</v>
      </c>
      <c r="C135" s="731">
        <v>130</v>
      </c>
      <c r="D135" s="864"/>
      <c r="E135" s="761"/>
      <c r="F135" s="759"/>
    </row>
    <row r="136" spans="1:6" x14ac:dyDescent="0.25">
      <c r="A136" s="724">
        <v>12</v>
      </c>
      <c r="B136" s="725" t="s">
        <v>1277</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1522</v>
      </c>
      <c r="B146" s="763"/>
      <c r="C146" s="731">
        <v>141</v>
      </c>
      <c r="D146" s="868"/>
      <c r="E146" s="732"/>
      <c r="F146" s="733">
        <f>IF(i.04166a!D146&gt;((i.04119!$E$44-i.04119!$E$40)*i.04166a!E$136),(i.04166a!D146-(i.04119!$E$44-i.04119!$E$40)*i.04166a!E$136),0)</f>
        <v>0</v>
      </c>
    </row>
    <row r="147" spans="1:6" outlineLevel="1" x14ac:dyDescent="0.25">
      <c r="A147" s="762" t="s">
        <v>1523</v>
      </c>
      <c r="B147" s="763"/>
      <c r="C147" s="731">
        <v>142</v>
      </c>
      <c r="D147" s="868"/>
      <c r="E147" s="732"/>
      <c r="F147" s="733">
        <f>IF(i.04166a!D147&gt;((i.04119!$E$44-i.04119!$E$40)*i.04166a!E$136),(i.04166a!D147-(i.04119!$E$44-i.04119!$E$40)*i.04166a!E$136),0)</f>
        <v>0</v>
      </c>
    </row>
    <row r="148" spans="1:6" outlineLevel="1" x14ac:dyDescent="0.25">
      <c r="A148" s="762" t="s">
        <v>1524</v>
      </c>
      <c r="B148" s="763"/>
      <c r="C148" s="731">
        <v>143</v>
      </c>
      <c r="D148" s="868"/>
      <c r="E148" s="732"/>
      <c r="F148" s="733">
        <f>IF(i.04166a!D148&gt;((i.04119!$E$44-i.04119!$E$40)*i.04166a!E$136),(i.04166a!D148-(i.04119!$E$44-i.04119!$E$40)*i.04166a!E$136),0)</f>
        <v>0</v>
      </c>
    </row>
    <row r="149" spans="1:6" outlineLevel="1" x14ac:dyDescent="0.25">
      <c r="A149" s="762" t="s">
        <v>1525</v>
      </c>
      <c r="B149" s="763"/>
      <c r="C149" s="731">
        <v>144</v>
      </c>
      <c r="D149" s="868"/>
      <c r="E149" s="732"/>
      <c r="F149" s="733">
        <f>IF(i.04166a!D149&gt;((i.04119!$E$44-i.04119!$E$40)*i.04166a!E$136),(i.04166a!D149-(i.04119!$E$44-i.04119!$E$40)*i.04166a!E$136),0)</f>
        <v>0</v>
      </c>
    </row>
    <row r="150" spans="1:6" outlineLevel="1" x14ac:dyDescent="0.25">
      <c r="A150" s="762" t="s">
        <v>1526</v>
      </c>
      <c r="B150" s="763"/>
      <c r="C150" s="731">
        <v>145</v>
      </c>
      <c r="D150" s="868"/>
      <c r="E150" s="732"/>
      <c r="F150" s="733">
        <f>IF(i.04166a!D150&gt;((i.04119!$E$44-i.04119!$E$40)*i.04166a!E$136),(i.04166a!D150-(i.04119!$E$44-i.04119!$E$40)*i.04166a!E$136),0)</f>
        <v>0</v>
      </c>
    </row>
    <row r="151" spans="1:6" outlineLevel="1" x14ac:dyDescent="0.25">
      <c r="A151" s="762" t="s">
        <v>1527</v>
      </c>
      <c r="B151" s="763"/>
      <c r="C151" s="731">
        <v>146</v>
      </c>
      <c r="D151" s="868"/>
      <c r="E151" s="732"/>
      <c r="F151" s="733">
        <f>IF(i.04166a!D151&gt;((i.04119!$E$44-i.04119!$E$40)*i.04166a!E$136),(i.04166a!D151-(i.04119!$E$44-i.04119!$E$40)*i.04166a!E$136),0)</f>
        <v>0</v>
      </c>
    </row>
    <row r="152" spans="1:6" outlineLevel="1" x14ac:dyDescent="0.25">
      <c r="A152" s="762" t="s">
        <v>1528</v>
      </c>
      <c r="B152" s="741"/>
      <c r="C152" s="731">
        <v>147</v>
      </c>
      <c r="D152" s="863"/>
      <c r="E152" s="732"/>
      <c r="F152" s="733">
        <f>IF(i.04166a!D152&gt;((i.04119!$E$44-i.04119!$E$40)*i.04166a!E$136),(i.04166a!D152-(i.04119!$E$44-i.04119!$E$40)*i.04166a!E$136),0)</f>
        <v>0</v>
      </c>
    </row>
    <row r="153" spans="1:6" outlineLevel="1" x14ac:dyDescent="0.25">
      <c r="A153" s="762" t="s">
        <v>1529</v>
      </c>
      <c r="B153" s="741"/>
      <c r="C153" s="731">
        <v>148</v>
      </c>
      <c r="D153" s="863"/>
      <c r="E153" s="732"/>
      <c r="F153" s="733">
        <f>IF(i.04166a!D153&gt;((i.04119!$E$44-i.04119!$E$40)*i.04166a!E$136),(i.04166a!D153-(i.04119!$E$44-i.04119!$E$40)*i.04166a!E$136),0)</f>
        <v>0</v>
      </c>
    </row>
    <row r="154" spans="1:6" outlineLevel="1" x14ac:dyDescent="0.25">
      <c r="A154" s="762" t="s">
        <v>1530</v>
      </c>
      <c r="B154" s="741"/>
      <c r="C154" s="731">
        <v>149</v>
      </c>
      <c r="D154" s="863"/>
      <c r="E154" s="732"/>
      <c r="F154" s="733">
        <f>IF(i.04166a!D154&gt;((i.04119!$E$44-i.04119!$E$40)*i.04166a!E$136),(i.04166a!D154-(i.04119!$E$44-i.04119!$E$40)*i.04166a!E$136),0)</f>
        <v>0</v>
      </c>
    </row>
    <row r="155" spans="1:6" outlineLevel="1" x14ac:dyDescent="0.25">
      <c r="A155" s="762" t="s">
        <v>1531</v>
      </c>
      <c r="B155" s="741"/>
      <c r="C155" s="731">
        <v>150</v>
      </c>
      <c r="D155" s="863"/>
      <c r="E155" s="732"/>
      <c r="F155" s="733">
        <f>IF(i.04166a!D155&gt;((i.04119!$E$44-i.04119!$E$40)*i.04166a!E$136),(i.04166a!D155-(i.04119!$E$44-i.04119!$E$40)*i.04166a!E$136),0)</f>
        <v>0</v>
      </c>
    </row>
    <row r="156" spans="1:6" outlineLevel="1" x14ac:dyDescent="0.25">
      <c r="A156" s="762" t="s">
        <v>1532</v>
      </c>
      <c r="B156" s="741"/>
      <c r="C156" s="731">
        <v>151</v>
      </c>
      <c r="D156" s="863"/>
      <c r="E156" s="732"/>
      <c r="F156" s="733">
        <f>IF(i.04166a!D156&gt;((i.04119!$E$44-i.04119!$E$40)*i.04166a!E$136),(i.04166a!D156-(i.04119!$E$44-i.04119!$E$40)*i.04166a!E$136),0)</f>
        <v>0</v>
      </c>
    </row>
    <row r="157" spans="1:6" ht="15.75" outlineLevel="1" thickBot="1" x14ac:dyDescent="0.3">
      <c r="A157" s="764" t="s">
        <v>1533</v>
      </c>
      <c r="B157" s="743" t="s">
        <v>97</v>
      </c>
      <c r="C157" s="731">
        <v>152</v>
      </c>
      <c r="D157" s="864"/>
      <c r="E157" s="737"/>
      <c r="F157" s="759"/>
    </row>
    <row r="158" spans="1:6" x14ac:dyDescent="0.25">
      <c r="A158" s="724">
        <v>13</v>
      </c>
      <c r="B158" s="725" t="s">
        <v>1278</v>
      </c>
      <c r="C158" s="738">
        <v>153</v>
      </c>
      <c r="D158" s="861">
        <f>SUM(D159:D180)</f>
        <v>0</v>
      </c>
      <c r="E158" s="727">
        <v>0.05</v>
      </c>
      <c r="F158" s="728">
        <f>SUM(F159:F180)</f>
        <v>0</v>
      </c>
    </row>
    <row r="159" spans="1:6" outlineLevel="1" x14ac:dyDescent="0.25">
      <c r="A159" s="740" t="s">
        <v>1534</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1535</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1536</v>
      </c>
      <c r="B169" s="741"/>
      <c r="C169" s="731">
        <v>164</v>
      </c>
      <c r="D169" s="869"/>
      <c r="E169" s="732"/>
      <c r="F169" s="733">
        <f>IF(i.04166a!D169&gt;((i.04119!$E$44-i.04119!$E$40)*i.04166a!E$158),(i.04166a!D169-(i.04119!$E$44-i.04119!$E$40)*i.04166a!E$158),0)</f>
        <v>0</v>
      </c>
    </row>
    <row r="170" spans="1:6" outlineLevel="1" x14ac:dyDescent="0.25">
      <c r="A170" s="740" t="s">
        <v>1537</v>
      </c>
      <c r="B170" s="741"/>
      <c r="C170" s="731">
        <v>165</v>
      </c>
      <c r="D170" s="869"/>
      <c r="E170" s="732"/>
      <c r="F170" s="733">
        <f>IF(i.04166a!D170&gt;((i.04119!$E$44-i.04119!$E$40)*i.04166a!E$158),(i.04166a!D170-(i.04119!$E$44-i.04119!$E$40)*i.04166a!E$158),0)</f>
        <v>0</v>
      </c>
    </row>
    <row r="171" spans="1:6" outlineLevel="1" x14ac:dyDescent="0.25">
      <c r="A171" s="740" t="s">
        <v>1538</v>
      </c>
      <c r="B171" s="741"/>
      <c r="C171" s="731">
        <v>166</v>
      </c>
      <c r="D171" s="869"/>
      <c r="E171" s="732"/>
      <c r="F171" s="733">
        <f>IF(i.04166a!D171&gt;((i.04119!$E$44-i.04119!$E$40)*i.04166a!E$158),(i.04166a!D171-(i.04119!$E$44-i.04119!$E$40)*i.04166a!E$158),0)</f>
        <v>0</v>
      </c>
    </row>
    <row r="172" spans="1:6" outlineLevel="1" x14ac:dyDescent="0.25">
      <c r="A172" s="740" t="s">
        <v>1539</v>
      </c>
      <c r="B172" s="741"/>
      <c r="C172" s="731">
        <v>167</v>
      </c>
      <c r="D172" s="869"/>
      <c r="E172" s="732"/>
      <c r="F172" s="733">
        <f>IF(i.04166a!D172&gt;((i.04119!$E$44-i.04119!$E$40)*i.04166a!E$158),(i.04166a!D172-(i.04119!$E$44-i.04119!$E$40)*i.04166a!E$158),0)</f>
        <v>0</v>
      </c>
    </row>
    <row r="173" spans="1:6" outlineLevel="1" x14ac:dyDescent="0.25">
      <c r="A173" s="740" t="s">
        <v>1540</v>
      </c>
      <c r="B173" s="741"/>
      <c r="C173" s="731">
        <v>168</v>
      </c>
      <c r="D173" s="869"/>
      <c r="E173" s="732"/>
      <c r="F173" s="733">
        <f>IF(i.04166a!D173&gt;((i.04119!$E$44-i.04119!$E$40)*i.04166a!E$158),(i.04166a!D173-(i.04119!$E$44-i.04119!$E$40)*i.04166a!E$158),0)</f>
        <v>0</v>
      </c>
    </row>
    <row r="174" spans="1:6" outlineLevel="1" x14ac:dyDescent="0.25">
      <c r="A174" s="740" t="s">
        <v>1541</v>
      </c>
      <c r="B174" s="741"/>
      <c r="C174" s="731">
        <v>169</v>
      </c>
      <c r="D174" s="869"/>
      <c r="E174" s="732"/>
      <c r="F174" s="733">
        <f>IF(i.04166a!D174&gt;((i.04119!$E$44-i.04119!$E$40)*i.04166a!E$158),(i.04166a!D174-(i.04119!$E$44-i.04119!$E$40)*i.04166a!E$158),0)</f>
        <v>0</v>
      </c>
    </row>
    <row r="175" spans="1:6" outlineLevel="1" x14ac:dyDescent="0.25">
      <c r="A175" s="740" t="s">
        <v>1542</v>
      </c>
      <c r="B175" s="741"/>
      <c r="C175" s="731">
        <v>170</v>
      </c>
      <c r="D175" s="869"/>
      <c r="E175" s="732"/>
      <c r="F175" s="733">
        <f>IF(i.04166a!D175&gt;((i.04119!$E$44-i.04119!$E$40)*i.04166a!E$158),(i.04166a!D175-(i.04119!$E$44-i.04119!$E$40)*i.04166a!E$158),0)</f>
        <v>0</v>
      </c>
    </row>
    <row r="176" spans="1:6" outlineLevel="1" x14ac:dyDescent="0.25">
      <c r="A176" s="740" t="s">
        <v>1543</v>
      </c>
      <c r="B176" s="741"/>
      <c r="C176" s="731">
        <v>171</v>
      </c>
      <c r="D176" s="869"/>
      <c r="E176" s="732"/>
      <c r="F176" s="733">
        <f>IF(i.04166a!D176&gt;((i.04119!$E$44-i.04119!$E$40)*i.04166a!E$158),(i.04166a!D176-(i.04119!$E$44-i.04119!$E$40)*i.04166a!E$158),0)</f>
        <v>0</v>
      </c>
    </row>
    <row r="177" spans="1:6" outlineLevel="1" x14ac:dyDescent="0.25">
      <c r="A177" s="740" t="s">
        <v>1544</v>
      </c>
      <c r="B177" s="741"/>
      <c r="C177" s="731">
        <v>172</v>
      </c>
      <c r="D177" s="869"/>
      <c r="E177" s="732"/>
      <c r="F177" s="733">
        <f>IF(i.04166a!D177&gt;((i.04119!$E$44-i.04119!$E$40)*i.04166a!E$158),(i.04166a!D177-(i.04119!$E$44-i.04119!$E$40)*i.04166a!E$158),0)</f>
        <v>0</v>
      </c>
    </row>
    <row r="178" spans="1:6" outlineLevel="1" x14ac:dyDescent="0.25">
      <c r="A178" s="740" t="s">
        <v>1545</v>
      </c>
      <c r="B178" s="741"/>
      <c r="C178" s="731">
        <v>173</v>
      </c>
      <c r="D178" s="869"/>
      <c r="E178" s="732"/>
      <c r="F178" s="733">
        <f>IF(i.04166a!D178&gt;((i.04119!$E$44-i.04119!$E$40)*i.04166a!E$158),(i.04166a!D178-(i.04119!$E$44-i.04119!$E$40)*i.04166a!E$158),0)</f>
        <v>0</v>
      </c>
    </row>
    <row r="179" spans="1:6" outlineLevel="1" x14ac:dyDescent="0.25">
      <c r="A179" s="740" t="s">
        <v>1546</v>
      </c>
      <c r="B179" s="741"/>
      <c r="C179" s="731">
        <v>174</v>
      </c>
      <c r="D179" s="869"/>
      <c r="E179" s="732"/>
      <c r="F179" s="733">
        <f>IF(i.04166a!D179&gt;((i.04119!$E$44-i.04119!$E$40)*i.04166a!E$158),(i.04166a!D179-(i.04119!$E$44-i.04119!$E$40)*i.04166a!E$158),0)</f>
        <v>0</v>
      </c>
    </row>
    <row r="180" spans="1:6" ht="15.75" outlineLevel="1" thickBot="1" x14ac:dyDescent="0.3">
      <c r="A180" s="748" t="s">
        <v>1547</v>
      </c>
      <c r="B180" s="765" t="s">
        <v>97</v>
      </c>
      <c r="C180" s="731">
        <v>175</v>
      </c>
      <c r="D180" s="870"/>
      <c r="E180" s="732"/>
      <c r="F180" s="766"/>
    </row>
    <row r="181" spans="1:6" x14ac:dyDescent="0.25">
      <c r="A181" s="758">
        <v>14</v>
      </c>
      <c r="B181" s="725" t="s">
        <v>1279</v>
      </c>
      <c r="C181" s="738">
        <v>176</v>
      </c>
      <c r="D181" s="861">
        <f>SUM(D182:D199)</f>
        <v>0</v>
      </c>
      <c r="E181" s="767">
        <v>0.1</v>
      </c>
      <c r="F181" s="728">
        <f>SUM(F182:F199)</f>
        <v>0</v>
      </c>
    </row>
    <row r="182" spans="1:6" outlineLevel="1" x14ac:dyDescent="0.25">
      <c r="A182" s="740" t="s">
        <v>1548</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1549</v>
      </c>
      <c r="B184" s="763"/>
      <c r="C184" s="731">
        <v>179</v>
      </c>
      <c r="D184" s="871"/>
      <c r="E184" s="732"/>
      <c r="F184" s="733">
        <f>IF(i.04166a!D184&gt;((i.04119!$E$44-i.04119!$E$40)*i.04166a!E$181),(i.04166a!D184-(i.04119!$E$44-i.04119!$E$40)*i.04166a!E$181),0)</f>
        <v>0</v>
      </c>
    </row>
    <row r="185" spans="1:6" outlineLevel="1" x14ac:dyDescent="0.25">
      <c r="A185" s="740" t="s">
        <v>1550</v>
      </c>
      <c r="B185" s="741"/>
      <c r="C185" s="731">
        <v>180</v>
      </c>
      <c r="D185" s="863"/>
      <c r="E185" s="732"/>
      <c r="F185" s="733">
        <f>IF(i.04166a!D185&gt;((i.04119!$E$44-i.04119!$E$40)*i.04166a!E$181),(i.04166a!D185-(i.04119!$E$44-i.04119!$E$40)*i.04166a!E$181),0)</f>
        <v>0</v>
      </c>
    </row>
    <row r="186" spans="1:6" outlineLevel="1" x14ac:dyDescent="0.25">
      <c r="A186" s="740" t="s">
        <v>1551</v>
      </c>
      <c r="B186" s="741"/>
      <c r="C186" s="731">
        <v>181</v>
      </c>
      <c r="D186" s="863"/>
      <c r="E186" s="732"/>
      <c r="F186" s="733">
        <f>IF(i.04166a!D186&gt;((i.04119!$E$44-i.04119!$E$40)*i.04166a!E$181),(i.04166a!D186-(i.04119!$E$44-i.04119!$E$40)*i.04166a!E$181),0)</f>
        <v>0</v>
      </c>
    </row>
    <row r="187" spans="1:6" outlineLevel="1" x14ac:dyDescent="0.25">
      <c r="A187" s="740" t="s">
        <v>1552</v>
      </c>
      <c r="B187" s="741"/>
      <c r="C187" s="731">
        <v>182</v>
      </c>
      <c r="D187" s="863"/>
      <c r="E187" s="732"/>
      <c r="F187" s="733">
        <f>IF(i.04166a!D187&gt;((i.04119!$E$44-i.04119!$E$40)*i.04166a!E$181),(i.04166a!D187-(i.04119!$E$44-i.04119!$E$40)*i.04166a!E$181),0)</f>
        <v>0</v>
      </c>
    </row>
    <row r="188" spans="1:6" outlineLevel="1" x14ac:dyDescent="0.25">
      <c r="A188" s="740" t="s">
        <v>1551</v>
      </c>
      <c r="B188" s="741"/>
      <c r="C188" s="731">
        <v>183</v>
      </c>
      <c r="D188" s="863"/>
      <c r="E188" s="732"/>
      <c r="F188" s="733">
        <f>IF(i.04166a!D188&gt;((i.04119!$E$44-i.04119!$E$40)*i.04166a!E$181),(i.04166a!D188-(i.04119!$E$44-i.04119!$E$40)*i.04166a!E$181),0)</f>
        <v>0</v>
      </c>
    </row>
    <row r="189" spans="1:6" outlineLevel="1" x14ac:dyDescent="0.25">
      <c r="A189" s="740" t="s">
        <v>1552</v>
      </c>
      <c r="B189" s="741"/>
      <c r="C189" s="731">
        <v>184</v>
      </c>
      <c r="D189" s="863"/>
      <c r="E189" s="732"/>
      <c r="F189" s="733">
        <f>IF(i.04166a!D189&gt;((i.04119!$E$44-i.04119!$E$40)*i.04166a!E$181),(i.04166a!D189-(i.04119!$E$44-i.04119!$E$40)*i.04166a!E$181),0)</f>
        <v>0</v>
      </c>
    </row>
    <row r="190" spans="1:6" outlineLevel="1" x14ac:dyDescent="0.25">
      <c r="A190" s="740" t="s">
        <v>1553</v>
      </c>
      <c r="B190" s="741"/>
      <c r="C190" s="731">
        <v>185</v>
      </c>
      <c r="D190" s="863"/>
      <c r="E190" s="732"/>
      <c r="F190" s="733">
        <f>IF(i.04166a!D190&gt;((i.04119!$E$44-i.04119!$E$40)*i.04166a!E$181),(i.04166a!D190-(i.04119!$E$44-i.04119!$E$40)*i.04166a!E$181),0)</f>
        <v>0</v>
      </c>
    </row>
    <row r="191" spans="1:6" outlineLevel="1" x14ac:dyDescent="0.25">
      <c r="A191" s="740" t="s">
        <v>1554</v>
      </c>
      <c r="B191" s="741"/>
      <c r="C191" s="731">
        <v>186</v>
      </c>
      <c r="D191" s="863"/>
      <c r="E191" s="732"/>
      <c r="F191" s="733">
        <f>IF(i.04166a!D191&gt;((i.04119!$E$44-i.04119!$E$40)*i.04166a!E$181),(i.04166a!D191-(i.04119!$E$44-i.04119!$E$40)*i.04166a!E$181),0)</f>
        <v>0</v>
      </c>
    </row>
    <row r="192" spans="1:6" outlineLevel="1" x14ac:dyDescent="0.25">
      <c r="A192" s="740" t="s">
        <v>1555</v>
      </c>
      <c r="B192" s="741"/>
      <c r="C192" s="731">
        <v>187</v>
      </c>
      <c r="D192" s="863"/>
      <c r="E192" s="732"/>
      <c r="F192" s="733">
        <f>IF(i.04166a!D192&gt;((i.04119!$E$44-i.04119!$E$40)*i.04166a!E$181),(i.04166a!D192-(i.04119!$E$44-i.04119!$E$40)*i.04166a!E$181),0)</f>
        <v>0</v>
      </c>
    </row>
    <row r="193" spans="1:6" outlineLevel="1" x14ac:dyDescent="0.25">
      <c r="A193" s="740" t="s">
        <v>1556</v>
      </c>
      <c r="B193" s="741"/>
      <c r="C193" s="731">
        <v>188</v>
      </c>
      <c r="D193" s="863"/>
      <c r="E193" s="732"/>
      <c r="F193" s="733">
        <f>IF(i.04166a!D193&gt;((i.04119!$E$44-i.04119!$E$40)*i.04166a!E$181),(i.04166a!D193-(i.04119!$E$44-i.04119!$E$40)*i.04166a!E$181),0)</f>
        <v>0</v>
      </c>
    </row>
    <row r="194" spans="1:6" outlineLevel="1" x14ac:dyDescent="0.25">
      <c r="A194" s="740" t="s">
        <v>1557</v>
      </c>
      <c r="B194" s="741"/>
      <c r="C194" s="731">
        <v>189</v>
      </c>
      <c r="D194" s="863"/>
      <c r="E194" s="732"/>
      <c r="F194" s="733">
        <f>IF(i.04166a!D194&gt;((i.04119!$E$44-i.04119!$E$40)*i.04166a!E$181),(i.04166a!D194-(i.04119!$E$44-i.04119!$E$40)*i.04166a!E$181),0)</f>
        <v>0</v>
      </c>
    </row>
    <row r="195" spans="1:6" outlineLevel="1" x14ac:dyDescent="0.25">
      <c r="A195" s="740" t="s">
        <v>1558</v>
      </c>
      <c r="B195" s="741"/>
      <c r="C195" s="731">
        <v>190</v>
      </c>
      <c r="D195" s="863"/>
      <c r="E195" s="732"/>
      <c r="F195" s="733">
        <f>IF(i.04166a!D195&gt;((i.04119!$E$44-i.04119!$E$40)*i.04166a!E$181),(i.04166a!D195-(i.04119!$E$44-i.04119!$E$40)*i.04166a!E$181),0)</f>
        <v>0</v>
      </c>
    </row>
    <row r="196" spans="1:6" outlineLevel="1" x14ac:dyDescent="0.25">
      <c r="A196" s="740" t="s">
        <v>1559</v>
      </c>
      <c r="B196" s="741"/>
      <c r="C196" s="731">
        <v>191</v>
      </c>
      <c r="D196" s="863"/>
      <c r="E196" s="732"/>
      <c r="F196" s="733">
        <f>IF(i.04166a!D196&gt;((i.04119!$E$44-i.04119!$E$40)*i.04166a!E$181),(i.04166a!D196-(i.04119!$E$44-i.04119!$E$40)*i.04166a!E$181),0)</f>
        <v>0</v>
      </c>
    </row>
    <row r="197" spans="1:6" outlineLevel="1" x14ac:dyDescent="0.25">
      <c r="A197" s="740" t="s">
        <v>1560</v>
      </c>
      <c r="B197" s="741"/>
      <c r="C197" s="731">
        <v>192</v>
      </c>
      <c r="D197" s="863"/>
      <c r="E197" s="732"/>
      <c r="F197" s="733">
        <f>IF(i.04166a!D197&gt;((i.04119!$E$44-i.04119!$E$40)*i.04166a!E$181),(i.04166a!D197-(i.04119!$E$44-i.04119!$E$40)*i.04166a!E$181),0)</f>
        <v>0</v>
      </c>
    </row>
    <row r="198" spans="1:6" outlineLevel="1" x14ac:dyDescent="0.25">
      <c r="A198" s="740" t="s">
        <v>1561</v>
      </c>
      <c r="B198" s="741"/>
      <c r="C198" s="731">
        <v>193</v>
      </c>
      <c r="D198" s="863"/>
      <c r="E198" s="732"/>
      <c r="F198" s="733">
        <f>IF(i.04166a!D198&gt;((i.04119!$E$44-i.04119!$E$40)*i.04166a!E$181),(i.04166a!D198-(i.04119!$E$44-i.04119!$E$40)*i.04166a!E$181),0)</f>
        <v>0</v>
      </c>
    </row>
    <row r="199" spans="1:6" ht="15.75" outlineLevel="1" thickBot="1" x14ac:dyDescent="0.3">
      <c r="A199" s="742" t="s">
        <v>1562</v>
      </c>
      <c r="B199" s="743" t="s">
        <v>97</v>
      </c>
      <c r="C199" s="731">
        <v>194</v>
      </c>
      <c r="D199" s="864"/>
      <c r="E199" s="737"/>
      <c r="F199" s="744"/>
    </row>
    <row r="200" spans="1:6" ht="25.5" x14ac:dyDescent="0.25">
      <c r="A200" s="724">
        <v>15</v>
      </c>
      <c r="B200" s="725" t="s">
        <v>1280</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1281</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1282</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1217</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1283</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1563</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1061</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1564</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1565</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208</v>
      </c>
      <c r="C262" s="738">
        <v>257</v>
      </c>
      <c r="D262" s="867">
        <f>i.04119!E30</f>
        <v>0</v>
      </c>
      <c r="E262" s="756">
        <v>0.05</v>
      </c>
      <c r="F262" s="757">
        <f>IF(i.04166a!D262&gt;((i.04119!$E$44-i.04119!$E$40)*i.04166a!E$262),(i.04166a!D262-(i.04119!$E$44-i.04119!$E$40)*i.04166a!E$262),0)</f>
        <v>0</v>
      </c>
    </row>
    <row r="263" spans="1:6" x14ac:dyDescent="0.25">
      <c r="A263" s="724">
        <v>22</v>
      </c>
      <c r="B263" s="725" t="s">
        <v>1284</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1566</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1285</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1286</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186</v>
      </c>
      <c r="C277" s="738">
        <v>272</v>
      </c>
      <c r="D277" s="867">
        <f>i.04119!E42</f>
        <v>0</v>
      </c>
      <c r="E277" s="756">
        <v>0.1</v>
      </c>
      <c r="F277" s="757">
        <f>IF(i.04166a!D277&gt;((i.04119!$E$44-i.04119!$E$40)*i.04166a!E$277),(i.04166a!D277-(i.04119!$E$44-i.04119!$E$40)*i.04166a!E$277),0)</f>
        <v>0</v>
      </c>
    </row>
    <row r="278" spans="1:6" ht="25.5" x14ac:dyDescent="0.25">
      <c r="A278" s="724">
        <v>26</v>
      </c>
      <c r="B278" s="725" t="s">
        <v>1287</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1567</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1288</v>
      </c>
      <c r="C310" s="726">
        <v>305</v>
      </c>
      <c r="D310" s="1015">
        <f>SUM(D311,D323,D335,D347,D359,D371,D383,D395,D407,D419,D431)</f>
        <v>0</v>
      </c>
      <c r="E310" s="727">
        <v>0.5</v>
      </c>
      <c r="F310" s="776">
        <f>SUM(F311,F323,F335,F347,F359,F371,F383,F395,F407,F419,F431)</f>
        <v>0</v>
      </c>
    </row>
    <row r="311" spans="1:6" outlineLevel="1" x14ac:dyDescent="0.25">
      <c r="A311" s="747">
        <v>27.1</v>
      </c>
      <c r="B311" s="1016" t="s">
        <v>1568</v>
      </c>
      <c r="C311" s="731">
        <v>306</v>
      </c>
      <c r="D311" s="1017">
        <f>SUM(D312:D322)</f>
        <v>0</v>
      </c>
      <c r="E311" s="732"/>
      <c r="F311" s="1018">
        <f>IF(i.04166a!D311&gt;((i.04119!$E$44-i.04119!$E$40)*i.04166a!E$310),(i.04166a!D311-(i.04119!$E$44-i.04119!$E$40)*i.04166a!E$310),0)</f>
        <v>0</v>
      </c>
    </row>
    <row r="312" spans="1:6" outlineLevel="2" x14ac:dyDescent="0.25">
      <c r="A312" s="740" t="s">
        <v>1771</v>
      </c>
      <c r="B312" s="741"/>
      <c r="C312" s="731">
        <v>307</v>
      </c>
      <c r="D312" s="1019"/>
      <c r="E312" s="732"/>
      <c r="F312" s="1621"/>
    </row>
    <row r="313" spans="1:6" outlineLevel="2" x14ac:dyDescent="0.25">
      <c r="A313" s="740" t="s">
        <v>1772</v>
      </c>
      <c r="B313" s="741" t="s">
        <v>1773</v>
      </c>
      <c r="C313" s="731">
        <v>308</v>
      </c>
      <c r="D313" s="1019">
        <v>0</v>
      </c>
      <c r="E313" s="732"/>
      <c r="F313" s="1622"/>
    </row>
    <row r="314" spans="1:6" outlineLevel="2" x14ac:dyDescent="0.25">
      <c r="A314" s="740" t="s">
        <v>1774</v>
      </c>
      <c r="B314" s="741" t="s">
        <v>1775</v>
      </c>
      <c r="C314" s="731">
        <v>309</v>
      </c>
      <c r="D314" s="1019">
        <v>0</v>
      </c>
      <c r="E314" s="732"/>
      <c r="F314" s="1622"/>
    </row>
    <row r="315" spans="1:6" outlineLevel="2" x14ac:dyDescent="0.25">
      <c r="A315" s="740" t="s">
        <v>1776</v>
      </c>
      <c r="B315" s="741" t="s">
        <v>1777</v>
      </c>
      <c r="C315" s="731">
        <v>310</v>
      </c>
      <c r="D315" s="1019">
        <v>0</v>
      </c>
      <c r="E315" s="732"/>
      <c r="F315" s="1622"/>
    </row>
    <row r="316" spans="1:6" outlineLevel="2" x14ac:dyDescent="0.25">
      <c r="A316" s="740" t="s">
        <v>1778</v>
      </c>
      <c r="B316" s="741" t="s">
        <v>1779</v>
      </c>
      <c r="C316" s="731">
        <v>311</v>
      </c>
      <c r="D316" s="1019">
        <v>0</v>
      </c>
      <c r="E316" s="732"/>
      <c r="F316" s="1622"/>
    </row>
    <row r="317" spans="1:6" outlineLevel="2" x14ac:dyDescent="0.25">
      <c r="A317" s="740" t="s">
        <v>1780</v>
      </c>
      <c r="B317" s="741" t="s">
        <v>1781</v>
      </c>
      <c r="C317" s="731">
        <v>312</v>
      </c>
      <c r="D317" s="1019">
        <v>0</v>
      </c>
      <c r="E317" s="732"/>
      <c r="F317" s="1622"/>
    </row>
    <row r="318" spans="1:6" outlineLevel="2" x14ac:dyDescent="0.25">
      <c r="A318" s="740" t="s">
        <v>1782</v>
      </c>
      <c r="B318" s="741" t="s">
        <v>1783</v>
      </c>
      <c r="C318" s="731">
        <v>313</v>
      </c>
      <c r="D318" s="1019">
        <v>0</v>
      </c>
      <c r="E318" s="732"/>
      <c r="F318" s="1622"/>
    </row>
    <row r="319" spans="1:6" outlineLevel="2" x14ac:dyDescent="0.25">
      <c r="A319" s="740" t="s">
        <v>1784</v>
      </c>
      <c r="B319" s="741" t="s">
        <v>1785</v>
      </c>
      <c r="C319" s="731">
        <v>314</v>
      </c>
      <c r="D319" s="1019">
        <v>0</v>
      </c>
      <c r="E319" s="732"/>
      <c r="F319" s="1622"/>
    </row>
    <row r="320" spans="1:6" outlineLevel="2" x14ac:dyDescent="0.25">
      <c r="A320" s="740" t="s">
        <v>1786</v>
      </c>
      <c r="B320" s="741" t="s">
        <v>1787</v>
      </c>
      <c r="C320" s="731">
        <v>315</v>
      </c>
      <c r="D320" s="1019">
        <v>0</v>
      </c>
      <c r="E320" s="732"/>
      <c r="F320" s="1622"/>
    </row>
    <row r="321" spans="1:6" outlineLevel="2" x14ac:dyDescent="0.25">
      <c r="A321" s="740" t="s">
        <v>1788</v>
      </c>
      <c r="B321" s="741" t="s">
        <v>1789</v>
      </c>
      <c r="C321" s="731">
        <v>316</v>
      </c>
      <c r="D321" s="1019">
        <v>0</v>
      </c>
      <c r="E321" s="732"/>
      <c r="F321" s="1622"/>
    </row>
    <row r="322" spans="1:6" outlineLevel="2" x14ac:dyDescent="0.25">
      <c r="A322" s="740" t="s">
        <v>1790</v>
      </c>
      <c r="B322" s="1020" t="s">
        <v>97</v>
      </c>
      <c r="C322" s="731">
        <v>317</v>
      </c>
      <c r="D322" s="1019">
        <v>0</v>
      </c>
      <c r="E322" s="732"/>
      <c r="F322" s="1623"/>
    </row>
    <row r="323" spans="1:6" outlineLevel="1" x14ac:dyDescent="0.25">
      <c r="A323" s="747">
        <v>27.2</v>
      </c>
      <c r="B323" s="1016" t="s">
        <v>1569</v>
      </c>
      <c r="C323" s="731">
        <v>318</v>
      </c>
      <c r="D323" s="1017">
        <f>SUM(D324:D334)</f>
        <v>0</v>
      </c>
      <c r="E323" s="732"/>
      <c r="F323" s="1018">
        <f>IF(i.04166a!D323&gt;((i.04119!$E$44-i.04119!$E$40)*i.04166a!E$310),(i.04166a!D323-(i.04119!$E$44-i.04119!$E$40)*i.04166a!E$310),0)</f>
        <v>0</v>
      </c>
    </row>
    <row r="324" spans="1:6" outlineLevel="2" x14ac:dyDescent="0.25">
      <c r="A324" s="740" t="s">
        <v>1791</v>
      </c>
      <c r="B324" s="741"/>
      <c r="C324" s="731">
        <v>319</v>
      </c>
      <c r="D324" s="1019"/>
      <c r="E324" s="732"/>
      <c r="F324" s="1621"/>
    </row>
    <row r="325" spans="1:6" outlineLevel="2" x14ac:dyDescent="0.25">
      <c r="A325" s="740" t="s">
        <v>1792</v>
      </c>
      <c r="B325" s="741" t="s">
        <v>1773</v>
      </c>
      <c r="C325" s="731">
        <v>320</v>
      </c>
      <c r="D325" s="1019">
        <v>0</v>
      </c>
      <c r="E325" s="732"/>
      <c r="F325" s="1622"/>
    </row>
    <row r="326" spans="1:6" ht="15" customHeight="1" outlineLevel="2" x14ac:dyDescent="0.25">
      <c r="A326" s="740" t="s">
        <v>1793</v>
      </c>
      <c r="B326" s="741" t="s">
        <v>1775</v>
      </c>
      <c r="C326" s="731">
        <v>321</v>
      </c>
      <c r="D326" s="1019">
        <v>0</v>
      </c>
      <c r="E326" s="732"/>
      <c r="F326" s="1622"/>
    </row>
    <row r="327" spans="1:6" outlineLevel="2" x14ac:dyDescent="0.25">
      <c r="A327" s="740" t="s">
        <v>1794</v>
      </c>
      <c r="B327" s="741" t="s">
        <v>1777</v>
      </c>
      <c r="C327" s="731">
        <v>322</v>
      </c>
      <c r="D327" s="1019">
        <v>0</v>
      </c>
      <c r="E327" s="732"/>
      <c r="F327" s="1622"/>
    </row>
    <row r="328" spans="1:6" ht="15" customHeight="1" outlineLevel="2" x14ac:dyDescent="0.25">
      <c r="A328" s="740" t="s">
        <v>1795</v>
      </c>
      <c r="B328" s="741" t="s">
        <v>1779</v>
      </c>
      <c r="C328" s="731">
        <v>323</v>
      </c>
      <c r="D328" s="1019">
        <v>0</v>
      </c>
      <c r="E328" s="732"/>
      <c r="F328" s="1622"/>
    </row>
    <row r="329" spans="1:6" ht="15" customHeight="1" outlineLevel="2" x14ac:dyDescent="0.25">
      <c r="A329" s="740" t="s">
        <v>1796</v>
      </c>
      <c r="B329" s="741" t="s">
        <v>1781</v>
      </c>
      <c r="C329" s="731">
        <v>324</v>
      </c>
      <c r="D329" s="1019">
        <v>0</v>
      </c>
      <c r="E329" s="732"/>
      <c r="F329" s="1622"/>
    </row>
    <row r="330" spans="1:6" outlineLevel="2" x14ac:dyDescent="0.25">
      <c r="A330" s="740" t="s">
        <v>1797</v>
      </c>
      <c r="B330" s="741" t="s">
        <v>1783</v>
      </c>
      <c r="C330" s="731">
        <v>325</v>
      </c>
      <c r="D330" s="1019">
        <v>0</v>
      </c>
      <c r="E330" s="732"/>
      <c r="F330" s="1622"/>
    </row>
    <row r="331" spans="1:6" outlineLevel="2" x14ac:dyDescent="0.25">
      <c r="A331" s="740" t="s">
        <v>1798</v>
      </c>
      <c r="B331" s="741" t="s">
        <v>1785</v>
      </c>
      <c r="C331" s="731">
        <v>326</v>
      </c>
      <c r="D331" s="1019">
        <v>0</v>
      </c>
      <c r="E331" s="732"/>
      <c r="F331" s="1622"/>
    </row>
    <row r="332" spans="1:6" outlineLevel="2" x14ac:dyDescent="0.25">
      <c r="A332" s="740" t="s">
        <v>1799</v>
      </c>
      <c r="B332" s="741" t="s">
        <v>1787</v>
      </c>
      <c r="C332" s="731">
        <v>327</v>
      </c>
      <c r="D332" s="1019">
        <v>0</v>
      </c>
      <c r="E332" s="732"/>
      <c r="F332" s="1622"/>
    </row>
    <row r="333" spans="1:6" outlineLevel="2" x14ac:dyDescent="0.25">
      <c r="A333" s="740" t="s">
        <v>1800</v>
      </c>
      <c r="B333" s="741" t="s">
        <v>1789</v>
      </c>
      <c r="C333" s="731">
        <v>328</v>
      </c>
      <c r="D333" s="1019">
        <v>0</v>
      </c>
      <c r="E333" s="732"/>
      <c r="F333" s="1622"/>
    </row>
    <row r="334" spans="1:6" outlineLevel="2" x14ac:dyDescent="0.25">
      <c r="A334" s="740" t="s">
        <v>1801</v>
      </c>
      <c r="B334" s="1020" t="s">
        <v>97</v>
      </c>
      <c r="C334" s="731">
        <v>329</v>
      </c>
      <c r="D334" s="1019">
        <v>0</v>
      </c>
      <c r="E334" s="732"/>
      <c r="F334" s="1623"/>
    </row>
    <row r="335" spans="1:6" outlineLevel="1" x14ac:dyDescent="0.25">
      <c r="A335" s="747">
        <v>27.3</v>
      </c>
      <c r="B335" s="1016" t="s">
        <v>1570</v>
      </c>
      <c r="C335" s="731">
        <v>330</v>
      </c>
      <c r="D335" s="1017">
        <f>SUM(D336:D346)</f>
        <v>0</v>
      </c>
      <c r="E335" s="732"/>
      <c r="F335" s="1018">
        <f>IF(i.04166a!D335&gt;((i.04119!$E$44-i.04119!$E$40)*i.04166a!E$310),(i.04166a!D335-(i.04119!$E$44-i.04119!$E$40)*i.04166a!E$310),0)</f>
        <v>0</v>
      </c>
    </row>
    <row r="336" spans="1:6" outlineLevel="2" x14ac:dyDescent="0.25">
      <c r="A336" s="740" t="s">
        <v>1802</v>
      </c>
      <c r="B336" s="741"/>
      <c r="C336" s="731">
        <v>331</v>
      </c>
      <c r="D336" s="1019"/>
      <c r="E336" s="732"/>
      <c r="F336" s="1621"/>
    </row>
    <row r="337" spans="1:6" outlineLevel="2" x14ac:dyDescent="0.25">
      <c r="A337" s="740" t="s">
        <v>1803</v>
      </c>
      <c r="B337" s="741" t="s">
        <v>1773</v>
      </c>
      <c r="C337" s="731">
        <v>332</v>
      </c>
      <c r="D337" s="1019">
        <v>0</v>
      </c>
      <c r="E337" s="732"/>
      <c r="F337" s="1622"/>
    </row>
    <row r="338" spans="1:6" outlineLevel="2" x14ac:dyDescent="0.25">
      <c r="A338" s="740" t="s">
        <v>1804</v>
      </c>
      <c r="B338" s="741" t="s">
        <v>1775</v>
      </c>
      <c r="C338" s="731">
        <v>333</v>
      </c>
      <c r="D338" s="1019">
        <v>0</v>
      </c>
      <c r="E338" s="732"/>
      <c r="F338" s="1622"/>
    </row>
    <row r="339" spans="1:6" outlineLevel="2" x14ac:dyDescent="0.25">
      <c r="A339" s="740" t="s">
        <v>1805</v>
      </c>
      <c r="B339" s="741" t="s">
        <v>1777</v>
      </c>
      <c r="C339" s="731">
        <v>334</v>
      </c>
      <c r="D339" s="1019">
        <v>0</v>
      </c>
      <c r="E339" s="732"/>
      <c r="F339" s="1622"/>
    </row>
    <row r="340" spans="1:6" outlineLevel="2" x14ac:dyDescent="0.25">
      <c r="A340" s="740" t="s">
        <v>1806</v>
      </c>
      <c r="B340" s="741" t="s">
        <v>1779</v>
      </c>
      <c r="C340" s="731">
        <v>335</v>
      </c>
      <c r="D340" s="1019">
        <v>0</v>
      </c>
      <c r="E340" s="732"/>
      <c r="F340" s="1622"/>
    </row>
    <row r="341" spans="1:6" outlineLevel="2" x14ac:dyDescent="0.25">
      <c r="A341" s="740" t="s">
        <v>1807</v>
      </c>
      <c r="B341" s="741" t="s">
        <v>1781</v>
      </c>
      <c r="C341" s="731">
        <v>336</v>
      </c>
      <c r="D341" s="1019">
        <v>0</v>
      </c>
      <c r="E341" s="732"/>
      <c r="F341" s="1622"/>
    </row>
    <row r="342" spans="1:6" outlineLevel="2" x14ac:dyDescent="0.25">
      <c r="A342" s="740" t="s">
        <v>1808</v>
      </c>
      <c r="B342" s="741" t="s">
        <v>1783</v>
      </c>
      <c r="C342" s="731">
        <v>337</v>
      </c>
      <c r="D342" s="1019">
        <v>0</v>
      </c>
      <c r="E342" s="732"/>
      <c r="F342" s="1622"/>
    </row>
    <row r="343" spans="1:6" outlineLevel="2" x14ac:dyDescent="0.25">
      <c r="A343" s="740" t="s">
        <v>1809</v>
      </c>
      <c r="B343" s="741" t="s">
        <v>1785</v>
      </c>
      <c r="C343" s="731">
        <v>338</v>
      </c>
      <c r="D343" s="1019">
        <v>0</v>
      </c>
      <c r="E343" s="732"/>
      <c r="F343" s="1622"/>
    </row>
    <row r="344" spans="1:6" outlineLevel="2" x14ac:dyDescent="0.25">
      <c r="A344" s="740" t="s">
        <v>1810</v>
      </c>
      <c r="B344" s="741" t="s">
        <v>1787</v>
      </c>
      <c r="C344" s="731">
        <v>339</v>
      </c>
      <c r="D344" s="1019">
        <v>0</v>
      </c>
      <c r="E344" s="732"/>
      <c r="F344" s="1622"/>
    </row>
    <row r="345" spans="1:6" outlineLevel="2" x14ac:dyDescent="0.25">
      <c r="A345" s="740" t="s">
        <v>1811</v>
      </c>
      <c r="B345" s="741" t="s">
        <v>1789</v>
      </c>
      <c r="C345" s="731">
        <v>340</v>
      </c>
      <c r="D345" s="1019">
        <v>0</v>
      </c>
      <c r="E345" s="732"/>
      <c r="F345" s="1622"/>
    </row>
    <row r="346" spans="1:6" outlineLevel="2" x14ac:dyDescent="0.25">
      <c r="A346" s="740" t="s">
        <v>1812</v>
      </c>
      <c r="B346" s="1020" t="s">
        <v>97</v>
      </c>
      <c r="C346" s="731">
        <v>341</v>
      </c>
      <c r="D346" s="1019">
        <v>0</v>
      </c>
      <c r="E346" s="732"/>
      <c r="F346" s="1623"/>
    </row>
    <row r="347" spans="1:6" outlineLevel="1" x14ac:dyDescent="0.25">
      <c r="A347" s="747">
        <v>27.4</v>
      </c>
      <c r="B347" s="1016" t="s">
        <v>1571</v>
      </c>
      <c r="C347" s="731">
        <v>342</v>
      </c>
      <c r="D347" s="1017">
        <f>SUM(D348:D358)</f>
        <v>0</v>
      </c>
      <c r="E347" s="732"/>
      <c r="F347" s="1018">
        <f>IF(i.04166a!D347&gt;((i.04119!$E$44-i.04119!$E$40)*i.04166a!E$310),(i.04166a!D347-(i.04119!$E$44-i.04119!$E$40)*i.04166a!E$310),0)</f>
        <v>0</v>
      </c>
    </row>
    <row r="348" spans="1:6" outlineLevel="2" x14ac:dyDescent="0.25">
      <c r="A348" s="740" t="s">
        <v>1813</v>
      </c>
      <c r="B348" s="741"/>
      <c r="C348" s="731">
        <v>343</v>
      </c>
      <c r="D348" s="1019"/>
      <c r="E348" s="732"/>
      <c r="F348" s="1621"/>
    </row>
    <row r="349" spans="1:6" outlineLevel="2" x14ac:dyDescent="0.25">
      <c r="A349" s="740" t="s">
        <v>1814</v>
      </c>
      <c r="B349" s="741" t="s">
        <v>1773</v>
      </c>
      <c r="C349" s="731">
        <v>344</v>
      </c>
      <c r="D349" s="1019">
        <v>0</v>
      </c>
      <c r="E349" s="732"/>
      <c r="F349" s="1622"/>
    </row>
    <row r="350" spans="1:6" outlineLevel="2" x14ac:dyDescent="0.25">
      <c r="A350" s="740" t="s">
        <v>1815</v>
      </c>
      <c r="B350" s="741" t="s">
        <v>1775</v>
      </c>
      <c r="C350" s="731">
        <v>345</v>
      </c>
      <c r="D350" s="1019">
        <v>0</v>
      </c>
      <c r="E350" s="732"/>
      <c r="F350" s="1622"/>
    </row>
    <row r="351" spans="1:6" outlineLevel="2" x14ac:dyDescent="0.25">
      <c r="A351" s="740" t="s">
        <v>1816</v>
      </c>
      <c r="B351" s="741" t="s">
        <v>1777</v>
      </c>
      <c r="C351" s="731">
        <v>346</v>
      </c>
      <c r="D351" s="1019">
        <v>0</v>
      </c>
      <c r="E351" s="732"/>
      <c r="F351" s="1622"/>
    </row>
    <row r="352" spans="1:6" outlineLevel="2" x14ac:dyDescent="0.25">
      <c r="A352" s="740" t="s">
        <v>1817</v>
      </c>
      <c r="B352" s="741" t="s">
        <v>1779</v>
      </c>
      <c r="C352" s="731">
        <v>347</v>
      </c>
      <c r="D352" s="1019">
        <v>0</v>
      </c>
      <c r="E352" s="732"/>
      <c r="F352" s="1622"/>
    </row>
    <row r="353" spans="1:6" outlineLevel="2" x14ac:dyDescent="0.25">
      <c r="A353" s="740" t="s">
        <v>1818</v>
      </c>
      <c r="B353" s="741" t="s">
        <v>1781</v>
      </c>
      <c r="C353" s="731">
        <v>348</v>
      </c>
      <c r="D353" s="1019">
        <v>0</v>
      </c>
      <c r="E353" s="732"/>
      <c r="F353" s="1622"/>
    </row>
    <row r="354" spans="1:6" outlineLevel="2" x14ac:dyDescent="0.25">
      <c r="A354" s="740" t="s">
        <v>1819</v>
      </c>
      <c r="B354" s="741" t="s">
        <v>1783</v>
      </c>
      <c r="C354" s="731">
        <v>349</v>
      </c>
      <c r="D354" s="1019">
        <v>0</v>
      </c>
      <c r="E354" s="732"/>
      <c r="F354" s="1622"/>
    </row>
    <row r="355" spans="1:6" outlineLevel="2" x14ac:dyDescent="0.25">
      <c r="A355" s="740" t="s">
        <v>1820</v>
      </c>
      <c r="B355" s="741" t="s">
        <v>1785</v>
      </c>
      <c r="C355" s="731">
        <v>350</v>
      </c>
      <c r="D355" s="1019">
        <v>0</v>
      </c>
      <c r="E355" s="732"/>
      <c r="F355" s="1622"/>
    </row>
    <row r="356" spans="1:6" outlineLevel="2" x14ac:dyDescent="0.25">
      <c r="A356" s="740" t="s">
        <v>1821</v>
      </c>
      <c r="B356" s="741" t="s">
        <v>1787</v>
      </c>
      <c r="C356" s="731">
        <v>351</v>
      </c>
      <c r="D356" s="1019">
        <v>0</v>
      </c>
      <c r="E356" s="732"/>
      <c r="F356" s="1622"/>
    </row>
    <row r="357" spans="1:6" outlineLevel="2" x14ac:dyDescent="0.25">
      <c r="A357" s="740" t="s">
        <v>1822</v>
      </c>
      <c r="B357" s="741" t="s">
        <v>1789</v>
      </c>
      <c r="C357" s="731">
        <v>352</v>
      </c>
      <c r="D357" s="1019">
        <v>0</v>
      </c>
      <c r="E357" s="732"/>
      <c r="F357" s="1622"/>
    </row>
    <row r="358" spans="1:6" outlineLevel="2" x14ac:dyDescent="0.25">
      <c r="A358" s="740" t="s">
        <v>1823</v>
      </c>
      <c r="B358" s="1020" t="s">
        <v>97</v>
      </c>
      <c r="C358" s="731">
        <v>353</v>
      </c>
      <c r="D358" s="1019">
        <v>0</v>
      </c>
      <c r="E358" s="732"/>
      <c r="F358" s="1623"/>
    </row>
    <row r="359" spans="1:6" outlineLevel="1" x14ac:dyDescent="0.25">
      <c r="A359" s="747">
        <v>27.5</v>
      </c>
      <c r="B359" s="1016" t="s">
        <v>1572</v>
      </c>
      <c r="C359" s="731">
        <v>354</v>
      </c>
      <c r="D359" s="1017">
        <f>SUM(D360:D370)</f>
        <v>0</v>
      </c>
      <c r="E359" s="732"/>
      <c r="F359" s="1018">
        <f>IF(i.04166a!D359&gt;((i.04119!$E$44-i.04119!$E$40)*i.04166a!E$310),(i.04166a!D359-(i.04119!$E$44-i.04119!$E$40)*i.04166a!E$310),0)</f>
        <v>0</v>
      </c>
    </row>
    <row r="360" spans="1:6" outlineLevel="2" x14ac:dyDescent="0.25">
      <c r="A360" s="740" t="s">
        <v>1824</v>
      </c>
      <c r="B360" s="741"/>
      <c r="C360" s="731">
        <v>355</v>
      </c>
      <c r="D360" s="1019"/>
      <c r="E360" s="732"/>
      <c r="F360" s="1621"/>
    </row>
    <row r="361" spans="1:6" outlineLevel="2" x14ac:dyDescent="0.25">
      <c r="A361" s="740" t="s">
        <v>1825</v>
      </c>
      <c r="B361" s="741" t="s">
        <v>1773</v>
      </c>
      <c r="C361" s="731">
        <v>356</v>
      </c>
      <c r="D361" s="1019">
        <v>0</v>
      </c>
      <c r="E361" s="732"/>
      <c r="F361" s="1622"/>
    </row>
    <row r="362" spans="1:6" outlineLevel="2" x14ac:dyDescent="0.25">
      <c r="A362" s="740" t="s">
        <v>1826</v>
      </c>
      <c r="B362" s="741" t="s">
        <v>1775</v>
      </c>
      <c r="C362" s="731">
        <v>357</v>
      </c>
      <c r="D362" s="1019">
        <v>0</v>
      </c>
      <c r="E362" s="732"/>
      <c r="F362" s="1622"/>
    </row>
    <row r="363" spans="1:6" outlineLevel="2" x14ac:dyDescent="0.25">
      <c r="A363" s="740" t="s">
        <v>1827</v>
      </c>
      <c r="B363" s="741" t="s">
        <v>1777</v>
      </c>
      <c r="C363" s="731">
        <v>358</v>
      </c>
      <c r="D363" s="1019">
        <v>0</v>
      </c>
      <c r="E363" s="732"/>
      <c r="F363" s="1622"/>
    </row>
    <row r="364" spans="1:6" outlineLevel="2" x14ac:dyDescent="0.25">
      <c r="A364" s="740" t="s">
        <v>1828</v>
      </c>
      <c r="B364" s="741" t="s">
        <v>1779</v>
      </c>
      <c r="C364" s="731">
        <v>359</v>
      </c>
      <c r="D364" s="1019">
        <v>0</v>
      </c>
      <c r="E364" s="732"/>
      <c r="F364" s="1622"/>
    </row>
    <row r="365" spans="1:6" outlineLevel="2" x14ac:dyDescent="0.25">
      <c r="A365" s="740" t="s">
        <v>1829</v>
      </c>
      <c r="B365" s="741" t="s">
        <v>1781</v>
      </c>
      <c r="C365" s="731">
        <v>360</v>
      </c>
      <c r="D365" s="1019">
        <v>0</v>
      </c>
      <c r="E365" s="732"/>
      <c r="F365" s="1622"/>
    </row>
    <row r="366" spans="1:6" outlineLevel="2" x14ac:dyDescent="0.25">
      <c r="A366" s="740" t="s">
        <v>1830</v>
      </c>
      <c r="B366" s="741" t="s">
        <v>1783</v>
      </c>
      <c r="C366" s="731">
        <v>361</v>
      </c>
      <c r="D366" s="1019">
        <v>0</v>
      </c>
      <c r="E366" s="732"/>
      <c r="F366" s="1622"/>
    </row>
    <row r="367" spans="1:6" outlineLevel="2" x14ac:dyDescent="0.25">
      <c r="A367" s="740" t="s">
        <v>1831</v>
      </c>
      <c r="B367" s="741" t="s">
        <v>1785</v>
      </c>
      <c r="C367" s="731">
        <v>362</v>
      </c>
      <c r="D367" s="1019">
        <v>0</v>
      </c>
      <c r="E367" s="732"/>
      <c r="F367" s="1622"/>
    </row>
    <row r="368" spans="1:6" outlineLevel="2" x14ac:dyDescent="0.25">
      <c r="A368" s="740" t="s">
        <v>1832</v>
      </c>
      <c r="B368" s="741" t="s">
        <v>1787</v>
      </c>
      <c r="C368" s="731">
        <v>363</v>
      </c>
      <c r="D368" s="1019">
        <v>0</v>
      </c>
      <c r="E368" s="732"/>
      <c r="F368" s="1622"/>
    </row>
    <row r="369" spans="1:6" outlineLevel="2" x14ac:dyDescent="0.25">
      <c r="A369" s="740" t="s">
        <v>1833</v>
      </c>
      <c r="B369" s="741" t="s">
        <v>1789</v>
      </c>
      <c r="C369" s="731">
        <v>364</v>
      </c>
      <c r="D369" s="1019">
        <v>0</v>
      </c>
      <c r="E369" s="732"/>
      <c r="F369" s="1622"/>
    </row>
    <row r="370" spans="1:6" outlineLevel="2" x14ac:dyDescent="0.25">
      <c r="A370" s="740" t="s">
        <v>1834</v>
      </c>
      <c r="B370" s="1020" t="s">
        <v>97</v>
      </c>
      <c r="C370" s="731">
        <v>365</v>
      </c>
      <c r="D370" s="1019">
        <v>0</v>
      </c>
      <c r="E370" s="732"/>
      <c r="F370" s="1623"/>
    </row>
    <row r="371" spans="1:6" outlineLevel="1" x14ac:dyDescent="0.25">
      <c r="A371" s="747">
        <v>27.6</v>
      </c>
      <c r="B371" s="1016" t="s">
        <v>1573</v>
      </c>
      <c r="C371" s="731">
        <v>366</v>
      </c>
      <c r="D371" s="1017">
        <f>SUM(D372:D382)</f>
        <v>0</v>
      </c>
      <c r="E371" s="732"/>
      <c r="F371" s="1018">
        <f>IF(i.04166a!D371&gt;((i.04119!$E$44-i.04119!$E$40)*i.04166a!E$310),(i.04166a!D371-(i.04119!$E$44-i.04119!$E$40)*i.04166a!E$310),0)</f>
        <v>0</v>
      </c>
    </row>
    <row r="372" spans="1:6" outlineLevel="2" x14ac:dyDescent="0.25">
      <c r="A372" s="740" t="s">
        <v>1835</v>
      </c>
      <c r="B372" s="741"/>
      <c r="C372" s="731">
        <v>367</v>
      </c>
      <c r="D372" s="1019"/>
      <c r="E372" s="732"/>
      <c r="F372" s="1621"/>
    </row>
    <row r="373" spans="1:6" outlineLevel="2" x14ac:dyDescent="0.25">
      <c r="A373" s="740" t="s">
        <v>1836</v>
      </c>
      <c r="B373" s="741" t="s">
        <v>1773</v>
      </c>
      <c r="C373" s="731">
        <v>368</v>
      </c>
      <c r="D373" s="1019">
        <v>0</v>
      </c>
      <c r="E373" s="732"/>
      <c r="F373" s="1622"/>
    </row>
    <row r="374" spans="1:6" outlineLevel="2" x14ac:dyDescent="0.25">
      <c r="A374" s="740" t="s">
        <v>1837</v>
      </c>
      <c r="B374" s="741" t="s">
        <v>1775</v>
      </c>
      <c r="C374" s="731">
        <v>369</v>
      </c>
      <c r="D374" s="1019">
        <v>0</v>
      </c>
      <c r="E374" s="732"/>
      <c r="F374" s="1622"/>
    </row>
    <row r="375" spans="1:6" outlineLevel="2" x14ac:dyDescent="0.25">
      <c r="A375" s="740" t="s">
        <v>1838</v>
      </c>
      <c r="B375" s="741" t="s">
        <v>1777</v>
      </c>
      <c r="C375" s="731">
        <v>370</v>
      </c>
      <c r="D375" s="1019">
        <v>0</v>
      </c>
      <c r="E375" s="732"/>
      <c r="F375" s="1622"/>
    </row>
    <row r="376" spans="1:6" outlineLevel="2" x14ac:dyDescent="0.25">
      <c r="A376" s="740" t="s">
        <v>1839</v>
      </c>
      <c r="B376" s="741" t="s">
        <v>1779</v>
      </c>
      <c r="C376" s="731">
        <v>371</v>
      </c>
      <c r="D376" s="1019">
        <v>0</v>
      </c>
      <c r="E376" s="732"/>
      <c r="F376" s="1622"/>
    </row>
    <row r="377" spans="1:6" outlineLevel="2" x14ac:dyDescent="0.25">
      <c r="A377" s="740" t="s">
        <v>1840</v>
      </c>
      <c r="B377" s="741" t="s">
        <v>1781</v>
      </c>
      <c r="C377" s="731">
        <v>372</v>
      </c>
      <c r="D377" s="1019">
        <v>0</v>
      </c>
      <c r="E377" s="732"/>
      <c r="F377" s="1622"/>
    </row>
    <row r="378" spans="1:6" outlineLevel="2" x14ac:dyDescent="0.25">
      <c r="A378" s="740" t="s">
        <v>1841</v>
      </c>
      <c r="B378" s="741" t="s">
        <v>1783</v>
      </c>
      <c r="C378" s="731">
        <v>373</v>
      </c>
      <c r="D378" s="1019">
        <v>0</v>
      </c>
      <c r="E378" s="732"/>
      <c r="F378" s="1622"/>
    </row>
    <row r="379" spans="1:6" outlineLevel="2" x14ac:dyDescent="0.25">
      <c r="A379" s="740" t="s">
        <v>1842</v>
      </c>
      <c r="B379" s="741" t="s">
        <v>1785</v>
      </c>
      <c r="C379" s="731">
        <v>374</v>
      </c>
      <c r="D379" s="1019">
        <v>0</v>
      </c>
      <c r="E379" s="732"/>
      <c r="F379" s="1622"/>
    </row>
    <row r="380" spans="1:6" outlineLevel="2" x14ac:dyDescent="0.25">
      <c r="A380" s="740" t="s">
        <v>1843</v>
      </c>
      <c r="B380" s="741" t="s">
        <v>1787</v>
      </c>
      <c r="C380" s="731">
        <v>375</v>
      </c>
      <c r="D380" s="1019">
        <v>0</v>
      </c>
      <c r="E380" s="732"/>
      <c r="F380" s="1622"/>
    </row>
    <row r="381" spans="1:6" outlineLevel="2" x14ac:dyDescent="0.25">
      <c r="A381" s="740" t="s">
        <v>1844</v>
      </c>
      <c r="B381" s="741" t="s">
        <v>1789</v>
      </c>
      <c r="C381" s="731">
        <v>376</v>
      </c>
      <c r="D381" s="1019">
        <v>0</v>
      </c>
      <c r="E381" s="732"/>
      <c r="F381" s="1622"/>
    </row>
    <row r="382" spans="1:6" outlineLevel="2" x14ac:dyDescent="0.25">
      <c r="A382" s="740" t="s">
        <v>1845</v>
      </c>
      <c r="B382" s="1020" t="s">
        <v>97</v>
      </c>
      <c r="C382" s="731">
        <v>377</v>
      </c>
      <c r="D382" s="1019">
        <v>0</v>
      </c>
      <c r="E382" s="732"/>
      <c r="F382" s="1623"/>
    </row>
    <row r="383" spans="1:6" outlineLevel="1" x14ac:dyDescent="0.25">
      <c r="A383" s="747">
        <v>27.7</v>
      </c>
      <c r="B383" s="1016" t="s">
        <v>1574</v>
      </c>
      <c r="C383" s="731">
        <v>378</v>
      </c>
      <c r="D383" s="1017">
        <f>SUM(D384:D394)</f>
        <v>0</v>
      </c>
      <c r="E383" s="732"/>
      <c r="F383" s="1018">
        <f>IF(i.04166a!D383&gt;((i.04119!$E$44-i.04119!$E$40)*i.04166a!E$310),(i.04166a!D383-(i.04119!$E$44-i.04119!$E$40)*i.04166a!E$310),0)</f>
        <v>0</v>
      </c>
    </row>
    <row r="384" spans="1:6" outlineLevel="2" x14ac:dyDescent="0.25">
      <c r="A384" s="740" t="s">
        <v>1846</v>
      </c>
      <c r="B384" s="741"/>
      <c r="C384" s="731">
        <v>379</v>
      </c>
      <c r="D384" s="1019"/>
      <c r="E384" s="732"/>
      <c r="F384" s="1621"/>
    </row>
    <row r="385" spans="1:6" outlineLevel="2" x14ac:dyDescent="0.25">
      <c r="A385" s="740" t="s">
        <v>1847</v>
      </c>
      <c r="B385" s="741" t="s">
        <v>1773</v>
      </c>
      <c r="C385" s="731">
        <v>380</v>
      </c>
      <c r="D385" s="1019">
        <v>0</v>
      </c>
      <c r="E385" s="732"/>
      <c r="F385" s="1622"/>
    </row>
    <row r="386" spans="1:6" outlineLevel="2" x14ac:dyDescent="0.25">
      <c r="A386" s="740" t="s">
        <v>1848</v>
      </c>
      <c r="B386" s="741" t="s">
        <v>1775</v>
      </c>
      <c r="C386" s="731">
        <v>381</v>
      </c>
      <c r="D386" s="1019">
        <v>0</v>
      </c>
      <c r="E386" s="732"/>
      <c r="F386" s="1622"/>
    </row>
    <row r="387" spans="1:6" outlineLevel="2" x14ac:dyDescent="0.25">
      <c r="A387" s="740" t="s">
        <v>1849</v>
      </c>
      <c r="B387" s="741" t="s">
        <v>1777</v>
      </c>
      <c r="C387" s="731">
        <v>382</v>
      </c>
      <c r="D387" s="1019">
        <v>0</v>
      </c>
      <c r="E387" s="732"/>
      <c r="F387" s="1622"/>
    </row>
    <row r="388" spans="1:6" outlineLevel="2" x14ac:dyDescent="0.25">
      <c r="A388" s="740" t="s">
        <v>1850</v>
      </c>
      <c r="B388" s="741" t="s">
        <v>1779</v>
      </c>
      <c r="C388" s="731">
        <v>383</v>
      </c>
      <c r="D388" s="1019">
        <v>0</v>
      </c>
      <c r="E388" s="732"/>
      <c r="F388" s="1622"/>
    </row>
    <row r="389" spans="1:6" outlineLevel="2" x14ac:dyDescent="0.25">
      <c r="A389" s="740" t="s">
        <v>1851</v>
      </c>
      <c r="B389" s="741" t="s">
        <v>1781</v>
      </c>
      <c r="C389" s="731">
        <v>384</v>
      </c>
      <c r="D389" s="1019">
        <v>0</v>
      </c>
      <c r="E389" s="732"/>
      <c r="F389" s="1622"/>
    </row>
    <row r="390" spans="1:6" outlineLevel="2" x14ac:dyDescent="0.25">
      <c r="A390" s="740" t="s">
        <v>1852</v>
      </c>
      <c r="B390" s="741" t="s">
        <v>1783</v>
      </c>
      <c r="C390" s="731">
        <v>385</v>
      </c>
      <c r="D390" s="1019">
        <v>0</v>
      </c>
      <c r="E390" s="732"/>
      <c r="F390" s="1622"/>
    </row>
    <row r="391" spans="1:6" outlineLevel="2" x14ac:dyDescent="0.25">
      <c r="A391" s="740" t="s">
        <v>1853</v>
      </c>
      <c r="B391" s="741" t="s">
        <v>1785</v>
      </c>
      <c r="C391" s="731">
        <v>386</v>
      </c>
      <c r="D391" s="1019">
        <v>0</v>
      </c>
      <c r="E391" s="732"/>
      <c r="F391" s="1622"/>
    </row>
    <row r="392" spans="1:6" outlineLevel="2" x14ac:dyDescent="0.25">
      <c r="A392" s="740" t="s">
        <v>1854</v>
      </c>
      <c r="B392" s="741" t="s">
        <v>1787</v>
      </c>
      <c r="C392" s="731">
        <v>387</v>
      </c>
      <c r="D392" s="1019">
        <v>0</v>
      </c>
      <c r="E392" s="732"/>
      <c r="F392" s="1622"/>
    </row>
    <row r="393" spans="1:6" outlineLevel="2" x14ac:dyDescent="0.25">
      <c r="A393" s="740" t="s">
        <v>1855</v>
      </c>
      <c r="B393" s="741" t="s">
        <v>1789</v>
      </c>
      <c r="C393" s="731">
        <v>388</v>
      </c>
      <c r="D393" s="1019">
        <v>0</v>
      </c>
      <c r="E393" s="732"/>
      <c r="F393" s="1622"/>
    </row>
    <row r="394" spans="1:6" outlineLevel="2" x14ac:dyDescent="0.25">
      <c r="A394" s="740" t="s">
        <v>1856</v>
      </c>
      <c r="B394" s="1020" t="s">
        <v>97</v>
      </c>
      <c r="C394" s="731">
        <v>389</v>
      </c>
      <c r="D394" s="1019">
        <v>0</v>
      </c>
      <c r="E394" s="732"/>
      <c r="F394" s="1623"/>
    </row>
    <row r="395" spans="1:6" outlineLevel="1" x14ac:dyDescent="0.25">
      <c r="A395" s="747">
        <v>27.8</v>
      </c>
      <c r="B395" s="1016" t="s">
        <v>1575</v>
      </c>
      <c r="C395" s="731">
        <v>390</v>
      </c>
      <c r="D395" s="1017">
        <f>SUM(D396:D407)</f>
        <v>0</v>
      </c>
      <c r="E395" s="732"/>
      <c r="F395" s="1018">
        <f>IF(i.04166a!D395&gt;((i.04119!$E$44-i.04119!$E$40)*i.04166a!E$310),(i.04166a!D395-(i.04119!$E$44-i.04119!$E$40)*i.04166a!E$310),0)</f>
        <v>0</v>
      </c>
    </row>
    <row r="396" spans="1:6" outlineLevel="2" x14ac:dyDescent="0.25">
      <c r="A396" s="740" t="s">
        <v>1857</v>
      </c>
      <c r="B396" s="741"/>
      <c r="C396" s="731">
        <v>391</v>
      </c>
      <c r="D396" s="1019"/>
      <c r="E396" s="732"/>
      <c r="F396" s="1624"/>
    </row>
    <row r="397" spans="1:6" outlineLevel="2" x14ac:dyDescent="0.25">
      <c r="A397" s="740" t="s">
        <v>1858</v>
      </c>
      <c r="B397" s="741" t="s">
        <v>1773</v>
      </c>
      <c r="C397" s="731">
        <v>392</v>
      </c>
      <c r="D397" s="1019">
        <v>0</v>
      </c>
      <c r="E397" s="732"/>
      <c r="F397" s="1624"/>
    </row>
    <row r="398" spans="1:6" outlineLevel="2" x14ac:dyDescent="0.25">
      <c r="A398" s="740" t="s">
        <v>1859</v>
      </c>
      <c r="B398" s="741" t="s">
        <v>1775</v>
      </c>
      <c r="C398" s="731">
        <v>393</v>
      </c>
      <c r="D398" s="1019">
        <v>0</v>
      </c>
      <c r="E398" s="732"/>
      <c r="F398" s="1624"/>
    </row>
    <row r="399" spans="1:6" outlineLevel="2" x14ac:dyDescent="0.25">
      <c r="A399" s="740" t="s">
        <v>1860</v>
      </c>
      <c r="B399" s="741" t="s">
        <v>1777</v>
      </c>
      <c r="C399" s="731">
        <v>394</v>
      </c>
      <c r="D399" s="1019">
        <v>0</v>
      </c>
      <c r="E399" s="732"/>
      <c r="F399" s="1624"/>
    </row>
    <row r="400" spans="1:6" outlineLevel="2" x14ac:dyDescent="0.25">
      <c r="A400" s="740" t="s">
        <v>1861</v>
      </c>
      <c r="B400" s="741" t="s">
        <v>1779</v>
      </c>
      <c r="C400" s="731">
        <v>395</v>
      </c>
      <c r="D400" s="1019">
        <v>0</v>
      </c>
      <c r="E400" s="732"/>
      <c r="F400" s="1624"/>
    </row>
    <row r="401" spans="1:6" outlineLevel="2" x14ac:dyDescent="0.25">
      <c r="A401" s="740" t="s">
        <v>1862</v>
      </c>
      <c r="B401" s="741" t="s">
        <v>1781</v>
      </c>
      <c r="C401" s="731">
        <v>396</v>
      </c>
      <c r="D401" s="1019">
        <v>0</v>
      </c>
      <c r="E401" s="732"/>
      <c r="F401" s="1624"/>
    </row>
    <row r="402" spans="1:6" outlineLevel="2" x14ac:dyDescent="0.25">
      <c r="A402" s="740" t="s">
        <v>1863</v>
      </c>
      <c r="B402" s="741" t="s">
        <v>1783</v>
      </c>
      <c r="C402" s="731">
        <v>397</v>
      </c>
      <c r="D402" s="1019">
        <v>0</v>
      </c>
      <c r="E402" s="732"/>
      <c r="F402" s="1624"/>
    </row>
    <row r="403" spans="1:6" outlineLevel="2" x14ac:dyDescent="0.25">
      <c r="A403" s="740" t="s">
        <v>1864</v>
      </c>
      <c r="B403" s="741" t="s">
        <v>1785</v>
      </c>
      <c r="C403" s="731">
        <v>398</v>
      </c>
      <c r="D403" s="1019">
        <v>0</v>
      </c>
      <c r="E403" s="732"/>
      <c r="F403" s="1624"/>
    </row>
    <row r="404" spans="1:6" outlineLevel="2" x14ac:dyDescent="0.25">
      <c r="A404" s="740" t="s">
        <v>1865</v>
      </c>
      <c r="B404" s="741" t="s">
        <v>1787</v>
      </c>
      <c r="C404" s="731">
        <v>399</v>
      </c>
      <c r="D404" s="1019">
        <v>0</v>
      </c>
      <c r="E404" s="732"/>
      <c r="F404" s="1624"/>
    </row>
    <row r="405" spans="1:6" outlineLevel="2" x14ac:dyDescent="0.25">
      <c r="A405" s="740" t="s">
        <v>1866</v>
      </c>
      <c r="B405" s="741" t="s">
        <v>1789</v>
      </c>
      <c r="C405" s="731">
        <v>400</v>
      </c>
      <c r="D405" s="1019">
        <v>0</v>
      </c>
      <c r="E405" s="732"/>
      <c r="F405" s="1624"/>
    </row>
    <row r="406" spans="1:6" outlineLevel="2" x14ac:dyDescent="0.25">
      <c r="A406" s="740" t="s">
        <v>1867</v>
      </c>
      <c r="B406" s="1020" t="s">
        <v>97</v>
      </c>
      <c r="C406" s="731">
        <v>401</v>
      </c>
      <c r="D406" s="1021"/>
      <c r="E406" s="732"/>
      <c r="F406" s="1624"/>
    </row>
    <row r="407" spans="1:6" outlineLevel="1" x14ac:dyDescent="0.25">
      <c r="A407" s="747">
        <v>27.9</v>
      </c>
      <c r="B407" s="1016" t="s">
        <v>1576</v>
      </c>
      <c r="C407" s="731">
        <v>402</v>
      </c>
      <c r="D407" s="1017">
        <f>SUM(D408:D418)</f>
        <v>0</v>
      </c>
      <c r="E407" s="732"/>
      <c r="F407" s="1018">
        <f>IF(i.04166a!D407&gt;((i.04119!$E$44-i.04119!$E$40)*i.04166a!E$310),(i.04166a!D407-(i.04119!$E$44-i.04119!$E$40)*i.04166a!E$310),0)</f>
        <v>0</v>
      </c>
    </row>
    <row r="408" spans="1:6" outlineLevel="2" x14ac:dyDescent="0.25">
      <c r="A408" s="740" t="s">
        <v>1868</v>
      </c>
      <c r="B408" s="741"/>
      <c r="C408" s="731">
        <v>403</v>
      </c>
      <c r="D408" s="1019"/>
      <c r="E408" s="732"/>
      <c r="F408" s="1621"/>
    </row>
    <row r="409" spans="1:6" outlineLevel="2" x14ac:dyDescent="0.25">
      <c r="A409" s="740" t="s">
        <v>1869</v>
      </c>
      <c r="B409" s="741" t="s">
        <v>1773</v>
      </c>
      <c r="C409" s="731">
        <v>404</v>
      </c>
      <c r="D409" s="1019">
        <v>0</v>
      </c>
      <c r="E409" s="732"/>
      <c r="F409" s="1622"/>
    </row>
    <row r="410" spans="1:6" outlineLevel="2" x14ac:dyDescent="0.25">
      <c r="A410" s="740" t="s">
        <v>1870</v>
      </c>
      <c r="B410" s="741" t="s">
        <v>1775</v>
      </c>
      <c r="C410" s="731">
        <v>405</v>
      </c>
      <c r="D410" s="1019">
        <v>0</v>
      </c>
      <c r="E410" s="732"/>
      <c r="F410" s="1622"/>
    </row>
    <row r="411" spans="1:6" outlineLevel="2" x14ac:dyDescent="0.25">
      <c r="A411" s="740" t="s">
        <v>1871</v>
      </c>
      <c r="B411" s="741" t="s">
        <v>1777</v>
      </c>
      <c r="C411" s="731">
        <v>406</v>
      </c>
      <c r="D411" s="1019">
        <v>0</v>
      </c>
      <c r="E411" s="732"/>
      <c r="F411" s="1622"/>
    </row>
    <row r="412" spans="1:6" outlineLevel="2" x14ac:dyDescent="0.25">
      <c r="A412" s="740" t="s">
        <v>1872</v>
      </c>
      <c r="B412" s="741" t="s">
        <v>1779</v>
      </c>
      <c r="C412" s="731">
        <v>407</v>
      </c>
      <c r="D412" s="1019">
        <v>0</v>
      </c>
      <c r="E412" s="732"/>
      <c r="F412" s="1622"/>
    </row>
    <row r="413" spans="1:6" outlineLevel="2" x14ac:dyDescent="0.25">
      <c r="A413" s="740" t="s">
        <v>1873</v>
      </c>
      <c r="B413" s="741" t="s">
        <v>1781</v>
      </c>
      <c r="C413" s="731">
        <v>408</v>
      </c>
      <c r="D413" s="1019">
        <v>0</v>
      </c>
      <c r="E413" s="732"/>
      <c r="F413" s="1622"/>
    </row>
    <row r="414" spans="1:6" outlineLevel="2" x14ac:dyDescent="0.25">
      <c r="A414" s="740" t="s">
        <v>1874</v>
      </c>
      <c r="B414" s="741" t="s">
        <v>1783</v>
      </c>
      <c r="C414" s="731">
        <v>409</v>
      </c>
      <c r="D414" s="1019">
        <v>0</v>
      </c>
      <c r="E414" s="732"/>
      <c r="F414" s="1622"/>
    </row>
    <row r="415" spans="1:6" outlineLevel="2" x14ac:dyDescent="0.25">
      <c r="A415" s="740" t="s">
        <v>1875</v>
      </c>
      <c r="B415" s="741" t="s">
        <v>1785</v>
      </c>
      <c r="C415" s="731">
        <v>410</v>
      </c>
      <c r="D415" s="1019">
        <v>0</v>
      </c>
      <c r="E415" s="732"/>
      <c r="F415" s="1622"/>
    </row>
    <row r="416" spans="1:6" outlineLevel="2" x14ac:dyDescent="0.25">
      <c r="A416" s="740" t="s">
        <v>1876</v>
      </c>
      <c r="B416" s="741" t="s">
        <v>1787</v>
      </c>
      <c r="C416" s="731">
        <v>411</v>
      </c>
      <c r="D416" s="1019">
        <v>0</v>
      </c>
      <c r="E416" s="732"/>
      <c r="F416" s="1622"/>
    </row>
    <row r="417" spans="1:6" outlineLevel="2" x14ac:dyDescent="0.25">
      <c r="A417" s="740" t="s">
        <v>1877</v>
      </c>
      <c r="B417" s="741" t="s">
        <v>1789</v>
      </c>
      <c r="C417" s="731">
        <v>412</v>
      </c>
      <c r="D417" s="1019">
        <v>0</v>
      </c>
      <c r="E417" s="732"/>
      <c r="F417" s="1622"/>
    </row>
    <row r="418" spans="1:6" outlineLevel="2" x14ac:dyDescent="0.25">
      <c r="A418" s="740" t="s">
        <v>1878</v>
      </c>
      <c r="B418" s="1020" t="s">
        <v>97</v>
      </c>
      <c r="C418" s="731">
        <v>413</v>
      </c>
      <c r="D418" s="1019">
        <v>0</v>
      </c>
      <c r="E418" s="732"/>
      <c r="F418" s="1623"/>
    </row>
    <row r="419" spans="1:6" outlineLevel="1" x14ac:dyDescent="0.25">
      <c r="A419" s="740" t="s">
        <v>1577</v>
      </c>
      <c r="B419" s="1016" t="s">
        <v>1578</v>
      </c>
      <c r="C419" s="731">
        <v>414</v>
      </c>
      <c r="D419" s="1017">
        <f>SUM(D420:D430)</f>
        <v>0</v>
      </c>
      <c r="E419" s="732"/>
      <c r="F419" s="1018">
        <f>IF(i.04166a!D419&gt;((i.04119!$E$44-i.04119!$E$40)*i.04166a!E$310),(i.04166a!D419-(i.04119!$E$44-i.04119!$E$40)*i.04166a!E$310),0)</f>
        <v>0</v>
      </c>
    </row>
    <row r="420" spans="1:6" outlineLevel="2" x14ac:dyDescent="0.25">
      <c r="A420" s="740" t="s">
        <v>1879</v>
      </c>
      <c r="B420" s="741"/>
      <c r="C420" s="731">
        <v>415</v>
      </c>
      <c r="D420" s="1019"/>
      <c r="E420" s="732"/>
      <c r="F420" s="1621"/>
    </row>
    <row r="421" spans="1:6" outlineLevel="2" x14ac:dyDescent="0.25">
      <c r="A421" s="740" t="s">
        <v>1880</v>
      </c>
      <c r="B421" s="741" t="s">
        <v>1773</v>
      </c>
      <c r="C421" s="731">
        <v>416</v>
      </c>
      <c r="D421" s="1019">
        <v>0</v>
      </c>
      <c r="E421" s="732"/>
      <c r="F421" s="1622"/>
    </row>
    <row r="422" spans="1:6" outlineLevel="2" x14ac:dyDescent="0.25">
      <c r="A422" s="740" t="s">
        <v>1881</v>
      </c>
      <c r="B422" s="741" t="s">
        <v>1775</v>
      </c>
      <c r="C422" s="731">
        <v>417</v>
      </c>
      <c r="D422" s="1019">
        <v>0</v>
      </c>
      <c r="E422" s="732"/>
      <c r="F422" s="1622"/>
    </row>
    <row r="423" spans="1:6" outlineLevel="2" x14ac:dyDescent="0.25">
      <c r="A423" s="740" t="s">
        <v>1882</v>
      </c>
      <c r="B423" s="741" t="s">
        <v>1777</v>
      </c>
      <c r="C423" s="731">
        <v>418</v>
      </c>
      <c r="D423" s="1019">
        <v>0</v>
      </c>
      <c r="E423" s="732"/>
      <c r="F423" s="1622"/>
    </row>
    <row r="424" spans="1:6" outlineLevel="2" x14ac:dyDescent="0.25">
      <c r="A424" s="740" t="s">
        <v>1883</v>
      </c>
      <c r="B424" s="741" t="s">
        <v>1779</v>
      </c>
      <c r="C424" s="731">
        <v>419</v>
      </c>
      <c r="D424" s="1019">
        <v>0</v>
      </c>
      <c r="E424" s="732"/>
      <c r="F424" s="1622"/>
    </row>
    <row r="425" spans="1:6" outlineLevel="2" x14ac:dyDescent="0.25">
      <c r="A425" s="740" t="s">
        <v>1884</v>
      </c>
      <c r="B425" s="741" t="s">
        <v>1781</v>
      </c>
      <c r="C425" s="731">
        <v>420</v>
      </c>
      <c r="D425" s="1019">
        <v>0</v>
      </c>
      <c r="E425" s="732"/>
      <c r="F425" s="1622"/>
    </row>
    <row r="426" spans="1:6" outlineLevel="2" x14ac:dyDescent="0.25">
      <c r="A426" s="740" t="s">
        <v>1885</v>
      </c>
      <c r="B426" s="741" t="s">
        <v>1783</v>
      </c>
      <c r="C426" s="731">
        <v>421</v>
      </c>
      <c r="D426" s="1019">
        <v>0</v>
      </c>
      <c r="E426" s="732"/>
      <c r="F426" s="1622"/>
    </row>
    <row r="427" spans="1:6" outlineLevel="2" x14ac:dyDescent="0.25">
      <c r="A427" s="740" t="s">
        <v>1886</v>
      </c>
      <c r="B427" s="741" t="s">
        <v>1785</v>
      </c>
      <c r="C427" s="731">
        <v>422</v>
      </c>
      <c r="D427" s="1019">
        <v>0</v>
      </c>
      <c r="E427" s="732"/>
      <c r="F427" s="1622"/>
    </row>
    <row r="428" spans="1:6" outlineLevel="2" x14ac:dyDescent="0.25">
      <c r="A428" s="740" t="s">
        <v>1887</v>
      </c>
      <c r="B428" s="741" t="s">
        <v>1787</v>
      </c>
      <c r="C428" s="731">
        <v>423</v>
      </c>
      <c r="D428" s="1019">
        <v>0</v>
      </c>
      <c r="E428" s="732"/>
      <c r="F428" s="1622"/>
    </row>
    <row r="429" spans="1:6" outlineLevel="2" x14ac:dyDescent="0.25">
      <c r="A429" s="740" t="s">
        <v>1888</v>
      </c>
      <c r="B429" s="741" t="s">
        <v>1789</v>
      </c>
      <c r="C429" s="731">
        <v>424</v>
      </c>
      <c r="D429" s="1019">
        <v>0</v>
      </c>
      <c r="E429" s="732"/>
      <c r="F429" s="1622"/>
    </row>
    <row r="430" spans="1:6" outlineLevel="2" x14ac:dyDescent="0.25">
      <c r="A430" s="740" t="s">
        <v>1889</v>
      </c>
      <c r="B430" s="1020" t="s">
        <v>97</v>
      </c>
      <c r="C430" s="731">
        <v>425</v>
      </c>
      <c r="D430" s="1019">
        <v>0</v>
      </c>
      <c r="E430" s="732"/>
      <c r="F430" s="1623"/>
    </row>
    <row r="431" spans="1:6" ht="15.75" outlineLevel="1" thickBot="1" x14ac:dyDescent="0.3">
      <c r="A431" s="1022">
        <v>27.11</v>
      </c>
      <c r="B431" s="1023" t="s">
        <v>1446</v>
      </c>
      <c r="C431" s="777">
        <v>426</v>
      </c>
      <c r="D431" s="1024">
        <v>0</v>
      </c>
      <c r="E431" s="737"/>
      <c r="F431" s="1025"/>
    </row>
    <row r="434" spans="2:6" ht="15.75" thickBot="1" x14ac:dyDescent="0.3"/>
    <row r="435" spans="2:6" x14ac:dyDescent="0.25">
      <c r="B435" s="908" t="s">
        <v>1014</v>
      </c>
      <c r="C435" s="497"/>
      <c r="D435" s="1026"/>
      <c r="E435" s="983"/>
      <c r="F435" s="983"/>
    </row>
    <row r="436" spans="2:6" ht="27.95" customHeight="1" x14ac:dyDescent="0.25">
      <c r="B436" s="1543" t="s">
        <v>1586</v>
      </c>
      <c r="C436" s="1543"/>
      <c r="D436" s="1543"/>
      <c r="E436" s="1543"/>
      <c r="F436" s="1543"/>
    </row>
    <row r="437" spans="2:6" ht="20.100000000000001" customHeight="1" x14ac:dyDescent="0.25">
      <c r="B437" s="943" t="s">
        <v>1636</v>
      </c>
      <c r="C437" s="943"/>
      <c r="D437" s="943"/>
      <c r="E437" s="943"/>
      <c r="F437" s="943"/>
    </row>
    <row r="438" spans="2:6" ht="46.5" customHeight="1" x14ac:dyDescent="0.25">
      <c r="B438" s="1625" t="s">
        <v>1637</v>
      </c>
      <c r="C438" s="1625"/>
      <c r="D438" s="1625"/>
      <c r="E438" s="1625"/>
      <c r="F438" s="1625"/>
    </row>
    <row r="439" spans="2:6" ht="39.6" customHeight="1" x14ac:dyDescent="0.25">
      <c r="B439" s="1541" t="s">
        <v>1638</v>
      </c>
      <c r="C439" s="1541"/>
      <c r="D439" s="1541"/>
      <c r="E439" s="1541"/>
      <c r="F439" s="1541"/>
    </row>
    <row r="440" spans="2:6" x14ac:dyDescent="0.25">
      <c r="B440" s="578"/>
      <c r="C440" s="497"/>
      <c r="D440" s="1026"/>
      <c r="E440" s="983"/>
      <c r="F440" s="983"/>
    </row>
    <row r="441" spans="2:6" x14ac:dyDescent="0.25">
      <c r="B441" s="1010" t="s">
        <v>1590</v>
      </c>
      <c r="C441" s="1010" t="s">
        <v>1591</v>
      </c>
      <c r="D441" s="1026"/>
      <c r="E441" s="983"/>
      <c r="F441" s="983"/>
    </row>
    <row r="442" spans="2:6" x14ac:dyDescent="0.25">
      <c r="B442" s="1027" t="s">
        <v>1592</v>
      </c>
      <c r="C442" s="1010"/>
      <c r="D442" s="1026"/>
      <c r="E442" s="983"/>
      <c r="F442" s="983"/>
    </row>
    <row r="443" spans="2:6" x14ac:dyDescent="0.25">
      <c r="B443" s="569" t="s">
        <v>1593</v>
      </c>
      <c r="C443" s="1011"/>
      <c r="D443" s="1026"/>
      <c r="E443" s="983"/>
      <c r="F443" s="983"/>
    </row>
    <row r="444" spans="2:6" x14ac:dyDescent="0.25">
      <c r="B444" s="569" t="s">
        <v>1594</v>
      </c>
      <c r="C444" s="1012"/>
      <c r="D444" s="1026"/>
      <c r="E444" s="983"/>
      <c r="F444" s="983"/>
    </row>
    <row r="445" spans="2:6" x14ac:dyDescent="0.25">
      <c r="B445" s="569" t="s">
        <v>1595</v>
      </c>
      <c r="C445" s="1013"/>
      <c r="D445" s="1026"/>
      <c r="E445" s="983"/>
      <c r="F445" s="983"/>
    </row>
  </sheetData>
  <sheetProtection algorithmName="SHA-512" hashValue="jfvUHf4krDfX2WIOrL++/qqbqxRCDjkqcWH7thXw76bvPxzFVuQPnhlWnRQxnk4JjRosIV3pKhQyeOISYA9kqA==" saltValue="Zo1LkL3Ohs4qIuqXM2Cr5w=="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G1" zoomScaleNormal="100" zoomScalePageLayoutView="60" workbookViewId="0">
      <selection activeCell="A3" sqref="A3:R3"/>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45" t="s">
        <v>1641</v>
      </c>
      <c r="B1" s="7"/>
      <c r="C1" s="13"/>
      <c r="D1" s="7"/>
      <c r="E1" s="7"/>
      <c r="F1" s="7"/>
      <c r="G1" s="7"/>
      <c r="H1" s="7"/>
      <c r="I1" s="7"/>
      <c r="J1" s="7"/>
      <c r="K1" s="7"/>
      <c r="L1" s="1363" t="s">
        <v>246</v>
      </c>
      <c r="M1" s="1363"/>
      <c r="N1" s="1363"/>
      <c r="O1" s="1363"/>
      <c r="P1" s="1363"/>
      <c r="Q1" s="1363"/>
      <c r="R1" s="1363"/>
      <c r="S1" s="1363"/>
    </row>
    <row r="2" spans="1:19" x14ac:dyDescent="0.2">
      <c r="A2" s="13"/>
      <c r="B2" s="7"/>
      <c r="C2" s="13"/>
      <c r="D2" s="7"/>
      <c r="E2" s="7"/>
      <c r="F2" s="7"/>
      <c r="G2" s="7"/>
      <c r="H2" s="7"/>
      <c r="I2" s="7"/>
      <c r="J2" s="7"/>
      <c r="K2" s="7"/>
      <c r="L2" s="1363"/>
      <c r="M2" s="1363"/>
      <c r="N2" s="1363"/>
      <c r="O2" s="1363"/>
      <c r="P2" s="1363"/>
      <c r="Q2" s="1363"/>
      <c r="R2" s="1363"/>
      <c r="S2" s="1363"/>
    </row>
    <row r="3" spans="1:19" x14ac:dyDescent="0.2">
      <c r="A3" s="1364" t="s">
        <v>247</v>
      </c>
      <c r="B3" s="1365"/>
      <c r="C3" s="1365"/>
      <c r="D3" s="1365"/>
      <c r="E3" s="1365"/>
      <c r="F3" s="1365"/>
      <c r="G3" s="1365"/>
      <c r="H3" s="1365"/>
      <c r="I3" s="1365"/>
      <c r="J3" s="1365"/>
      <c r="K3" s="1365"/>
      <c r="L3" s="1365"/>
      <c r="M3" s="1365"/>
      <c r="N3" s="1365"/>
      <c r="O3" s="1365"/>
      <c r="P3" s="1365"/>
      <c r="Q3" s="1365"/>
      <c r="R3" s="1365"/>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366" t="str">
        <f>i.04119!A6</f>
        <v>Даатгагчийн нэр:</v>
      </c>
      <c r="B5" s="1367"/>
      <c r="C5" s="1367"/>
      <c r="D5" s="1367"/>
      <c r="G5" s="14"/>
      <c r="H5" s="1368"/>
      <c r="I5" s="1367"/>
      <c r="J5" s="1367"/>
      <c r="K5" s="1367"/>
      <c r="L5" s="7"/>
      <c r="M5" s="7"/>
      <c r="N5" s="7"/>
      <c r="O5" s="7"/>
      <c r="P5" s="7"/>
      <c r="Q5" s="7"/>
      <c r="R5" s="1356" t="str">
        <f>i.04119!D6</f>
        <v>..... оны .... сарын ...-ны өдөр</v>
      </c>
      <c r="S5" s="1356"/>
    </row>
    <row r="6" spans="1:19" x14ac:dyDescent="0.2">
      <c r="A6" s="15"/>
      <c r="B6" s="7"/>
      <c r="C6" s="13"/>
      <c r="D6" s="7"/>
      <c r="E6" s="7"/>
      <c r="F6" s="7"/>
      <c r="G6" s="7"/>
      <c r="H6" s="7"/>
      <c r="I6" s="7"/>
      <c r="J6" s="7"/>
      <c r="K6" s="7"/>
      <c r="L6" s="7"/>
      <c r="M6" s="7"/>
      <c r="N6" s="7"/>
      <c r="O6" s="7"/>
      <c r="P6" s="7"/>
      <c r="Q6" s="16"/>
      <c r="S6" s="2" t="s">
        <v>3</v>
      </c>
    </row>
    <row r="7" spans="1:19" x14ac:dyDescent="0.2">
      <c r="A7" s="1369" t="s">
        <v>4</v>
      </c>
      <c r="B7" s="1369" t="s">
        <v>248</v>
      </c>
      <c r="C7" s="1369" t="s">
        <v>6</v>
      </c>
      <c r="D7" s="1369" t="s">
        <v>249</v>
      </c>
      <c r="E7" s="1369" t="s">
        <v>250</v>
      </c>
      <c r="F7" s="1369"/>
      <c r="G7" s="1369"/>
      <c r="H7" s="1369" t="s">
        <v>251</v>
      </c>
      <c r="I7" s="1369" t="s">
        <v>252</v>
      </c>
      <c r="J7" s="1369" t="s">
        <v>253</v>
      </c>
      <c r="K7" s="1369" t="s">
        <v>254</v>
      </c>
      <c r="L7" s="1369" t="s">
        <v>133</v>
      </c>
      <c r="M7" s="1369" t="s">
        <v>255</v>
      </c>
      <c r="N7" s="1369" t="s">
        <v>256</v>
      </c>
      <c r="O7" s="1370"/>
      <c r="P7" s="1370"/>
      <c r="Q7" s="1369" t="s">
        <v>257</v>
      </c>
      <c r="R7" s="1370"/>
      <c r="S7" s="1370"/>
    </row>
    <row r="8" spans="1:19" ht="38.25" x14ac:dyDescent="0.2">
      <c r="A8" s="1369"/>
      <c r="B8" s="1369"/>
      <c r="C8" s="1369"/>
      <c r="D8" s="1369"/>
      <c r="E8" s="225" t="s">
        <v>258</v>
      </c>
      <c r="F8" s="225" t="s">
        <v>143</v>
      </c>
      <c r="G8" s="225" t="s">
        <v>259</v>
      </c>
      <c r="H8" s="1369"/>
      <c r="I8" s="1369"/>
      <c r="J8" s="1369"/>
      <c r="K8" s="1369"/>
      <c r="L8" s="1369"/>
      <c r="M8" s="1369"/>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3" t="str">
        <f>i.04119!B93</f>
        <v>тамга тэмдэг</v>
      </c>
      <c r="C44" s="6"/>
      <c r="D44" s="7"/>
      <c r="E44" s="7"/>
    </row>
    <row r="45" spans="1:19" x14ac:dyDescent="0.2">
      <c r="B45" s="883"/>
      <c r="C45" s="6"/>
      <c r="D45" s="7"/>
      <c r="E45" s="7"/>
    </row>
    <row r="46" spans="1:19" x14ac:dyDescent="0.2">
      <c r="B46" s="883" t="str">
        <f>i.04119!B95</f>
        <v xml:space="preserve">ТАЙЛАН ГАРГАСАН:    </v>
      </c>
      <c r="C46" s="6"/>
      <c r="D46" s="7"/>
      <c r="E46" s="7"/>
    </row>
    <row r="47" spans="1:19" x14ac:dyDescent="0.2">
      <c r="B47" s="883"/>
      <c r="C47" s="6"/>
      <c r="D47" s="7"/>
      <c r="E47" s="7"/>
    </row>
    <row r="48" spans="1:19"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Q7:S7"/>
    <mergeCell ref="M7:M8"/>
    <mergeCell ref="N7:P7"/>
    <mergeCell ref="I7:I8"/>
    <mergeCell ref="J7:J8"/>
    <mergeCell ref="K7:K8"/>
    <mergeCell ref="L7:L8"/>
    <mergeCell ref="H7:H8"/>
    <mergeCell ref="A7:A8"/>
    <mergeCell ref="B7:B8"/>
    <mergeCell ref="C7:C8"/>
    <mergeCell ref="D7:D8"/>
    <mergeCell ref="E7:G7"/>
    <mergeCell ref="L1:S2"/>
    <mergeCell ref="A3:R3"/>
    <mergeCell ref="A5:D5"/>
    <mergeCell ref="H5:K5"/>
    <mergeCell ref="R5:S5"/>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13" t="s">
        <v>1890</v>
      </c>
      <c r="E1" s="1613"/>
      <c r="F1" s="1613"/>
    </row>
    <row r="2" spans="1:10" hidden="1" x14ac:dyDescent="0.2">
      <c r="D2" s="1613"/>
      <c r="E2" s="1613"/>
      <c r="F2" s="1613"/>
    </row>
    <row r="3" spans="1:10" x14ac:dyDescent="0.2">
      <c r="D3" s="1613"/>
      <c r="E3" s="1613"/>
      <c r="F3" s="1613"/>
    </row>
    <row r="4" spans="1:10" x14ac:dyDescent="0.2">
      <c r="D4" s="1613"/>
      <c r="E4" s="1613"/>
      <c r="F4" s="1613"/>
    </row>
    <row r="5" spans="1:10" x14ac:dyDescent="0.2">
      <c r="D5" s="1613"/>
      <c r="E5" s="1613"/>
      <c r="F5" s="1613"/>
    </row>
    <row r="6" spans="1:10" ht="23.1" customHeight="1" x14ac:dyDescent="0.2">
      <c r="A6" s="1626" t="s">
        <v>1579</v>
      </c>
      <c r="B6" s="1626"/>
      <c r="C6" s="1626"/>
      <c r="D6" s="1626"/>
      <c r="E6" s="1626"/>
      <c r="F6" s="1626"/>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1047</v>
      </c>
      <c r="C9" s="484" t="s">
        <v>6</v>
      </c>
      <c r="D9" s="484" t="s">
        <v>1268</v>
      </c>
      <c r="E9" s="484" t="s">
        <v>1269</v>
      </c>
      <c r="F9" s="484" t="s">
        <v>1270</v>
      </c>
    </row>
    <row r="10" spans="1:10" x14ac:dyDescent="0.2">
      <c r="A10" s="484" t="s">
        <v>8</v>
      </c>
      <c r="B10" s="484" t="s">
        <v>9</v>
      </c>
      <c r="C10" s="484" t="s">
        <v>10</v>
      </c>
      <c r="D10" s="484">
        <v>1</v>
      </c>
      <c r="E10" s="484">
        <v>2</v>
      </c>
      <c r="F10" s="484">
        <v>3</v>
      </c>
    </row>
    <row r="11" spans="1:10" ht="38.25" x14ac:dyDescent="0.2">
      <c r="A11" s="410">
        <v>1</v>
      </c>
      <c r="B11" s="411" t="s">
        <v>1271</v>
      </c>
      <c r="C11" s="738">
        <v>1</v>
      </c>
      <c r="D11" s="779">
        <f>i.04166a!D6</f>
        <v>0</v>
      </c>
      <c r="E11" s="780">
        <v>0.35</v>
      </c>
      <c r="F11" s="779">
        <f>i.04166a!F6</f>
        <v>0</v>
      </c>
    </row>
    <row r="12" spans="1:10" ht="25.5" x14ac:dyDescent="0.2">
      <c r="A12" s="410">
        <v>2</v>
      </c>
      <c r="B12" s="411" t="s">
        <v>1272</v>
      </c>
      <c r="C12" s="738">
        <v>2</v>
      </c>
      <c r="D12" s="781">
        <f>i.04166a!D20</f>
        <v>0</v>
      </c>
      <c r="E12" s="780">
        <v>0.01</v>
      </c>
      <c r="F12" s="781">
        <f>i.04166a!F20</f>
        <v>0</v>
      </c>
    </row>
    <row r="13" spans="1:10" ht="38.25" x14ac:dyDescent="0.2">
      <c r="A13" s="410">
        <v>3</v>
      </c>
      <c r="B13" s="411" t="s">
        <v>1273</v>
      </c>
      <c r="C13" s="738">
        <v>3</v>
      </c>
      <c r="D13" s="781">
        <f>i.04166a!D32</f>
        <v>0</v>
      </c>
      <c r="E13" s="780">
        <v>0.15</v>
      </c>
      <c r="F13" s="781">
        <f>i.04166a!F32</f>
        <v>0</v>
      </c>
    </row>
    <row r="14" spans="1:10" ht="25.5" x14ac:dyDescent="0.2">
      <c r="A14" s="410">
        <v>4</v>
      </c>
      <c r="B14" s="411" t="s">
        <v>1274</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1275</v>
      </c>
      <c r="C16" s="738">
        <v>6</v>
      </c>
      <c r="D16" s="781">
        <f>i.04166a!D67</f>
        <v>0</v>
      </c>
      <c r="E16" s="780">
        <v>0.2</v>
      </c>
      <c r="F16" s="781">
        <f>i.04166a!F67</f>
        <v>0</v>
      </c>
    </row>
    <row r="17" spans="1:6" ht="25.5" x14ac:dyDescent="0.2">
      <c r="A17" s="410">
        <v>7</v>
      </c>
      <c r="B17" s="411" t="s">
        <v>1181</v>
      </c>
      <c r="C17" s="738">
        <v>7</v>
      </c>
      <c r="D17" s="781">
        <f>i.04166a!D99</f>
        <v>0</v>
      </c>
      <c r="E17" s="780">
        <v>1</v>
      </c>
      <c r="F17" s="781">
        <f>i.04166a!F99</f>
        <v>0</v>
      </c>
    </row>
    <row r="18" spans="1:6" x14ac:dyDescent="0.2">
      <c r="A18" s="410">
        <v>8</v>
      </c>
      <c r="B18" s="411" t="s">
        <v>865</v>
      </c>
      <c r="C18" s="738">
        <v>8</v>
      </c>
      <c r="D18" s="781">
        <f>i.04166a!D100</f>
        <v>0</v>
      </c>
      <c r="E18" s="780">
        <v>0.6</v>
      </c>
      <c r="F18" s="781">
        <f>i.04166a!F100</f>
        <v>0</v>
      </c>
    </row>
    <row r="19" spans="1:6" x14ac:dyDescent="0.2">
      <c r="A19" s="410">
        <v>9</v>
      </c>
      <c r="B19" s="411" t="s">
        <v>1182</v>
      </c>
      <c r="C19" s="738">
        <v>9</v>
      </c>
      <c r="D19" s="781">
        <f>i.04166a!D101</f>
        <v>0</v>
      </c>
      <c r="E19" s="780">
        <v>0.05</v>
      </c>
      <c r="F19" s="781">
        <f>i.04166a!F101</f>
        <v>0</v>
      </c>
    </row>
    <row r="20" spans="1:6" x14ac:dyDescent="0.2">
      <c r="A20" s="410">
        <v>10</v>
      </c>
      <c r="B20" s="411" t="s">
        <v>866</v>
      </c>
      <c r="C20" s="738">
        <v>10</v>
      </c>
      <c r="D20" s="781">
        <f>i.04166a!D102</f>
        <v>0</v>
      </c>
      <c r="E20" s="780">
        <v>0.15</v>
      </c>
      <c r="F20" s="781">
        <f>i.04166a!F102</f>
        <v>0</v>
      </c>
    </row>
    <row r="21" spans="1:6" ht="25.5" x14ac:dyDescent="0.2">
      <c r="A21" s="410">
        <v>11</v>
      </c>
      <c r="B21" s="411" t="s">
        <v>1276</v>
      </c>
      <c r="C21" s="738">
        <v>11</v>
      </c>
      <c r="D21" s="781">
        <f>i.04166a!D119</f>
        <v>0</v>
      </c>
      <c r="E21" s="780">
        <v>0.05</v>
      </c>
      <c r="F21" s="781">
        <f>i.04166a!F119</f>
        <v>0</v>
      </c>
    </row>
    <row r="22" spans="1:6" x14ac:dyDescent="0.2">
      <c r="A22" s="410">
        <v>12</v>
      </c>
      <c r="B22" s="411" t="s">
        <v>1277</v>
      </c>
      <c r="C22" s="738">
        <v>12</v>
      </c>
      <c r="D22" s="781">
        <f>i.04166a!D136</f>
        <v>0</v>
      </c>
      <c r="E22" s="780">
        <v>0.1</v>
      </c>
      <c r="F22" s="781">
        <f>i.04166a!F136</f>
        <v>0</v>
      </c>
    </row>
    <row r="23" spans="1:6" x14ac:dyDescent="0.2">
      <c r="A23" s="410">
        <v>13</v>
      </c>
      <c r="B23" s="411" t="s">
        <v>1278</v>
      </c>
      <c r="C23" s="738">
        <v>13</v>
      </c>
      <c r="D23" s="779">
        <f>i.04166a!D158</f>
        <v>0</v>
      </c>
      <c r="E23" s="780">
        <v>0.05</v>
      </c>
      <c r="F23" s="779">
        <f>i.04166a!F158</f>
        <v>0</v>
      </c>
    </row>
    <row r="24" spans="1:6" ht="25.5" x14ac:dyDescent="0.2">
      <c r="A24" s="410">
        <v>14</v>
      </c>
      <c r="B24" s="411" t="s">
        <v>1279</v>
      </c>
      <c r="C24" s="738">
        <v>14</v>
      </c>
      <c r="D24" s="781">
        <f>i.04166a!D181</f>
        <v>0</v>
      </c>
      <c r="E24" s="780">
        <v>0.1</v>
      </c>
      <c r="F24" s="781">
        <f>i.04166a!F181</f>
        <v>0</v>
      </c>
    </row>
    <row r="25" spans="1:6" ht="25.5" x14ac:dyDescent="0.2">
      <c r="A25" s="410">
        <v>15</v>
      </c>
      <c r="B25" s="411" t="s">
        <v>1280</v>
      </c>
      <c r="C25" s="738">
        <v>15</v>
      </c>
      <c r="D25" s="781">
        <f>i.04166a!D200</f>
        <v>0</v>
      </c>
      <c r="E25" s="780">
        <v>0.01</v>
      </c>
      <c r="F25" s="781">
        <f>i.04166a!F200</f>
        <v>0</v>
      </c>
    </row>
    <row r="26" spans="1:6" x14ac:dyDescent="0.2">
      <c r="A26" s="410">
        <v>16</v>
      </c>
      <c r="B26" s="411" t="s">
        <v>1281</v>
      </c>
      <c r="C26" s="738">
        <v>16</v>
      </c>
      <c r="D26" s="781">
        <f>i.04166a!D207</f>
        <v>0</v>
      </c>
      <c r="E26" s="780">
        <v>0.01</v>
      </c>
      <c r="F26" s="781">
        <f>i.04166a!F207</f>
        <v>0</v>
      </c>
    </row>
    <row r="27" spans="1:6" x14ac:dyDescent="0.2">
      <c r="A27" s="410">
        <v>17</v>
      </c>
      <c r="B27" s="411" t="s">
        <v>1282</v>
      </c>
      <c r="C27" s="738">
        <v>17</v>
      </c>
      <c r="D27" s="781">
        <f>i.04166a!D214</f>
        <v>0</v>
      </c>
      <c r="E27" s="780">
        <v>5.0000000000000001E-3</v>
      </c>
      <c r="F27" s="781">
        <f>i.04166a!F214</f>
        <v>0</v>
      </c>
    </row>
    <row r="28" spans="1:6" x14ac:dyDescent="0.2">
      <c r="A28" s="410">
        <v>18</v>
      </c>
      <c r="B28" s="411" t="s">
        <v>1217</v>
      </c>
      <c r="C28" s="738">
        <v>18</v>
      </c>
      <c r="D28" s="781">
        <f>i.04166a!D221</f>
        <v>0</v>
      </c>
      <c r="E28" s="780">
        <v>5.0000000000000001E-3</v>
      </c>
      <c r="F28" s="781">
        <f>i.04166a!F221</f>
        <v>0</v>
      </c>
    </row>
    <row r="29" spans="1:6" x14ac:dyDescent="0.2">
      <c r="A29" s="410">
        <v>19</v>
      </c>
      <c r="B29" s="411" t="s">
        <v>1283</v>
      </c>
      <c r="C29" s="738">
        <v>19</v>
      </c>
      <c r="D29" s="781">
        <f>i.04166a!D228</f>
        <v>0</v>
      </c>
      <c r="E29" s="780">
        <v>2.5000000000000001E-2</v>
      </c>
      <c r="F29" s="781">
        <f>i.04166a!F228</f>
        <v>0</v>
      </c>
    </row>
    <row r="30" spans="1:6" ht="25.5" x14ac:dyDescent="0.2">
      <c r="A30" s="410">
        <v>20</v>
      </c>
      <c r="B30" s="411" t="s">
        <v>1061</v>
      </c>
      <c r="C30" s="738">
        <v>20</v>
      </c>
      <c r="D30" s="781">
        <f>i.04166a!D240</f>
        <v>0</v>
      </c>
      <c r="E30" s="780">
        <v>0.05</v>
      </c>
      <c r="F30" s="781">
        <f>i.04166a!F240</f>
        <v>0</v>
      </c>
    </row>
    <row r="31" spans="1:6" x14ac:dyDescent="0.2">
      <c r="A31" s="410">
        <v>21</v>
      </c>
      <c r="B31" s="411" t="s">
        <v>208</v>
      </c>
      <c r="C31" s="738">
        <v>21</v>
      </c>
      <c r="D31" s="781">
        <f>i.04166a!D262</f>
        <v>0</v>
      </c>
      <c r="E31" s="780">
        <v>0.05</v>
      </c>
      <c r="F31" s="781">
        <f>i.04166a!F262</f>
        <v>0</v>
      </c>
    </row>
    <row r="32" spans="1:6" x14ac:dyDescent="0.2">
      <c r="A32" s="410">
        <v>22</v>
      </c>
      <c r="B32" s="411" t="s">
        <v>1284</v>
      </c>
      <c r="C32" s="738">
        <v>22</v>
      </c>
      <c r="D32" s="781">
        <f>i.04166a!D263</f>
        <v>0</v>
      </c>
      <c r="E32" s="780">
        <v>0.05</v>
      </c>
      <c r="F32" s="781">
        <f>i.04166a!F263</f>
        <v>0</v>
      </c>
    </row>
    <row r="33" spans="1:6" x14ac:dyDescent="0.2">
      <c r="A33" s="410">
        <v>23</v>
      </c>
      <c r="B33" s="411" t="s">
        <v>1285</v>
      </c>
      <c r="C33" s="738">
        <v>23</v>
      </c>
      <c r="D33" s="781">
        <f>i.04166a!D275</f>
        <v>0</v>
      </c>
      <c r="E33" s="780">
        <v>0.25</v>
      </c>
      <c r="F33" s="781">
        <f>i.04166a!F275</f>
        <v>0</v>
      </c>
    </row>
    <row r="34" spans="1:6" x14ac:dyDescent="0.2">
      <c r="A34" s="410">
        <v>24</v>
      </c>
      <c r="B34" s="411" t="s">
        <v>1286</v>
      </c>
      <c r="C34" s="738">
        <v>24</v>
      </c>
      <c r="D34" s="781">
        <f>i.04166a!D276</f>
        <v>0</v>
      </c>
      <c r="E34" s="780">
        <v>0.05</v>
      </c>
      <c r="F34" s="781">
        <f>i.04166a!F276</f>
        <v>0</v>
      </c>
    </row>
    <row r="35" spans="1:6" x14ac:dyDescent="0.2">
      <c r="A35" s="410">
        <v>25</v>
      </c>
      <c r="B35" s="411" t="s">
        <v>186</v>
      </c>
      <c r="C35" s="738">
        <v>25</v>
      </c>
      <c r="D35" s="781">
        <f>i.04166a!D277</f>
        <v>0</v>
      </c>
      <c r="E35" s="780">
        <v>0.1</v>
      </c>
      <c r="F35" s="781">
        <f>i.04166a!F277</f>
        <v>0</v>
      </c>
    </row>
    <row r="36" spans="1:6" ht="38.25" x14ac:dyDescent="0.2">
      <c r="A36" s="410">
        <v>26</v>
      </c>
      <c r="B36" s="411" t="s">
        <v>1287</v>
      </c>
      <c r="C36" s="738">
        <v>26</v>
      </c>
      <c r="D36" s="781">
        <f>i.04166a!D278</f>
        <v>0</v>
      </c>
      <c r="E36" s="780">
        <v>0.35</v>
      </c>
      <c r="F36" s="781">
        <f>i.04166a!F278</f>
        <v>0</v>
      </c>
    </row>
    <row r="37" spans="1:6" ht="63.75" x14ac:dyDescent="0.2">
      <c r="A37" s="410">
        <v>27</v>
      </c>
      <c r="B37" s="411" t="s">
        <v>1288</v>
      </c>
      <c r="C37" s="738">
        <v>27</v>
      </c>
      <c r="D37" s="781">
        <f>i.04166a!D310</f>
        <v>0</v>
      </c>
      <c r="E37" s="780">
        <v>0.5</v>
      </c>
      <c r="F37" s="781">
        <f>i.04166a!F310</f>
        <v>0</v>
      </c>
    </row>
    <row r="38" spans="1:6" x14ac:dyDescent="0.2">
      <c r="A38" s="410"/>
      <c r="B38" s="411" t="s">
        <v>1289</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4"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13" t="s">
        <v>1891</v>
      </c>
      <c r="D1" s="1613"/>
      <c r="E1" s="1613"/>
      <c r="F1" s="1613"/>
      <c r="G1" s="409"/>
      <c r="H1" s="409"/>
    </row>
    <row r="2" spans="1:8" ht="3.75" customHeight="1" x14ac:dyDescent="0.2">
      <c r="A2" s="409"/>
      <c r="B2" s="409"/>
      <c r="C2" s="1613"/>
      <c r="D2" s="1613"/>
      <c r="E2" s="1613"/>
      <c r="F2" s="1613"/>
      <c r="G2" s="409"/>
      <c r="H2" s="409"/>
    </row>
    <row r="3" spans="1:8" ht="15" customHeight="1" x14ac:dyDescent="0.2">
      <c r="A3" s="409"/>
      <c r="B3" s="409"/>
      <c r="C3" s="1613"/>
      <c r="D3" s="1613"/>
      <c r="E3" s="1613"/>
      <c r="F3" s="1613"/>
      <c r="G3" s="409"/>
      <c r="H3" s="409"/>
    </row>
    <row r="4" spans="1:8" x14ac:dyDescent="0.2">
      <c r="A4" s="409"/>
      <c r="B4" s="409"/>
      <c r="C4" s="1613"/>
      <c r="D4" s="1613"/>
      <c r="E4" s="1613"/>
      <c r="F4" s="1613"/>
      <c r="G4" s="409"/>
      <c r="H4" s="409"/>
    </row>
    <row r="5" spans="1:8" x14ac:dyDescent="0.2">
      <c r="A5" s="409"/>
      <c r="B5" s="409"/>
      <c r="C5" s="1613"/>
      <c r="D5" s="1613"/>
      <c r="E5" s="1613"/>
      <c r="F5" s="1613"/>
      <c r="G5" s="409"/>
      <c r="H5" s="409"/>
    </row>
    <row r="6" spans="1:8" ht="24.95" customHeight="1" x14ac:dyDescent="0.2">
      <c r="A6" s="1627" t="s">
        <v>1290</v>
      </c>
      <c r="B6" s="1627"/>
      <c r="C6" s="1627"/>
      <c r="D6" s="1627"/>
      <c r="E6" s="1627"/>
      <c r="F6" s="1627"/>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1047</v>
      </c>
      <c r="C9" s="484" t="s">
        <v>6</v>
      </c>
      <c r="D9" s="484" t="s">
        <v>1160</v>
      </c>
      <c r="E9" s="484" t="s">
        <v>1159</v>
      </c>
      <c r="F9" s="484" t="s">
        <v>1291</v>
      </c>
    </row>
    <row r="10" spans="1:8" x14ac:dyDescent="0.2">
      <c r="A10" s="411">
        <v>1</v>
      </c>
      <c r="B10" s="411" t="s">
        <v>1292</v>
      </c>
      <c r="C10" s="731">
        <v>1</v>
      </c>
      <c r="D10" s="718">
        <f>i.04156b!N359</f>
        <v>0</v>
      </c>
      <c r="E10" s="785">
        <v>0.3</v>
      </c>
      <c r="F10" s="786">
        <f>D10*E10</f>
        <v>0</v>
      </c>
    </row>
    <row r="11" spans="1:8" ht="25.5" x14ac:dyDescent="0.2">
      <c r="A11" s="411">
        <v>2</v>
      </c>
      <c r="B11" s="411" t="s">
        <v>1293</v>
      </c>
      <c r="C11" s="731">
        <v>2</v>
      </c>
      <c r="D11" s="718">
        <f>i.04156b!N364-i.04156b!N359+i.04156b!O364</f>
        <v>0</v>
      </c>
      <c r="E11" s="785">
        <v>1</v>
      </c>
      <c r="F11" s="786">
        <f t="shared" ref="F11:F19" si="0">D11*E11</f>
        <v>0</v>
      </c>
    </row>
    <row r="12" spans="1:8" x14ac:dyDescent="0.2">
      <c r="A12" s="411">
        <v>3</v>
      </c>
      <c r="B12" s="411" t="s">
        <v>878</v>
      </c>
      <c r="C12" s="731">
        <v>3</v>
      </c>
      <c r="D12" s="718">
        <f>i.04119!E29</f>
        <v>0</v>
      </c>
      <c r="E12" s="785">
        <v>1</v>
      </c>
      <c r="F12" s="786">
        <f t="shared" si="0"/>
        <v>0</v>
      </c>
    </row>
    <row r="13" spans="1:8" x14ac:dyDescent="0.2">
      <c r="A13" s="411">
        <v>4</v>
      </c>
      <c r="B13" s="411" t="s">
        <v>405</v>
      </c>
      <c r="C13" s="731">
        <v>4</v>
      </c>
      <c r="D13" s="718">
        <f>i.04119!E27</f>
        <v>0</v>
      </c>
      <c r="E13" s="785">
        <v>1</v>
      </c>
      <c r="F13" s="786">
        <f t="shared" si="0"/>
        <v>0</v>
      </c>
    </row>
    <row r="14" spans="1:8" x14ac:dyDescent="0.2">
      <c r="A14" s="411">
        <v>5</v>
      </c>
      <c r="B14" s="411" t="s">
        <v>542</v>
      </c>
      <c r="C14" s="731">
        <v>5</v>
      </c>
      <c r="D14" s="718">
        <f>i.04119!E28</f>
        <v>0</v>
      </c>
      <c r="E14" s="785">
        <v>1</v>
      </c>
      <c r="F14" s="786">
        <f t="shared" si="0"/>
        <v>0</v>
      </c>
    </row>
    <row r="15" spans="1:8" x14ac:dyDescent="0.2">
      <c r="A15" s="411">
        <v>6</v>
      </c>
      <c r="B15" s="411" t="s">
        <v>1294</v>
      </c>
      <c r="C15" s="731">
        <v>6</v>
      </c>
      <c r="D15" s="599"/>
      <c r="E15" s="785">
        <v>1</v>
      </c>
      <c r="F15" s="786">
        <f t="shared" si="0"/>
        <v>0</v>
      </c>
    </row>
    <row r="16" spans="1:8" x14ac:dyDescent="0.2">
      <c r="A16" s="411">
        <v>7</v>
      </c>
      <c r="B16" s="411" t="s">
        <v>1295</v>
      </c>
      <c r="C16" s="731">
        <v>7</v>
      </c>
      <c r="D16" s="718">
        <f>i.04119a!D100-i.04119a!D101</f>
        <v>0</v>
      </c>
      <c r="E16" s="785">
        <v>0.5</v>
      </c>
      <c r="F16" s="786">
        <f t="shared" si="0"/>
        <v>0</v>
      </c>
    </row>
    <row r="17" spans="1:8" x14ac:dyDescent="0.2">
      <c r="A17" s="411">
        <v>8</v>
      </c>
      <c r="B17" s="411" t="s">
        <v>1296</v>
      </c>
      <c r="C17" s="731">
        <v>8</v>
      </c>
      <c r="D17" s="599"/>
      <c r="E17" s="785">
        <v>0.8</v>
      </c>
      <c r="F17" s="786">
        <f t="shared" si="0"/>
        <v>0</v>
      </c>
    </row>
    <row r="18" spans="1:8" ht="38.25" x14ac:dyDescent="0.2">
      <c r="A18" s="411">
        <v>9</v>
      </c>
      <c r="B18" s="411" t="s">
        <v>1297</v>
      </c>
      <c r="C18" s="731">
        <v>9</v>
      </c>
      <c r="D18" s="718">
        <f>i.04166!F38</f>
        <v>0</v>
      </c>
      <c r="E18" s="785">
        <v>1</v>
      </c>
      <c r="F18" s="786">
        <f t="shared" si="0"/>
        <v>0</v>
      </c>
      <c r="H18" s="788" t="s">
        <v>1640</v>
      </c>
    </row>
    <row r="19" spans="1:8" ht="63.75" x14ac:dyDescent="0.2">
      <c r="A19" s="411">
        <v>10</v>
      </c>
      <c r="B19" s="411" t="s">
        <v>1298</v>
      </c>
      <c r="C19" s="731">
        <v>10</v>
      </c>
      <c r="D19" s="599"/>
      <c r="E19" s="785">
        <v>1</v>
      </c>
      <c r="F19" s="786">
        <f t="shared" si="0"/>
        <v>0</v>
      </c>
      <c r="H19" s="1346">
        <f>i.04156a!N955+i.04156b!O357+i.04156c!K73+i.04156d!N430+i.04156e!P131+i.04156f!J392+i.04156g!H40</f>
        <v>0</v>
      </c>
    </row>
    <row r="20" spans="1:8" x14ac:dyDescent="0.2">
      <c r="A20" s="483"/>
      <c r="B20" s="483" t="s">
        <v>1299</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1014</v>
      </c>
      <c r="C37" s="72"/>
      <c r="D37" s="584"/>
      <c r="E37" s="498"/>
      <c r="F37" s="498"/>
    </row>
    <row r="38" spans="2:6" x14ac:dyDescent="0.2">
      <c r="B38" s="1543" t="s">
        <v>1629</v>
      </c>
      <c r="C38" s="1543"/>
      <c r="D38" s="1543"/>
      <c r="E38" s="1543"/>
      <c r="F38" s="1543"/>
    </row>
    <row r="39" spans="2:6" ht="33" customHeight="1" x14ac:dyDescent="0.2">
      <c r="B39" s="1559" t="s">
        <v>1639</v>
      </c>
      <c r="C39" s="1559"/>
      <c r="D39" s="1559"/>
      <c r="E39" s="1559"/>
      <c r="F39" s="1559"/>
    </row>
    <row r="40" spans="2:6" x14ac:dyDescent="0.2">
      <c r="B40" s="911"/>
      <c r="C40" s="72"/>
      <c r="D40" s="584"/>
      <c r="E40" s="498"/>
      <c r="F40" s="498"/>
    </row>
    <row r="41" spans="2:6" x14ac:dyDescent="0.2">
      <c r="B41" s="912" t="s">
        <v>1590</v>
      </c>
      <c r="C41" s="912" t="s">
        <v>1591</v>
      </c>
      <c r="D41" s="584"/>
      <c r="E41" s="498"/>
      <c r="F41" s="498"/>
    </row>
    <row r="42" spans="2:6" x14ac:dyDescent="0.2">
      <c r="B42" s="274" t="s">
        <v>1592</v>
      </c>
      <c r="C42" s="912"/>
      <c r="D42" s="584"/>
      <c r="E42" s="498"/>
      <c r="F42" s="498"/>
    </row>
    <row r="43" spans="2:6" x14ac:dyDescent="0.2">
      <c r="B43" s="913" t="s">
        <v>1593</v>
      </c>
      <c r="C43" s="914"/>
      <c r="D43" s="584"/>
      <c r="E43" s="498"/>
      <c r="F43" s="498"/>
    </row>
    <row r="44" spans="2:6" x14ac:dyDescent="0.2">
      <c r="B44" s="913" t="s">
        <v>1594</v>
      </c>
      <c r="C44" s="915"/>
      <c r="D44" s="584"/>
      <c r="E44" s="498"/>
      <c r="F44" s="498"/>
    </row>
    <row r="45" spans="2:6" x14ac:dyDescent="0.2">
      <c r="B45" s="913" t="s">
        <v>1595</v>
      </c>
      <c r="C45" s="916"/>
      <c r="D45" s="584"/>
      <c r="E45" s="498"/>
      <c r="F45" s="498"/>
    </row>
  </sheetData>
  <sheetProtection algorithmName="SHA-512" hashValue="LbyonGBTo3+Zi7ZtYPADLyUGA1+G9xJC81nccabTkxBywYTaAAji1dGIor8W1ReHpAQeRj+kp/9a+f6xVBflug==" saltValue="mlkbvmcDO7+DRnDSfyytj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13" t="s">
        <v>1892</v>
      </c>
      <c r="C1" s="1613"/>
      <c r="D1" s="1613"/>
      <c r="E1" s="788"/>
      <c r="F1" s="788"/>
      <c r="G1" s="788"/>
    </row>
    <row r="2" spans="1:8" ht="3.75" customHeight="1" x14ac:dyDescent="0.2">
      <c r="B2" s="1613"/>
      <c r="C2" s="1613"/>
      <c r="D2" s="1613"/>
      <c r="E2" s="788"/>
      <c r="F2" s="788"/>
      <c r="G2" s="788"/>
    </row>
    <row r="3" spans="1:8" x14ac:dyDescent="0.2">
      <c r="B3" s="1613"/>
      <c r="C3" s="1613"/>
      <c r="D3" s="1613"/>
      <c r="E3" s="788"/>
      <c r="F3" s="788"/>
      <c r="G3" s="788"/>
    </row>
    <row r="4" spans="1:8" x14ac:dyDescent="0.2">
      <c r="B4" s="1613"/>
      <c r="C4" s="1613"/>
      <c r="D4" s="1613"/>
      <c r="E4" s="788"/>
      <c r="F4" s="788"/>
      <c r="G4" s="788"/>
    </row>
    <row r="5" spans="1:8" x14ac:dyDescent="0.2">
      <c r="B5" s="1613"/>
      <c r="C5" s="1613"/>
      <c r="D5" s="1613"/>
      <c r="E5" s="788"/>
      <c r="F5" s="788"/>
      <c r="G5" s="788"/>
    </row>
    <row r="6" spans="1:8" ht="47.1" customHeight="1" x14ac:dyDescent="0.2">
      <c r="A6" s="1626" t="s">
        <v>1300</v>
      </c>
      <c r="B6" s="1626"/>
      <c r="C6" s="1626"/>
      <c r="D6" s="1626"/>
      <c r="E6" s="789"/>
      <c r="F6" s="789"/>
      <c r="G6" s="789"/>
      <c r="H6" s="789"/>
    </row>
    <row r="7" spans="1:8" ht="14.45" customHeight="1" x14ac:dyDescent="0.2">
      <c r="A7" s="409" t="str">
        <f>i.04166!A7</f>
        <v>Даатгагчийн нэр:</v>
      </c>
      <c r="C7" s="1615" t="str">
        <f>i.04166!F7</f>
        <v>..... оны .... сарын ...-ны өдөр</v>
      </c>
      <c r="D7" s="1615"/>
    </row>
    <row r="9" spans="1:8" ht="38.25" x14ac:dyDescent="0.2">
      <c r="A9" s="484" t="s">
        <v>4</v>
      </c>
      <c r="B9" s="484" t="s">
        <v>368</v>
      </c>
      <c r="C9" s="484" t="s">
        <v>6</v>
      </c>
      <c r="D9" s="484" t="s">
        <v>144</v>
      </c>
    </row>
    <row r="10" spans="1:8" x14ac:dyDescent="0.2">
      <c r="A10" s="484" t="s">
        <v>8</v>
      </c>
      <c r="B10" s="484" t="s">
        <v>9</v>
      </c>
      <c r="C10" s="484" t="s">
        <v>10</v>
      </c>
      <c r="D10" s="484">
        <v>1</v>
      </c>
    </row>
    <row r="11" spans="1:8" ht="25.5" x14ac:dyDescent="0.2">
      <c r="A11" s="483">
        <v>1</v>
      </c>
      <c r="B11" s="485" t="s">
        <v>1580</v>
      </c>
      <c r="C11" s="484">
        <v>1</v>
      </c>
      <c r="D11" s="790">
        <f>D13/D14</f>
        <v>0</v>
      </c>
    </row>
    <row r="12" spans="1:8" ht="36.75" customHeight="1" x14ac:dyDescent="0.2">
      <c r="A12" s="791">
        <v>1.1000000000000001</v>
      </c>
      <c r="B12" s="792" t="s">
        <v>1301</v>
      </c>
      <c r="C12" s="738">
        <v>2</v>
      </c>
      <c r="D12" s="793">
        <f>_xlfn.IFS(D15&gt;=D23,200%,AND(D15&lt;D23,D15&gt;=D23/2),150%,D15&lt;D23/2,100%)</f>
        <v>1</v>
      </c>
    </row>
    <row r="13" spans="1:8" ht="14.1" customHeight="1" x14ac:dyDescent="0.2">
      <c r="A13" s="791">
        <v>1.2</v>
      </c>
      <c r="B13" s="794" t="s">
        <v>1302</v>
      </c>
      <c r="C13" s="738">
        <v>3</v>
      </c>
      <c r="D13" s="795">
        <f>i.04119!E44-i.04119!E40-i.04119!E80</f>
        <v>0</v>
      </c>
    </row>
    <row r="14" spans="1:8" ht="14.1" customHeight="1" x14ac:dyDescent="0.2">
      <c r="A14" s="791">
        <v>1.3</v>
      </c>
      <c r="B14" s="794" t="s">
        <v>1303</v>
      </c>
      <c r="C14" s="738">
        <v>4</v>
      </c>
      <c r="D14" s="796">
        <f>MAX(D15,D23)</f>
        <v>6000000000</v>
      </c>
    </row>
    <row r="15" spans="1:8" ht="14.1" customHeight="1" x14ac:dyDescent="0.2">
      <c r="A15" s="791" t="s">
        <v>531</v>
      </c>
      <c r="B15" s="794" t="s">
        <v>1304</v>
      </c>
      <c r="C15" s="738">
        <v>5</v>
      </c>
      <c r="D15" s="795">
        <f>D21-D22</f>
        <v>0</v>
      </c>
    </row>
    <row r="16" spans="1:8" x14ac:dyDescent="0.2">
      <c r="A16" s="411" t="s">
        <v>1305</v>
      </c>
      <c r="B16" s="410" t="s">
        <v>1306</v>
      </c>
      <c r="C16" s="731">
        <v>6</v>
      </c>
      <c r="D16" s="797">
        <f>i.04157!B13</f>
        <v>0</v>
      </c>
    </row>
    <row r="17" spans="1:4" x14ac:dyDescent="0.2">
      <c r="A17" s="411" t="s">
        <v>1307</v>
      </c>
      <c r="B17" s="410" t="s">
        <v>1308</v>
      </c>
      <c r="C17" s="731">
        <v>7</v>
      </c>
      <c r="D17" s="797">
        <f>i.04159!C21</f>
        <v>0</v>
      </c>
    </row>
    <row r="18" spans="1:4" x14ac:dyDescent="0.2">
      <c r="A18" s="411" t="s">
        <v>1309</v>
      </c>
      <c r="B18" s="410" t="s">
        <v>1310</v>
      </c>
      <c r="C18" s="731">
        <v>8</v>
      </c>
      <c r="D18" s="797">
        <f>i.04163!B19</f>
        <v>0</v>
      </c>
    </row>
    <row r="19" spans="1:4" x14ac:dyDescent="0.2">
      <c r="A19" s="411" t="s">
        <v>1311</v>
      </c>
      <c r="B19" s="410" t="s">
        <v>1312</v>
      </c>
      <c r="C19" s="731">
        <v>9</v>
      </c>
      <c r="D19" s="797">
        <f>i.04164!E10</f>
        <v>0</v>
      </c>
    </row>
    <row r="20" spans="1:4" x14ac:dyDescent="0.2">
      <c r="A20" s="411" t="s">
        <v>1313</v>
      </c>
      <c r="B20" s="410" t="s">
        <v>1314</v>
      </c>
      <c r="C20" s="731">
        <v>10</v>
      </c>
      <c r="D20" s="798"/>
    </row>
    <row r="21" spans="1:4" x14ac:dyDescent="0.2">
      <c r="A21" s="411" t="s">
        <v>1315</v>
      </c>
      <c r="B21" s="410" t="s">
        <v>1316</v>
      </c>
      <c r="C21" s="731">
        <v>11</v>
      </c>
      <c r="D21" s="797">
        <f>SUM(D16:D20)</f>
        <v>0</v>
      </c>
    </row>
    <row r="22" spans="1:4" x14ac:dyDescent="0.2">
      <c r="A22" s="411" t="s">
        <v>1317</v>
      </c>
      <c r="B22" s="410" t="s">
        <v>1267</v>
      </c>
      <c r="C22" s="731">
        <v>12</v>
      </c>
      <c r="D22" s="797">
        <f>i.04165!B14</f>
        <v>0</v>
      </c>
    </row>
    <row r="23" spans="1:4" ht="25.5" x14ac:dyDescent="0.2">
      <c r="A23" s="791" t="s">
        <v>533</v>
      </c>
      <c r="B23" s="794" t="s">
        <v>1318</v>
      </c>
      <c r="C23" s="738">
        <v>13</v>
      </c>
      <c r="D23" s="799">
        <v>6000000000</v>
      </c>
    </row>
    <row r="24" spans="1:4" ht="24.6" customHeight="1" x14ac:dyDescent="0.2">
      <c r="A24" s="483">
        <v>2</v>
      </c>
      <c r="B24" s="475" t="s">
        <v>1319</v>
      </c>
      <c r="C24" s="484">
        <v>14</v>
      </c>
      <c r="D24" s="790" t="e">
        <f>D25/D26</f>
        <v>#DIV/0!</v>
      </c>
    </row>
    <row r="25" spans="1:4" ht="18.95" customHeight="1" x14ac:dyDescent="0.2">
      <c r="A25" s="791">
        <v>2.1</v>
      </c>
      <c r="B25" s="794" t="s">
        <v>857</v>
      </c>
      <c r="C25" s="738">
        <v>15</v>
      </c>
      <c r="D25" s="799">
        <f>i.04167!F20</f>
        <v>0</v>
      </c>
    </row>
    <row r="26" spans="1:4" ht="38.25" x14ac:dyDescent="0.2">
      <c r="A26" s="791">
        <v>2.2000000000000002</v>
      </c>
      <c r="B26" s="794" t="s">
        <v>1320</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13" t="s">
        <v>1893</v>
      </c>
      <c r="D1" s="1613"/>
      <c r="E1" s="1613"/>
      <c r="F1" s="1613"/>
    </row>
    <row r="2" spans="1:9" ht="3.75" customHeight="1" x14ac:dyDescent="0.2">
      <c r="C2" s="1613"/>
      <c r="D2" s="1613"/>
      <c r="E2" s="1613"/>
      <c r="F2" s="1613"/>
    </row>
    <row r="3" spans="1:9" x14ac:dyDescent="0.2">
      <c r="C3" s="1613"/>
      <c r="D3" s="1613"/>
      <c r="E3" s="1613"/>
      <c r="F3" s="1613"/>
    </row>
    <row r="4" spans="1:9" x14ac:dyDescent="0.2">
      <c r="C4" s="1613"/>
      <c r="D4" s="1613"/>
      <c r="E4" s="1613"/>
      <c r="F4" s="1613"/>
    </row>
    <row r="5" spans="1:9" x14ac:dyDescent="0.2">
      <c r="C5" s="1613"/>
      <c r="D5" s="1613"/>
      <c r="E5" s="1613"/>
      <c r="F5" s="1613"/>
    </row>
    <row r="6" spans="1:9" ht="38.1" customHeight="1" x14ac:dyDescent="0.2">
      <c r="A6" s="1632" t="s">
        <v>1321</v>
      </c>
      <c r="B6" s="1632"/>
      <c r="C6" s="1632"/>
      <c r="D6" s="1632"/>
      <c r="E6" s="1632"/>
      <c r="F6" s="1632"/>
      <c r="G6" s="784"/>
      <c r="H6" s="784"/>
      <c r="I6" s="784"/>
    </row>
    <row r="7" spans="1:9" ht="28.5" customHeight="1" x14ac:dyDescent="0.2">
      <c r="A7" s="409" t="str">
        <f>i.04166!A7</f>
        <v>Даатгагчийн нэр:</v>
      </c>
      <c r="E7" s="1633" t="str">
        <f>i.04166!F7</f>
        <v>..... оны .... сарын ...-ны өдөр</v>
      </c>
      <c r="F7" s="1633"/>
    </row>
    <row r="9" spans="1:9" x14ac:dyDescent="0.2">
      <c r="A9" s="1634" t="s">
        <v>1581</v>
      </c>
      <c r="B9" s="1637" t="s">
        <v>1322</v>
      </c>
      <c r="C9" s="1637" t="s">
        <v>1323</v>
      </c>
      <c r="D9" s="1637" t="s">
        <v>1324</v>
      </c>
      <c r="E9" s="1637" t="s">
        <v>1325</v>
      </c>
      <c r="F9" s="1638"/>
    </row>
    <row r="10" spans="1:9" x14ac:dyDescent="0.2">
      <c r="A10" s="1635"/>
      <c r="B10" s="1637"/>
      <c r="C10" s="1637"/>
      <c r="D10" s="1637"/>
      <c r="E10" s="1637"/>
      <c r="F10" s="1638"/>
    </row>
    <row r="11" spans="1:9" x14ac:dyDescent="0.2">
      <c r="A11" s="1635"/>
      <c r="B11" s="1637"/>
      <c r="C11" s="1637"/>
      <c r="D11" s="1637"/>
      <c r="E11" s="1637"/>
      <c r="F11" s="1638"/>
    </row>
    <row r="12" spans="1:9" x14ac:dyDescent="0.2">
      <c r="A12" s="1635"/>
      <c r="B12" s="1637"/>
      <c r="C12" s="1637"/>
      <c r="D12" s="1637"/>
      <c r="E12" s="1637"/>
      <c r="F12" s="1638"/>
    </row>
    <row r="13" spans="1:9" x14ac:dyDescent="0.2">
      <c r="A13" s="1636"/>
      <c r="B13" s="1637"/>
      <c r="C13" s="1637"/>
      <c r="D13" s="1637"/>
      <c r="E13" s="1637"/>
      <c r="F13" s="1638"/>
    </row>
    <row r="14" spans="1:9" ht="53.25" customHeight="1" x14ac:dyDescent="0.2">
      <c r="A14" s="800" t="s">
        <v>1326</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28" t="s">
        <v>1327</v>
      </c>
    </row>
    <row r="15" spans="1:9" ht="44.25" customHeight="1" x14ac:dyDescent="0.2">
      <c r="A15" s="800" t="s">
        <v>1328</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28"/>
    </row>
    <row r="16" spans="1:9" ht="45.75" customHeight="1" x14ac:dyDescent="0.2">
      <c r="A16" s="800" t="s">
        <v>1329</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28"/>
    </row>
    <row r="17" spans="1:6" ht="49.5" customHeight="1" x14ac:dyDescent="0.2">
      <c r="A17" s="800" t="s">
        <v>1330</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28"/>
    </row>
    <row r="18" spans="1:6" ht="33.75" customHeight="1" x14ac:dyDescent="0.2">
      <c r="A18" s="806"/>
      <c r="B18" s="1629" t="s">
        <v>1331</v>
      </c>
      <c r="C18" s="1629"/>
      <c r="D18" s="1629"/>
      <c r="E18" s="1629"/>
      <c r="F18" s="807"/>
    </row>
    <row r="22" spans="1:6" x14ac:dyDescent="0.2">
      <c r="B22" s="1630" t="s">
        <v>1582</v>
      </c>
      <c r="C22" s="1631"/>
      <c r="D22" s="1631"/>
    </row>
    <row r="23" spans="1:6" x14ac:dyDescent="0.2">
      <c r="B23" s="1631"/>
      <c r="C23" s="1631"/>
      <c r="D23" s="1631"/>
    </row>
    <row r="24" spans="1:6" x14ac:dyDescent="0.2">
      <c r="B24" s="1631"/>
      <c r="C24" s="1631"/>
      <c r="D24" s="1631"/>
    </row>
    <row r="25" spans="1:6" x14ac:dyDescent="0.2">
      <c r="B25" s="1631"/>
      <c r="C25" s="1631"/>
      <c r="D25" s="1631"/>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H25" sqref="H2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363" t="s">
        <v>1938</v>
      </c>
      <c r="E1" s="1363"/>
      <c r="F1" s="1363"/>
      <c r="G1" s="1363"/>
      <c r="H1" s="1363"/>
    </row>
    <row r="2" spans="1:26" x14ac:dyDescent="0.2">
      <c r="A2" s="1036"/>
      <c r="B2" s="1037"/>
      <c r="C2" s="1037"/>
      <c r="D2" s="1363"/>
      <c r="E2" s="1363"/>
      <c r="F2" s="1363"/>
      <c r="G2" s="1363"/>
      <c r="H2" s="1363"/>
    </row>
    <row r="3" spans="1:26" ht="23.25" customHeight="1" x14ac:dyDescent="0.2">
      <c r="A3" s="1639" t="s">
        <v>1939</v>
      </c>
      <c r="B3" s="1367"/>
      <c r="C3" s="1367"/>
      <c r="D3" s="1367"/>
      <c r="E3" s="1367"/>
      <c r="F3" s="1367"/>
      <c r="G3" s="1367"/>
    </row>
    <row r="4" spans="1:26" x14ac:dyDescent="0.2">
      <c r="A4" s="1038"/>
      <c r="B4" s="1039"/>
      <c r="C4" s="1039"/>
      <c r="D4" s="1039"/>
      <c r="E4" s="1039"/>
      <c r="F4" s="1039"/>
      <c r="G4" s="1039"/>
    </row>
    <row r="5" spans="1:26" x14ac:dyDescent="0.2">
      <c r="A5" s="1640" t="str">
        <f>i.04119!A6</f>
        <v>Даатгагчийн нэр:</v>
      </c>
      <c r="B5" s="1641"/>
      <c r="C5" s="7"/>
      <c r="D5" s="80"/>
      <c r="E5" s="1356" t="str">
        <f>i.04119!D6</f>
        <v>..... оны .... сарын ...-ны өдөр</v>
      </c>
      <c r="F5" s="1356"/>
      <c r="G5" s="1356"/>
      <c r="H5" s="1356"/>
    </row>
    <row r="6" spans="1:26" x14ac:dyDescent="0.2">
      <c r="A6" s="1038"/>
      <c r="E6" s="13"/>
      <c r="F6" s="13"/>
      <c r="G6" s="13"/>
      <c r="H6" s="878" t="s">
        <v>3</v>
      </c>
    </row>
    <row r="7" spans="1:26" s="13" customFormat="1" ht="25.5" x14ac:dyDescent="0.2">
      <c r="A7" s="1040"/>
      <c r="B7" s="46" t="s">
        <v>1940</v>
      </c>
      <c r="C7" s="46" t="s">
        <v>6</v>
      </c>
      <c r="D7" s="25" t="s">
        <v>1941</v>
      </c>
      <c r="E7" s="25" t="s">
        <v>1942</v>
      </c>
      <c r="F7" s="25" t="s">
        <v>1943</v>
      </c>
      <c r="G7" s="44" t="s">
        <v>1944</v>
      </c>
      <c r="H7" s="25" t="s">
        <v>1945</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1946</v>
      </c>
      <c r="C9" s="282">
        <v>1</v>
      </c>
      <c r="D9" s="1351"/>
      <c r="E9" s="1352"/>
      <c r="F9" s="1352"/>
      <c r="G9" s="1353"/>
      <c r="H9" s="1354"/>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316</v>
      </c>
      <c r="B10" s="1047" t="s">
        <v>1947</v>
      </c>
      <c r="C10" s="1048">
        <v>2</v>
      </c>
      <c r="D10" s="1351"/>
      <c r="E10" s="1350"/>
      <c r="F10" s="1350"/>
      <c r="G10" s="1353"/>
      <c r="H10" s="1354"/>
    </row>
    <row r="11" spans="1:26" ht="18.75" customHeight="1" x14ac:dyDescent="0.2">
      <c r="A11" s="1044" t="s">
        <v>318</v>
      </c>
      <c r="B11" s="1047" t="s">
        <v>1948</v>
      </c>
      <c r="C11" s="1048">
        <v>3</v>
      </c>
      <c r="D11" s="1351"/>
      <c r="E11" s="1350"/>
      <c r="F11" s="1350"/>
      <c r="G11" s="1353"/>
      <c r="H11" s="1354"/>
    </row>
    <row r="12" spans="1:26" ht="18" customHeight="1" x14ac:dyDescent="0.2">
      <c r="A12" s="1044" t="s">
        <v>320</v>
      </c>
      <c r="B12" s="1047" t="s">
        <v>1949</v>
      </c>
      <c r="C12" s="1048">
        <v>4</v>
      </c>
      <c r="D12" s="1351"/>
      <c r="E12" s="1350"/>
      <c r="F12" s="1350"/>
      <c r="G12" s="1353"/>
      <c r="H12" s="1354"/>
    </row>
    <row r="13" spans="1:26" x14ac:dyDescent="0.2">
      <c r="A13" s="1044">
        <f>+A12+1</f>
        <v>5</v>
      </c>
      <c r="B13" s="1047" t="s">
        <v>1950</v>
      </c>
      <c r="C13" s="1048">
        <v>5</v>
      </c>
      <c r="D13" s="1351"/>
      <c r="E13" s="1350"/>
      <c r="F13" s="1350"/>
      <c r="G13" s="1353"/>
      <c r="H13" s="1354"/>
    </row>
    <row r="14" spans="1:26" x14ac:dyDescent="0.2">
      <c r="A14" s="1044" t="s">
        <v>324</v>
      </c>
      <c r="B14" s="1347" t="s">
        <v>1951</v>
      </c>
      <c r="C14" s="1048">
        <v>6</v>
      </c>
      <c r="D14" s="1351"/>
      <c r="E14" s="1350"/>
      <c r="F14" s="1350"/>
      <c r="G14" s="1353"/>
      <c r="H14" s="1354"/>
    </row>
    <row r="15" spans="1:26" x14ac:dyDescent="0.2">
      <c r="A15" s="1044" t="s">
        <v>326</v>
      </c>
      <c r="B15" s="1347" t="s">
        <v>1952</v>
      </c>
      <c r="C15" s="1048">
        <v>7</v>
      </c>
      <c r="D15" s="1351"/>
      <c r="E15" s="1350"/>
      <c r="F15" s="1350"/>
      <c r="G15" s="1353"/>
      <c r="H15" s="1354"/>
    </row>
    <row r="16" spans="1:26" x14ac:dyDescent="0.2">
      <c r="A16" s="1044" t="s">
        <v>328</v>
      </c>
      <c r="B16" s="1347"/>
      <c r="C16" s="1048">
        <v>8</v>
      </c>
      <c r="D16" s="1351"/>
      <c r="E16" s="1350"/>
      <c r="F16" s="1350"/>
      <c r="G16" s="1353"/>
      <c r="H16" s="1354"/>
    </row>
    <row r="17" spans="1:21" x14ac:dyDescent="0.2">
      <c r="A17" s="1044" t="s">
        <v>330</v>
      </c>
      <c r="B17" s="1347"/>
      <c r="C17" s="1048">
        <v>9</v>
      </c>
      <c r="D17" s="1351"/>
      <c r="E17" s="1350"/>
      <c r="F17" s="1350"/>
      <c r="G17" s="1353"/>
      <c r="H17" s="1354"/>
    </row>
    <row r="18" spans="1:21" x14ac:dyDescent="0.2">
      <c r="A18" s="1044" t="s">
        <v>332</v>
      </c>
      <c r="B18" s="1347"/>
      <c r="C18" s="1048">
        <v>10</v>
      </c>
      <c r="D18" s="1351"/>
      <c r="E18" s="1350"/>
      <c r="F18" s="1350"/>
      <c r="G18" s="1353"/>
      <c r="H18" s="1354"/>
    </row>
    <row r="19" spans="1:21" x14ac:dyDescent="0.2">
      <c r="A19" s="1049"/>
      <c r="B19" s="1349" t="s">
        <v>1953</v>
      </c>
      <c r="C19" s="25">
        <v>11</v>
      </c>
      <c r="D19" s="1348">
        <f>SUM(D9:D18)</f>
        <v>0</v>
      </c>
      <c r="E19" s="1348">
        <f t="shared" ref="E19:H19" si="0">SUM(E9:E18)</f>
        <v>0</v>
      </c>
      <c r="F19" s="1348">
        <f t="shared" si="0"/>
        <v>0</v>
      </c>
      <c r="G19" s="1348">
        <f t="shared" si="0"/>
        <v>0</v>
      </c>
      <c r="H19" s="1348">
        <f t="shared" si="0"/>
        <v>0</v>
      </c>
    </row>
    <row r="20" spans="1:21" ht="13.5" customHeight="1" x14ac:dyDescent="0.2">
      <c r="A20" s="1050"/>
      <c r="E20" s="1642"/>
      <c r="F20" s="1642"/>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Pqgxu1449xW5DNbVHzSfGto/kWRi88F0gT6aYjV3OPs2DWiKvil0JCBrqHS8APyWpEIBTdbFkgPI74c30TiSkg==" saltValue="d6Z8tvrnR9mFnojy1xpDew=="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topLeftCell="A63" zoomScale="80" zoomScaleNormal="80" workbookViewId="0">
      <selection activeCell="C96" sqref="C96"/>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1954</v>
      </c>
      <c r="C3" s="1056"/>
      <c r="D3" s="1057"/>
      <c r="E3" s="1057"/>
      <c r="F3" s="1057"/>
      <c r="G3" s="1057"/>
      <c r="H3" s="1057"/>
    </row>
    <row r="4" spans="1:8" outlineLevel="1" x14ac:dyDescent="0.2">
      <c r="A4" s="1059" t="s">
        <v>4</v>
      </c>
      <c r="B4" s="1060" t="s">
        <v>368</v>
      </c>
      <c r="C4" s="1061"/>
      <c r="D4" s="1062"/>
      <c r="E4" s="1062"/>
      <c r="F4" s="1062"/>
      <c r="G4" s="1062"/>
      <c r="H4" s="1062"/>
    </row>
    <row r="5" spans="1:8" outlineLevel="1" x14ac:dyDescent="0.2">
      <c r="A5" s="1064">
        <v>1</v>
      </c>
      <c r="B5" s="1065" t="s">
        <v>519</v>
      </c>
      <c r="C5" s="1282"/>
      <c r="D5" s="1066"/>
      <c r="E5" s="1067"/>
      <c r="F5" s="1067"/>
      <c r="G5" s="1067"/>
      <c r="H5" s="1066"/>
    </row>
    <row r="6" spans="1:8" outlineLevel="1" x14ac:dyDescent="0.2">
      <c r="A6" s="1068" t="s">
        <v>520</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521</v>
      </c>
      <c r="C8" s="1284">
        <f>i.04119!E13</f>
        <v>0</v>
      </c>
      <c r="D8" s="1073"/>
      <c r="E8" s="1074"/>
      <c r="F8" s="1073"/>
      <c r="G8" s="1074"/>
      <c r="H8" s="1073"/>
    </row>
    <row r="9" spans="1:8" outlineLevel="1" x14ac:dyDescent="0.2">
      <c r="A9" s="1071" t="s">
        <v>18</v>
      </c>
      <c r="B9" s="1072" t="s">
        <v>522</v>
      </c>
      <c r="C9" s="1284">
        <f>i.04119!E14</f>
        <v>0</v>
      </c>
      <c r="D9" s="1073"/>
      <c r="E9" s="1074"/>
      <c r="F9" s="1073"/>
      <c r="G9" s="1074"/>
      <c r="H9" s="1073"/>
    </row>
    <row r="10" spans="1:8" outlineLevel="1" x14ac:dyDescent="0.2">
      <c r="A10" s="1071" t="s">
        <v>20</v>
      </c>
      <c r="B10" s="1072" t="s">
        <v>523</v>
      </c>
      <c r="C10" s="1284">
        <f>i.04119!E15</f>
        <v>0</v>
      </c>
      <c r="D10" s="1073"/>
      <c r="E10" s="1074"/>
      <c r="F10" s="1073"/>
      <c r="G10" s="1074"/>
      <c r="H10" s="1073"/>
    </row>
    <row r="11" spans="1:8" outlineLevel="1" x14ac:dyDescent="0.2">
      <c r="A11" s="1068" t="s">
        <v>22</v>
      </c>
      <c r="B11" s="1075" t="s">
        <v>524</v>
      </c>
      <c r="C11" s="1285">
        <f>i.04119!E16</f>
        <v>0</v>
      </c>
      <c r="D11" s="1066"/>
      <c r="E11" s="1074"/>
      <c r="F11" s="1066"/>
      <c r="G11" s="1074"/>
      <c r="H11" s="1066"/>
    </row>
    <row r="12" spans="1:8" outlineLevel="1" x14ac:dyDescent="0.2">
      <c r="A12" s="1068" t="s">
        <v>525</v>
      </c>
      <c r="B12" s="1075" t="s">
        <v>183</v>
      </c>
      <c r="C12" s="1282"/>
      <c r="D12" s="1066"/>
      <c r="E12" s="1070"/>
      <c r="F12" s="1066"/>
      <c r="G12" s="1070"/>
      <c r="H12" s="1066"/>
    </row>
    <row r="13" spans="1:8" outlineLevel="1" x14ac:dyDescent="0.2">
      <c r="A13" s="1071" t="s">
        <v>29</v>
      </c>
      <c r="B13" s="1072" t="s">
        <v>526</v>
      </c>
      <c r="C13" s="1284">
        <f>i.04119!E18</f>
        <v>0</v>
      </c>
      <c r="D13" s="1073"/>
      <c r="E13" s="1074"/>
      <c r="F13" s="1073"/>
      <c r="G13" s="1074"/>
      <c r="H13" s="1073"/>
    </row>
    <row r="14" spans="1:8" outlineLevel="1" x14ac:dyDescent="0.2">
      <c r="A14" s="1071" t="s">
        <v>31</v>
      </c>
      <c r="B14" s="1072" t="s">
        <v>527</v>
      </c>
      <c r="C14" s="1284">
        <f>i.04119!E19</f>
        <v>0</v>
      </c>
      <c r="D14" s="1073"/>
      <c r="E14" s="1074"/>
      <c r="F14" s="1073"/>
      <c r="G14" s="1074"/>
      <c r="H14" s="1073"/>
    </row>
    <row r="15" spans="1:8" outlineLevel="1" x14ac:dyDescent="0.2">
      <c r="A15" s="1068" t="s">
        <v>33</v>
      </c>
      <c r="B15" s="1075" t="s">
        <v>528</v>
      </c>
      <c r="C15" s="1285">
        <f>i.04119!E20</f>
        <v>0</v>
      </c>
      <c r="D15" s="1073"/>
      <c r="E15" s="1074"/>
      <c r="F15" s="1073"/>
      <c r="G15" s="1074"/>
      <c r="H15" s="1073"/>
    </row>
    <row r="16" spans="1:8" outlineLevel="1" x14ac:dyDescent="0.2">
      <c r="A16" s="1068" t="s">
        <v>529</v>
      </c>
      <c r="B16" s="1075" t="s">
        <v>530</v>
      </c>
      <c r="C16" s="1285"/>
      <c r="D16" s="1066"/>
      <c r="E16" s="1074"/>
      <c r="F16" s="1066"/>
      <c r="G16" s="1074"/>
      <c r="H16" s="1066"/>
    </row>
    <row r="17" spans="1:8" outlineLevel="1" x14ac:dyDescent="0.2">
      <c r="A17" s="1071" t="s">
        <v>531</v>
      </c>
      <c r="B17" s="1072" t="s">
        <v>532</v>
      </c>
      <c r="C17" s="1284">
        <f>i.04119!E22</f>
        <v>0</v>
      </c>
      <c r="D17" s="1073"/>
      <c r="E17" s="1074"/>
      <c r="F17" s="1073"/>
      <c r="G17" s="1074"/>
      <c r="H17" s="1073"/>
    </row>
    <row r="18" spans="1:8" outlineLevel="1" x14ac:dyDescent="0.2">
      <c r="A18" s="1068" t="s">
        <v>533</v>
      </c>
      <c r="B18" s="1075" t="s">
        <v>534</v>
      </c>
      <c r="C18" s="1285">
        <f>i.04119!E23</f>
        <v>0</v>
      </c>
      <c r="D18" s="1073"/>
      <c r="E18" s="1074"/>
      <c r="F18" s="1073"/>
      <c r="G18" s="1074"/>
      <c r="H18" s="1073"/>
    </row>
    <row r="19" spans="1:8" outlineLevel="1" x14ac:dyDescent="0.2">
      <c r="A19" s="1068" t="s">
        <v>535</v>
      </c>
      <c r="B19" s="1075" t="s">
        <v>536</v>
      </c>
      <c r="C19" s="1285"/>
      <c r="D19" s="1066"/>
      <c r="E19" s="1074"/>
      <c r="F19" s="1066"/>
      <c r="G19" s="1074"/>
      <c r="H19" s="1066"/>
    </row>
    <row r="20" spans="1:8" outlineLevel="1" x14ac:dyDescent="0.2">
      <c r="A20" s="1071" t="s">
        <v>537</v>
      </c>
      <c r="B20" s="1072" t="s">
        <v>538</v>
      </c>
      <c r="C20" s="1284">
        <f>i.04119!E25</f>
        <v>0</v>
      </c>
      <c r="D20" s="1073"/>
      <c r="E20" s="1074"/>
      <c r="F20" s="1073"/>
      <c r="G20" s="1074"/>
      <c r="H20" s="1073"/>
    </row>
    <row r="21" spans="1:8" outlineLevel="1" x14ac:dyDescent="0.2">
      <c r="A21" s="1071" t="s">
        <v>539</v>
      </c>
      <c r="B21" s="1072" t="s">
        <v>514</v>
      </c>
      <c r="C21" s="1284">
        <f>i.04119!E26</f>
        <v>0</v>
      </c>
      <c r="D21" s="1073"/>
      <c r="E21" s="1074"/>
      <c r="F21" s="1073"/>
      <c r="G21" s="1074"/>
      <c r="H21" s="1073"/>
    </row>
    <row r="22" spans="1:8" outlineLevel="1" x14ac:dyDescent="0.2">
      <c r="A22" s="1071" t="s">
        <v>540</v>
      </c>
      <c r="B22" s="1076" t="s">
        <v>405</v>
      </c>
      <c r="C22" s="1284">
        <f>i.04119!E27</f>
        <v>0</v>
      </c>
      <c r="D22" s="1073"/>
      <c r="E22" s="1074"/>
      <c r="F22" s="1073"/>
      <c r="G22" s="1074"/>
      <c r="H22" s="1073"/>
    </row>
    <row r="23" spans="1:8" outlineLevel="1" x14ac:dyDescent="0.2">
      <c r="A23" s="1071" t="s">
        <v>541</v>
      </c>
      <c r="B23" s="1076" t="s">
        <v>542</v>
      </c>
      <c r="C23" s="1284">
        <f>i.04119!E28</f>
        <v>0</v>
      </c>
      <c r="D23" s="1073"/>
      <c r="E23" s="1074"/>
      <c r="F23" s="1073"/>
      <c r="G23" s="1074"/>
      <c r="H23" s="1073"/>
    </row>
    <row r="24" spans="1:8" outlineLevel="1" x14ac:dyDescent="0.2">
      <c r="A24" s="1071" t="s">
        <v>543</v>
      </c>
      <c r="B24" s="1076" t="s">
        <v>544</v>
      </c>
      <c r="C24" s="1284">
        <f>i.04119!E29</f>
        <v>0</v>
      </c>
      <c r="D24" s="1073"/>
      <c r="E24" s="1074"/>
      <c r="F24" s="1073"/>
      <c r="G24" s="1074"/>
      <c r="H24" s="1073"/>
    </row>
    <row r="25" spans="1:8" outlineLevel="1" x14ac:dyDescent="0.2">
      <c r="A25" s="1071" t="s">
        <v>545</v>
      </c>
      <c r="B25" s="1076" t="s">
        <v>546</v>
      </c>
      <c r="C25" s="1284">
        <f>i.04119!E30</f>
        <v>0</v>
      </c>
      <c r="D25" s="1073"/>
      <c r="E25" s="1074"/>
      <c r="F25" s="1073"/>
      <c r="G25" s="1074"/>
      <c r="H25" s="1073"/>
    </row>
    <row r="26" spans="1:8" outlineLevel="1" x14ac:dyDescent="0.2">
      <c r="A26" s="1068" t="s">
        <v>547</v>
      </c>
      <c r="B26" s="1077" t="s">
        <v>548</v>
      </c>
      <c r="C26" s="1285">
        <f>i.04119!E31</f>
        <v>0</v>
      </c>
      <c r="D26" s="1073"/>
      <c r="E26" s="1074"/>
      <c r="F26" s="1073"/>
      <c r="G26" s="1074"/>
      <c r="H26" s="1073"/>
    </row>
    <row r="27" spans="1:8" outlineLevel="1" x14ac:dyDescent="0.2">
      <c r="A27" s="1068" t="s">
        <v>549</v>
      </c>
      <c r="B27" s="1077" t="s">
        <v>143</v>
      </c>
      <c r="C27" s="1282"/>
      <c r="D27" s="1066"/>
      <c r="E27" s="1074"/>
      <c r="F27" s="1066"/>
      <c r="G27" s="1074"/>
      <c r="H27" s="1066"/>
    </row>
    <row r="28" spans="1:8" outlineLevel="1" x14ac:dyDescent="0.2">
      <c r="A28" s="1071" t="s">
        <v>550</v>
      </c>
      <c r="B28" s="1078" t="s">
        <v>551</v>
      </c>
      <c r="C28" s="1284">
        <f>i.04119!E33</f>
        <v>0</v>
      </c>
      <c r="D28" s="1066"/>
      <c r="E28" s="1070"/>
      <c r="F28" s="1066"/>
      <c r="G28" s="1070"/>
      <c r="H28" s="1066"/>
    </row>
    <row r="29" spans="1:8" outlineLevel="1" x14ac:dyDescent="0.2">
      <c r="A29" s="1071" t="s">
        <v>552</v>
      </c>
      <c r="B29" s="1078" t="s">
        <v>553</v>
      </c>
      <c r="C29" s="1284">
        <f>i.04119!E34</f>
        <v>0</v>
      </c>
      <c r="D29" s="1073"/>
      <c r="E29" s="1074"/>
      <c r="F29" s="1073"/>
      <c r="G29" s="1074"/>
      <c r="H29" s="1073"/>
    </row>
    <row r="30" spans="1:8" ht="25.5" outlineLevel="1" x14ac:dyDescent="0.2">
      <c r="A30" s="1071" t="s">
        <v>554</v>
      </c>
      <c r="B30" s="1078" t="s">
        <v>173</v>
      </c>
      <c r="C30" s="1284">
        <f>i.04119!E35</f>
        <v>0</v>
      </c>
      <c r="D30" s="1073"/>
      <c r="E30" s="1074"/>
      <c r="F30" s="1073"/>
      <c r="G30" s="1074"/>
      <c r="H30" s="1073"/>
    </row>
    <row r="31" spans="1:8" outlineLevel="1" x14ac:dyDescent="0.2">
      <c r="A31" s="1071" t="s">
        <v>555</v>
      </c>
      <c r="B31" s="1078" t="s">
        <v>174</v>
      </c>
      <c r="C31" s="1284">
        <f>i.04119!E36</f>
        <v>0</v>
      </c>
      <c r="D31" s="1073"/>
      <c r="E31" s="1074"/>
      <c r="F31" s="1073"/>
      <c r="G31" s="1074"/>
      <c r="H31" s="1073"/>
    </row>
    <row r="32" spans="1:8" outlineLevel="1" x14ac:dyDescent="0.2">
      <c r="A32" s="1068" t="s">
        <v>556</v>
      </c>
      <c r="B32" s="1077" t="s">
        <v>557</v>
      </c>
      <c r="C32" s="1285">
        <f>i.04119!E37</f>
        <v>0</v>
      </c>
      <c r="D32" s="1073"/>
      <c r="E32" s="1074"/>
      <c r="F32" s="1073"/>
      <c r="G32" s="1074"/>
      <c r="H32" s="1073"/>
    </row>
    <row r="33" spans="1:8" outlineLevel="1" x14ac:dyDescent="0.2">
      <c r="A33" s="1068" t="s">
        <v>558</v>
      </c>
      <c r="B33" s="1077" t="s">
        <v>185</v>
      </c>
      <c r="C33" s="1285"/>
      <c r="D33" s="1066"/>
      <c r="E33" s="1074"/>
      <c r="F33" s="1066"/>
      <c r="G33" s="1074"/>
      <c r="H33" s="1066"/>
    </row>
    <row r="34" spans="1:8" outlineLevel="1" x14ac:dyDescent="0.2">
      <c r="A34" s="1071" t="s">
        <v>559</v>
      </c>
      <c r="B34" s="1076" t="s">
        <v>560</v>
      </c>
      <c r="C34" s="1284">
        <f>i.04119!E39</f>
        <v>0</v>
      </c>
      <c r="D34" s="1073"/>
      <c r="E34" s="1074"/>
      <c r="F34" s="1073"/>
      <c r="G34" s="1074"/>
      <c r="H34" s="1073"/>
    </row>
    <row r="35" spans="1:8" outlineLevel="1" x14ac:dyDescent="0.2">
      <c r="A35" s="1068" t="s">
        <v>561</v>
      </c>
      <c r="B35" s="1077" t="s">
        <v>562</v>
      </c>
      <c r="C35" s="1285">
        <f>i.04119!E40</f>
        <v>0</v>
      </c>
      <c r="D35" s="1073"/>
      <c r="E35" s="1074"/>
      <c r="F35" s="1073"/>
      <c r="G35" s="1074"/>
      <c r="H35" s="1073"/>
    </row>
    <row r="36" spans="1:8" outlineLevel="1" x14ac:dyDescent="0.2">
      <c r="A36" s="1068" t="s">
        <v>563</v>
      </c>
      <c r="B36" s="1077" t="s">
        <v>564</v>
      </c>
      <c r="C36" s="1285">
        <f>i.04119!E41</f>
        <v>0</v>
      </c>
      <c r="D36" s="1073"/>
      <c r="E36" s="1074"/>
      <c r="F36" s="1073"/>
      <c r="G36" s="1074"/>
      <c r="H36" s="1073"/>
    </row>
    <row r="37" spans="1:8" outlineLevel="1" x14ac:dyDescent="0.2">
      <c r="A37" s="1068" t="s">
        <v>565</v>
      </c>
      <c r="B37" s="1077" t="s">
        <v>566</v>
      </c>
      <c r="C37" s="1285">
        <f>i.04119!E42</f>
        <v>0</v>
      </c>
      <c r="D37" s="1073"/>
      <c r="E37" s="1074"/>
      <c r="F37" s="1073"/>
      <c r="G37" s="1074"/>
      <c r="H37" s="1073"/>
    </row>
    <row r="38" spans="1:8" outlineLevel="1" x14ac:dyDescent="0.2">
      <c r="A38" s="1068" t="s">
        <v>567</v>
      </c>
      <c r="B38" s="1077" t="s">
        <v>568</v>
      </c>
      <c r="C38" s="1285">
        <f>i.04119!E43</f>
        <v>0</v>
      </c>
      <c r="D38" s="1073"/>
      <c r="E38" s="1074"/>
      <c r="F38" s="1073"/>
      <c r="G38" s="1074"/>
      <c r="H38" s="1073"/>
    </row>
    <row r="39" spans="1:8" ht="13.5" outlineLevel="1" thickBot="1" x14ac:dyDescent="0.25">
      <c r="A39" s="1068" t="s">
        <v>569</v>
      </c>
      <c r="B39" s="1079" t="s">
        <v>570</v>
      </c>
      <c r="C39" s="1286">
        <f>i.04119!E44</f>
        <v>0</v>
      </c>
      <c r="D39" s="1073"/>
      <c r="E39" s="1074"/>
      <c r="F39" s="1073"/>
      <c r="G39" s="1074"/>
      <c r="H39" s="1073"/>
    </row>
    <row r="40" spans="1:8" outlineLevel="1" x14ac:dyDescent="0.2">
      <c r="A40" s="1080" t="s">
        <v>316</v>
      </c>
      <c r="B40" s="1081" t="s">
        <v>571</v>
      </c>
      <c r="C40" s="1287"/>
      <c r="D40" s="1073"/>
      <c r="E40" s="1074"/>
      <c r="F40" s="1073"/>
      <c r="G40" s="1074"/>
      <c r="H40" s="1073"/>
    </row>
    <row r="41" spans="1:8" outlineLevel="1" x14ac:dyDescent="0.2">
      <c r="A41" s="1080" t="s">
        <v>572</v>
      </c>
      <c r="B41" s="1082" t="s">
        <v>573</v>
      </c>
      <c r="C41" s="1285"/>
      <c r="D41" s="1073"/>
      <c r="E41" s="1074"/>
      <c r="F41" s="1073"/>
      <c r="G41" s="1074"/>
      <c r="H41" s="1073"/>
    </row>
    <row r="42" spans="1:8" outlineLevel="1" x14ac:dyDescent="0.2">
      <c r="A42" s="1080" t="s">
        <v>63</v>
      </c>
      <c r="B42" s="1077" t="s">
        <v>574</v>
      </c>
      <c r="C42" s="1285"/>
      <c r="D42" s="1066"/>
      <c r="E42" s="1070"/>
      <c r="F42" s="1066"/>
      <c r="G42" s="1070"/>
      <c r="H42" s="1066"/>
    </row>
    <row r="43" spans="1:8" outlineLevel="1" x14ac:dyDescent="0.2">
      <c r="A43" s="1071" t="s">
        <v>575</v>
      </c>
      <c r="B43" s="1076" t="s">
        <v>472</v>
      </c>
      <c r="C43" s="1284">
        <f>i.04119!E48</f>
        <v>0</v>
      </c>
      <c r="D43" s="1073"/>
      <c r="E43" s="1074"/>
      <c r="F43" s="1073"/>
      <c r="G43" s="1074"/>
      <c r="H43" s="1073"/>
    </row>
    <row r="44" spans="1:8" outlineLevel="1" x14ac:dyDescent="0.2">
      <c r="A44" s="1071" t="s">
        <v>576</v>
      </c>
      <c r="B44" s="1076" t="s">
        <v>577</v>
      </c>
      <c r="C44" s="1284">
        <f>i.04119!E49</f>
        <v>0</v>
      </c>
      <c r="D44" s="1073"/>
      <c r="E44" s="1074"/>
      <c r="F44" s="1073"/>
      <c r="G44" s="1074"/>
      <c r="H44" s="1073"/>
    </row>
    <row r="45" spans="1:8" outlineLevel="1" x14ac:dyDescent="0.2">
      <c r="A45" s="1071" t="s">
        <v>578</v>
      </c>
      <c r="B45" s="1076" t="s">
        <v>579</v>
      </c>
      <c r="C45" s="1284">
        <f>i.04119!E50</f>
        <v>0</v>
      </c>
      <c r="D45" s="1073"/>
      <c r="E45" s="1074"/>
      <c r="F45" s="1073"/>
      <c r="G45" s="1074"/>
      <c r="H45" s="1073"/>
    </row>
    <row r="46" spans="1:8" outlineLevel="1" x14ac:dyDescent="0.2">
      <c r="A46" s="1080" t="s">
        <v>580</v>
      </c>
      <c r="B46" s="1077" t="s">
        <v>581</v>
      </c>
      <c r="C46" s="1285">
        <f>i.04119!E51</f>
        <v>0</v>
      </c>
      <c r="D46" s="1073"/>
      <c r="E46" s="1074"/>
      <c r="F46" s="1073"/>
      <c r="G46" s="1074"/>
      <c r="H46" s="1073"/>
    </row>
    <row r="47" spans="1:8" outlineLevel="1" x14ac:dyDescent="0.2">
      <c r="A47" s="1080" t="s">
        <v>65</v>
      </c>
      <c r="B47" s="1077" t="s">
        <v>582</v>
      </c>
      <c r="C47" s="1285"/>
      <c r="D47" s="1073"/>
      <c r="E47" s="1074"/>
      <c r="F47" s="1073"/>
      <c r="G47" s="1074"/>
      <c r="H47" s="1073"/>
    </row>
    <row r="48" spans="1:8" outlineLevel="1" x14ac:dyDescent="0.2">
      <c r="A48" s="1071" t="s">
        <v>583</v>
      </c>
      <c r="B48" s="1076" t="s">
        <v>475</v>
      </c>
      <c r="C48" s="1284">
        <f>i.04119!E53</f>
        <v>0</v>
      </c>
      <c r="D48" s="1073"/>
      <c r="E48" s="1074"/>
      <c r="F48" s="1073"/>
      <c r="G48" s="1074"/>
      <c r="H48" s="1073"/>
    </row>
    <row r="49" spans="1:8" outlineLevel="1" x14ac:dyDescent="0.2">
      <c r="A49" s="1071" t="s">
        <v>584</v>
      </c>
      <c r="B49" s="1076" t="s">
        <v>476</v>
      </c>
      <c r="C49" s="1284">
        <f>i.04119!E54</f>
        <v>0</v>
      </c>
      <c r="D49" s="1066"/>
      <c r="E49" s="1074"/>
      <c r="F49" s="1066"/>
      <c r="G49" s="1074"/>
      <c r="H49" s="1066"/>
    </row>
    <row r="50" spans="1:8" outlineLevel="1" x14ac:dyDescent="0.2">
      <c r="A50" s="1071" t="s">
        <v>585</v>
      </c>
      <c r="B50" s="1076" t="s">
        <v>477</v>
      </c>
      <c r="C50" s="1284">
        <f>i.04119!E55</f>
        <v>0</v>
      </c>
      <c r="D50" s="1073"/>
      <c r="E50" s="1074"/>
      <c r="F50" s="1073"/>
      <c r="G50" s="1074"/>
      <c r="H50" s="1073"/>
    </row>
    <row r="51" spans="1:8" outlineLevel="1" x14ac:dyDescent="0.2">
      <c r="A51" s="1071" t="s">
        <v>586</v>
      </c>
      <c r="B51" s="1076" t="s">
        <v>478</v>
      </c>
      <c r="C51" s="1284">
        <f>i.04119!E56</f>
        <v>0</v>
      </c>
      <c r="D51" s="1073"/>
      <c r="E51" s="1074"/>
      <c r="F51" s="1073"/>
      <c r="G51" s="1074"/>
      <c r="H51" s="1073"/>
    </row>
    <row r="52" spans="1:8" outlineLevel="1" x14ac:dyDescent="0.2">
      <c r="A52" s="1071" t="s">
        <v>587</v>
      </c>
      <c r="B52" s="1076" t="s">
        <v>479</v>
      </c>
      <c r="C52" s="1284">
        <f>i.04119!E57</f>
        <v>0</v>
      </c>
      <c r="D52" s="1073"/>
      <c r="E52" s="1074"/>
      <c r="F52" s="1073"/>
      <c r="G52" s="1074"/>
      <c r="H52" s="1073"/>
    </row>
    <row r="53" spans="1:8" outlineLevel="1" x14ac:dyDescent="0.2">
      <c r="A53" s="1071" t="s">
        <v>588</v>
      </c>
      <c r="B53" s="1076" t="s">
        <v>480</v>
      </c>
      <c r="C53" s="1284">
        <f>i.04119!E58</f>
        <v>0</v>
      </c>
      <c r="D53" s="1073"/>
      <c r="E53" s="1074"/>
      <c r="F53" s="1073"/>
      <c r="G53" s="1074"/>
      <c r="H53" s="1073"/>
    </row>
    <row r="54" spans="1:8" outlineLevel="1" x14ac:dyDescent="0.2">
      <c r="A54" s="1080" t="s">
        <v>589</v>
      </c>
      <c r="B54" s="1077" t="s">
        <v>590</v>
      </c>
      <c r="C54" s="1285">
        <f>i.04119!E59</f>
        <v>0</v>
      </c>
      <c r="D54" s="1073"/>
      <c r="E54" s="1074"/>
      <c r="F54" s="1073"/>
      <c r="G54" s="1074"/>
      <c r="H54" s="1073"/>
    </row>
    <row r="55" spans="1:8" outlineLevel="1" x14ac:dyDescent="0.2">
      <c r="A55" s="1080" t="s">
        <v>67</v>
      </c>
      <c r="B55" s="1077" t="s">
        <v>491</v>
      </c>
      <c r="C55" s="1285"/>
      <c r="D55" s="1073"/>
      <c r="E55" s="1074"/>
      <c r="F55" s="1073"/>
      <c r="G55" s="1074"/>
      <c r="H55" s="1073"/>
    </row>
    <row r="56" spans="1:8" outlineLevel="1" x14ac:dyDescent="0.2">
      <c r="A56" s="1071" t="s">
        <v>591</v>
      </c>
      <c r="B56" s="1076" t="s">
        <v>481</v>
      </c>
      <c r="C56" s="1284">
        <f>i.04119!E61</f>
        <v>0</v>
      </c>
      <c r="D56" s="1073"/>
      <c r="E56" s="1074"/>
      <c r="F56" s="1073"/>
      <c r="G56" s="1074"/>
      <c r="H56" s="1073"/>
    </row>
    <row r="57" spans="1:8" outlineLevel="1" x14ac:dyDescent="0.2">
      <c r="A57" s="1071" t="s">
        <v>592</v>
      </c>
      <c r="B57" s="1076" t="s">
        <v>482</v>
      </c>
      <c r="C57" s="1284">
        <f>i.04119!E62</f>
        <v>0</v>
      </c>
      <c r="D57" s="1066"/>
      <c r="E57" s="1074"/>
      <c r="F57" s="1066"/>
      <c r="G57" s="1074"/>
      <c r="H57" s="1066"/>
    </row>
    <row r="58" spans="1:8" outlineLevel="1" x14ac:dyDescent="0.2">
      <c r="A58" s="1071" t="s">
        <v>593</v>
      </c>
      <c r="B58" s="1076" t="s">
        <v>484</v>
      </c>
      <c r="C58" s="1284">
        <f>i.04119!E63</f>
        <v>0</v>
      </c>
      <c r="D58" s="1073"/>
      <c r="E58" s="1074"/>
      <c r="F58" s="1073"/>
      <c r="G58" s="1074"/>
      <c r="H58" s="1073"/>
    </row>
    <row r="59" spans="1:8" outlineLevel="1" x14ac:dyDescent="0.2">
      <c r="A59" s="1071" t="s">
        <v>594</v>
      </c>
      <c r="B59" s="1076" t="s">
        <v>485</v>
      </c>
      <c r="C59" s="1284">
        <f>i.04119!E64</f>
        <v>0</v>
      </c>
      <c r="D59" s="1073"/>
      <c r="E59" s="1074"/>
      <c r="F59" s="1073"/>
      <c r="G59" s="1074"/>
      <c r="H59" s="1073"/>
    </row>
    <row r="60" spans="1:8" outlineLevel="1" x14ac:dyDescent="0.2">
      <c r="A60" s="1071" t="s">
        <v>595</v>
      </c>
      <c r="B60" s="1076" t="s">
        <v>486</v>
      </c>
      <c r="C60" s="1284">
        <f>i.04119!E65</f>
        <v>0</v>
      </c>
      <c r="D60" s="1073"/>
      <c r="E60" s="1074"/>
      <c r="F60" s="1073"/>
      <c r="G60" s="1074"/>
      <c r="H60" s="1073"/>
    </row>
    <row r="61" spans="1:8" outlineLevel="1" x14ac:dyDescent="0.2">
      <c r="A61" s="1071" t="s">
        <v>596</v>
      </c>
      <c r="B61" s="1076" t="s">
        <v>487</v>
      </c>
      <c r="C61" s="1284">
        <f>i.04119!E66</f>
        <v>0</v>
      </c>
      <c r="D61" s="1073"/>
      <c r="E61" s="1074"/>
      <c r="F61" s="1073"/>
      <c r="G61" s="1074"/>
      <c r="H61" s="1073"/>
    </row>
    <row r="62" spans="1:8" outlineLevel="1" x14ac:dyDescent="0.2">
      <c r="A62" s="1071" t="s">
        <v>597</v>
      </c>
      <c r="B62" s="1076" t="s">
        <v>488</v>
      </c>
      <c r="C62" s="1284">
        <f>i.04119!E67</f>
        <v>0</v>
      </c>
      <c r="D62" s="1073"/>
      <c r="E62" s="1074"/>
      <c r="F62" s="1073"/>
      <c r="G62" s="1074"/>
      <c r="H62" s="1073"/>
    </row>
    <row r="63" spans="1:8" outlineLevel="1" x14ac:dyDescent="0.2">
      <c r="A63" s="1071" t="s">
        <v>598</v>
      </c>
      <c r="B63" s="1076" t="s">
        <v>489</v>
      </c>
      <c r="C63" s="1284">
        <f>i.04119!E68</f>
        <v>0</v>
      </c>
      <c r="D63" s="1073"/>
      <c r="E63" s="1074"/>
      <c r="F63" s="1073"/>
      <c r="G63" s="1074"/>
      <c r="H63" s="1073"/>
    </row>
    <row r="64" spans="1:8" outlineLevel="1" x14ac:dyDescent="0.2">
      <c r="A64" s="1071" t="s">
        <v>599</v>
      </c>
      <c r="B64" s="1076" t="s">
        <v>490</v>
      </c>
      <c r="C64" s="1284">
        <f>i.04119!E69</f>
        <v>0</v>
      </c>
      <c r="D64" s="1073"/>
      <c r="E64" s="1074"/>
      <c r="F64" s="1073"/>
      <c r="G64" s="1074"/>
      <c r="H64" s="1073"/>
    </row>
    <row r="65" spans="1:8" outlineLevel="1" x14ac:dyDescent="0.2">
      <c r="A65" s="1071" t="s">
        <v>600</v>
      </c>
      <c r="B65" s="1076" t="s">
        <v>515</v>
      </c>
      <c r="C65" s="1284">
        <f>i.04119!E70</f>
        <v>0</v>
      </c>
      <c r="D65" s="1073"/>
      <c r="E65" s="1074"/>
      <c r="F65" s="1073"/>
      <c r="G65" s="1074"/>
      <c r="H65" s="1073"/>
    </row>
    <row r="66" spans="1:8" outlineLevel="1" x14ac:dyDescent="0.2">
      <c r="A66" s="1071" t="s">
        <v>601</v>
      </c>
      <c r="B66" s="1076" t="s">
        <v>491</v>
      </c>
      <c r="C66" s="1284">
        <f>i.04119!E71</f>
        <v>0</v>
      </c>
      <c r="D66" s="1073"/>
      <c r="E66" s="1074"/>
      <c r="F66" s="1073"/>
      <c r="G66" s="1074"/>
      <c r="H66" s="1073"/>
    </row>
    <row r="67" spans="1:8" outlineLevel="1" x14ac:dyDescent="0.2">
      <c r="A67" s="1080" t="s">
        <v>602</v>
      </c>
      <c r="B67" s="1077" t="s">
        <v>603</v>
      </c>
      <c r="C67" s="1285">
        <f>i.04119!E72</f>
        <v>0</v>
      </c>
      <c r="D67" s="1073"/>
      <c r="E67" s="1074"/>
      <c r="F67" s="1073"/>
      <c r="G67" s="1074"/>
      <c r="H67" s="1073"/>
    </row>
    <row r="68" spans="1:8" outlineLevel="1" x14ac:dyDescent="0.2">
      <c r="A68" s="1080" t="s">
        <v>69</v>
      </c>
      <c r="B68" s="1082" t="s">
        <v>492</v>
      </c>
      <c r="C68" s="1285">
        <f>i.04119!E73</f>
        <v>0</v>
      </c>
      <c r="D68" s="1073"/>
      <c r="E68" s="1074"/>
      <c r="F68" s="1073"/>
      <c r="G68" s="1074"/>
      <c r="H68" s="1073"/>
    </row>
    <row r="69" spans="1:8" outlineLevel="1" x14ac:dyDescent="0.2">
      <c r="A69" s="1080" t="s">
        <v>71</v>
      </c>
      <c r="B69" s="1082" t="s">
        <v>604</v>
      </c>
      <c r="C69" s="1285">
        <f>i.04119!E74</f>
        <v>0</v>
      </c>
      <c r="D69" s="1073"/>
      <c r="E69" s="1074"/>
      <c r="F69" s="1073"/>
      <c r="G69" s="1074"/>
      <c r="H69" s="1073"/>
    </row>
    <row r="70" spans="1:8" outlineLevel="1" x14ac:dyDescent="0.2">
      <c r="A70" s="1080" t="s">
        <v>73</v>
      </c>
      <c r="B70" s="1082" t="s">
        <v>605</v>
      </c>
      <c r="C70" s="1285">
        <f>i.04119!E75</f>
        <v>0</v>
      </c>
      <c r="D70" s="1066"/>
      <c r="E70" s="1074"/>
      <c r="F70" s="1066"/>
      <c r="G70" s="1074"/>
      <c r="H70" s="1066"/>
    </row>
    <row r="71" spans="1:8" outlineLevel="1" x14ac:dyDescent="0.2">
      <c r="A71" s="1071" t="s">
        <v>606</v>
      </c>
      <c r="B71" s="1281" t="s">
        <v>500</v>
      </c>
      <c r="C71" s="1284">
        <f>i.04119!E76</f>
        <v>0</v>
      </c>
      <c r="D71" s="1066"/>
      <c r="E71" s="1074"/>
      <c r="F71" s="1066"/>
      <c r="G71" s="1074"/>
      <c r="H71" s="1066"/>
    </row>
    <row r="72" spans="1:8" outlineLevel="1" x14ac:dyDescent="0.2">
      <c r="A72" s="1071" t="s">
        <v>607</v>
      </c>
      <c r="B72" s="1281" t="s">
        <v>501</v>
      </c>
      <c r="C72" s="1284">
        <f>i.04119!E77</f>
        <v>0</v>
      </c>
      <c r="D72" s="1066"/>
      <c r="E72" s="1074"/>
      <c r="F72" s="1066"/>
      <c r="G72" s="1074"/>
      <c r="H72" s="1066"/>
    </row>
    <row r="73" spans="1:8" outlineLevel="1" x14ac:dyDescent="0.2">
      <c r="A73" s="1071" t="s">
        <v>608</v>
      </c>
      <c r="B73" s="1078" t="s">
        <v>502</v>
      </c>
      <c r="C73" s="1284">
        <f>i.04119!E78</f>
        <v>0</v>
      </c>
      <c r="D73" s="1066"/>
      <c r="E73" s="1074"/>
      <c r="F73" s="1066"/>
      <c r="G73" s="1074"/>
      <c r="H73" s="1066"/>
    </row>
    <row r="74" spans="1:8" outlineLevel="1" x14ac:dyDescent="0.2">
      <c r="A74" s="1080" t="s">
        <v>609</v>
      </c>
      <c r="B74" s="1082" t="s">
        <v>610</v>
      </c>
      <c r="C74" s="1288">
        <f>i.04119!E79</f>
        <v>0</v>
      </c>
      <c r="D74" s="1073"/>
      <c r="E74" s="1074"/>
      <c r="F74" s="1073"/>
      <c r="G74" s="1074"/>
      <c r="H74" s="1073"/>
    </row>
    <row r="75" spans="1:8" ht="13.5" outlineLevel="1" thickBot="1" x14ac:dyDescent="0.25">
      <c r="A75" s="1083" t="s">
        <v>75</v>
      </c>
      <c r="B75" s="1079" t="s">
        <v>611</v>
      </c>
      <c r="C75" s="1286">
        <f>i.04119!E80</f>
        <v>0</v>
      </c>
      <c r="D75" s="1073"/>
      <c r="E75" s="1074"/>
      <c r="F75" s="1073"/>
      <c r="G75" s="1074"/>
      <c r="H75" s="1073"/>
    </row>
    <row r="76" spans="1:8" outlineLevel="1" x14ac:dyDescent="0.2">
      <c r="A76" s="1084" t="s">
        <v>612</v>
      </c>
      <c r="B76" s="1085" t="s">
        <v>613</v>
      </c>
      <c r="C76" s="1287"/>
      <c r="D76" s="1073"/>
      <c r="E76" s="1074"/>
      <c r="F76" s="1073"/>
      <c r="G76" s="1074"/>
      <c r="H76" s="1073"/>
    </row>
    <row r="77" spans="1:8" outlineLevel="1" x14ac:dyDescent="0.2">
      <c r="A77" s="1080" t="s">
        <v>77</v>
      </c>
      <c r="B77" s="1075" t="s">
        <v>614</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509</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615</v>
      </c>
      <c r="B82" s="1075" t="s">
        <v>127</v>
      </c>
      <c r="C82" s="1285">
        <f>i.04119!E87</f>
        <v>0</v>
      </c>
      <c r="D82" s="1066"/>
      <c r="E82" s="1074"/>
      <c r="F82" s="1066"/>
      <c r="G82" s="1074"/>
      <c r="H82" s="1066"/>
    </row>
    <row r="83" spans="1:8" outlineLevel="1" x14ac:dyDescent="0.2">
      <c r="A83" s="1080" t="s">
        <v>616</v>
      </c>
      <c r="B83" s="1075" t="s">
        <v>510</v>
      </c>
      <c r="C83" s="1285">
        <f>i.04119!E88</f>
        <v>0</v>
      </c>
      <c r="D83" s="1066"/>
      <c r="E83" s="1074"/>
      <c r="F83" s="1066"/>
      <c r="G83" s="1074"/>
      <c r="H83" s="1066"/>
    </row>
    <row r="84" spans="1:8" ht="13.5" outlineLevel="1" thickBot="1" x14ac:dyDescent="0.25">
      <c r="A84" s="1080" t="s">
        <v>617</v>
      </c>
      <c r="B84" s="1086" t="s">
        <v>618</v>
      </c>
      <c r="C84" s="1289">
        <f>i.04119!E89</f>
        <v>0</v>
      </c>
      <c r="D84" s="1066"/>
      <c r="E84" s="1074"/>
      <c r="F84" s="1066"/>
      <c r="G84" s="1074"/>
      <c r="H84" s="1066"/>
    </row>
    <row r="85" spans="1:8" ht="13.5" outlineLevel="1" thickBot="1" x14ac:dyDescent="0.25">
      <c r="A85" s="1087" t="s">
        <v>619</v>
      </c>
      <c r="B85" s="1088" t="s">
        <v>620</v>
      </c>
      <c r="C85" s="1290">
        <f>i.04119!E90</f>
        <v>0</v>
      </c>
      <c r="D85" s="1066"/>
      <c r="E85" s="1074"/>
      <c r="F85" s="1066"/>
      <c r="G85" s="1074"/>
      <c r="H85" s="1066"/>
    </row>
    <row r="86" spans="1:8" outlineLevel="1" x14ac:dyDescent="0.2"/>
    <row r="87" spans="1:8" s="1092" customFormat="1" outlineLevel="1" x14ac:dyDescent="0.2">
      <c r="A87" s="1089" t="s">
        <v>1955</v>
      </c>
      <c r="B87" s="1090"/>
      <c r="C87" s="1656"/>
      <c r="D87" s="1656"/>
      <c r="E87" s="1090"/>
      <c r="F87" s="1091"/>
      <c r="G87" s="1090"/>
      <c r="H87" s="1090"/>
    </row>
    <row r="88" spans="1:8" outlineLevel="1" x14ac:dyDescent="0.2"/>
    <row r="89" spans="1:8" s="1094" customFormat="1" x14ac:dyDescent="0.2">
      <c r="A89" s="1093" t="s">
        <v>1956</v>
      </c>
    </row>
    <row r="90" spans="1:8" outlineLevel="1" x14ac:dyDescent="0.2">
      <c r="B90" s="1095" t="s">
        <v>368</v>
      </c>
      <c r="C90" s="1061"/>
      <c r="D90" s="1062"/>
      <c r="E90" s="1062"/>
      <c r="F90" s="1062"/>
      <c r="G90" s="1062"/>
      <c r="H90" s="1062"/>
    </row>
    <row r="91" spans="1:8" outlineLevel="1" x14ac:dyDescent="0.2">
      <c r="B91" s="1096" t="s">
        <v>1356</v>
      </c>
      <c r="C91" s="1097">
        <f>i.04156a!E942</f>
        <v>0</v>
      </c>
      <c r="D91" s="1098"/>
      <c r="E91" s="1099"/>
      <c r="F91" s="1098"/>
      <c r="G91" s="1099"/>
      <c r="H91" s="1098"/>
    </row>
    <row r="92" spans="1:8" outlineLevel="1" x14ac:dyDescent="0.2">
      <c r="B92" s="1100" t="s">
        <v>1365</v>
      </c>
      <c r="C92" s="1101">
        <f>i.04156a!E943</f>
        <v>0</v>
      </c>
      <c r="D92" s="1098"/>
      <c r="E92" s="1099"/>
      <c r="F92" s="1098"/>
      <c r="G92" s="1099"/>
      <c r="H92" s="1098"/>
    </row>
    <row r="93" spans="1:8" outlineLevel="1" x14ac:dyDescent="0.2">
      <c r="B93" s="1100" t="s">
        <v>1366</v>
      </c>
      <c r="C93" s="1101">
        <f>i.04156a!E944</f>
        <v>0</v>
      </c>
      <c r="D93" s="1098"/>
      <c r="E93" s="1099"/>
      <c r="F93" s="1098"/>
      <c r="G93" s="1099"/>
      <c r="H93" s="1098"/>
    </row>
    <row r="94" spans="1:8" outlineLevel="1" x14ac:dyDescent="0.2">
      <c r="B94" s="1100" t="s">
        <v>1367</v>
      </c>
      <c r="C94" s="1101">
        <f>i.04156a!E945</f>
        <v>0</v>
      </c>
      <c r="D94" s="1098"/>
      <c r="E94" s="1099"/>
      <c r="F94" s="1098"/>
      <c r="G94" s="1099"/>
      <c r="H94" s="1098"/>
    </row>
    <row r="95" spans="1:8" outlineLevel="1" x14ac:dyDescent="0.2">
      <c r="B95" s="1100" t="s">
        <v>1368</v>
      </c>
      <c r="C95" s="1101">
        <f>i.04156a!E946</f>
        <v>0</v>
      </c>
      <c r="D95" s="1098"/>
      <c r="E95" s="1099"/>
      <c r="F95" s="1098"/>
      <c r="G95" s="1099"/>
      <c r="H95" s="1098"/>
    </row>
    <row r="96" spans="1:8" outlineLevel="1" x14ac:dyDescent="0.2">
      <c r="B96" s="1096" t="s">
        <v>1357</v>
      </c>
      <c r="C96" s="1097">
        <f>i.04156a!E947</f>
        <v>0</v>
      </c>
      <c r="D96" s="1098"/>
      <c r="E96" s="1099"/>
      <c r="F96" s="1098"/>
      <c r="G96" s="1099"/>
      <c r="H96" s="1098"/>
    </row>
    <row r="97" spans="2:8" outlineLevel="1" x14ac:dyDescent="0.2">
      <c r="B97" s="1100" t="s">
        <v>1365</v>
      </c>
      <c r="C97" s="1101">
        <f>i.04156a!E948</f>
        <v>0</v>
      </c>
      <c r="D97" s="1098"/>
      <c r="E97" s="1099"/>
      <c r="F97" s="1098"/>
      <c r="G97" s="1099"/>
      <c r="H97" s="1098"/>
    </row>
    <row r="98" spans="2:8" outlineLevel="1" x14ac:dyDescent="0.2">
      <c r="B98" s="1100" t="s">
        <v>1366</v>
      </c>
      <c r="C98" s="1101">
        <f>i.04156a!E949</f>
        <v>0</v>
      </c>
      <c r="D98" s="1098"/>
      <c r="E98" s="1099"/>
      <c r="F98" s="1098"/>
      <c r="G98" s="1099"/>
      <c r="H98" s="1098"/>
    </row>
    <row r="99" spans="2:8" outlineLevel="1" x14ac:dyDescent="0.2">
      <c r="B99" s="1100" t="s">
        <v>1367</v>
      </c>
      <c r="C99" s="1101">
        <f>i.04156a!E950</f>
        <v>0</v>
      </c>
      <c r="D99" s="1098"/>
      <c r="E99" s="1099"/>
      <c r="F99" s="1098"/>
      <c r="G99" s="1099"/>
      <c r="H99" s="1098"/>
    </row>
    <row r="100" spans="2:8" outlineLevel="1" x14ac:dyDescent="0.2">
      <c r="B100" s="1100" t="s">
        <v>1368</v>
      </c>
      <c r="C100" s="1101">
        <f>i.04156a!E951</f>
        <v>0</v>
      </c>
      <c r="D100" s="1098"/>
      <c r="E100" s="1099"/>
      <c r="F100" s="1098"/>
      <c r="G100" s="1099"/>
      <c r="H100" s="1098"/>
    </row>
    <row r="101" spans="2:8" ht="25.5" outlineLevel="1" x14ac:dyDescent="0.2">
      <c r="B101" s="1096" t="s">
        <v>1369</v>
      </c>
      <c r="C101" s="1097">
        <f>i.04156a!E952</f>
        <v>0</v>
      </c>
      <c r="D101" s="1098"/>
      <c r="E101" s="1099"/>
      <c r="F101" s="1098"/>
      <c r="G101" s="1099"/>
      <c r="H101" s="1098"/>
    </row>
    <row r="102" spans="2:8" outlineLevel="1" x14ac:dyDescent="0.2">
      <c r="B102" s="1100" t="s">
        <v>1365</v>
      </c>
      <c r="C102" s="1101">
        <f>i.04156a!E953</f>
        <v>0</v>
      </c>
      <c r="D102" s="1098"/>
      <c r="E102" s="1099"/>
      <c r="F102" s="1098"/>
      <c r="G102" s="1099"/>
      <c r="H102" s="1098"/>
    </row>
    <row r="103" spans="2:8" outlineLevel="1" x14ac:dyDescent="0.2">
      <c r="B103" s="1102" t="s">
        <v>1370</v>
      </c>
      <c r="C103" s="1103">
        <f>i.04156a!E954</f>
        <v>0</v>
      </c>
      <c r="D103" s="1098"/>
      <c r="E103" s="1099"/>
      <c r="F103" s="1098"/>
      <c r="G103" s="1099"/>
      <c r="H103" s="1098"/>
    </row>
    <row r="104" spans="2:8" outlineLevel="1" x14ac:dyDescent="0.2">
      <c r="B104" s="1100" t="s">
        <v>1366</v>
      </c>
      <c r="C104" s="1101">
        <f>i.04156a!E955</f>
        <v>0</v>
      </c>
      <c r="D104" s="1098"/>
      <c r="E104" s="1099"/>
      <c r="F104" s="1098"/>
      <c r="G104" s="1099"/>
      <c r="H104" s="1098"/>
    </row>
    <row r="105" spans="2:8" outlineLevel="1" x14ac:dyDescent="0.2">
      <c r="B105" s="1100" t="s">
        <v>1367</v>
      </c>
      <c r="C105" s="1101">
        <f>i.04156a!E956</f>
        <v>0</v>
      </c>
      <c r="D105" s="1098"/>
      <c r="E105" s="1099"/>
      <c r="F105" s="1098"/>
      <c r="G105" s="1099"/>
      <c r="H105" s="1098"/>
    </row>
    <row r="106" spans="2:8" outlineLevel="1" x14ac:dyDescent="0.2">
      <c r="B106" s="1100" t="s">
        <v>1368</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1359</v>
      </c>
      <c r="C108" s="1097">
        <f>i.04156a!E959</f>
        <v>0</v>
      </c>
      <c r="D108" s="1098"/>
      <c r="E108" s="1099"/>
      <c r="F108" s="1098"/>
      <c r="G108" s="1099"/>
      <c r="H108" s="1098"/>
    </row>
    <row r="109" spans="2:8" outlineLevel="1" x14ac:dyDescent="0.2">
      <c r="B109" s="1100" t="s">
        <v>1365</v>
      </c>
      <c r="C109" s="1101">
        <f>i.04156a!E960</f>
        <v>0</v>
      </c>
      <c r="D109" s="1098"/>
      <c r="E109" s="1099"/>
      <c r="F109" s="1098"/>
      <c r="G109" s="1099"/>
      <c r="H109" s="1098"/>
    </row>
    <row r="110" spans="2:8" outlineLevel="1" x14ac:dyDescent="0.2">
      <c r="B110" s="1100" t="s">
        <v>1366</v>
      </c>
      <c r="C110" s="1101">
        <f>i.04156a!E961</f>
        <v>0</v>
      </c>
      <c r="D110" s="1098"/>
      <c r="E110" s="1099"/>
      <c r="F110" s="1098"/>
      <c r="G110" s="1099"/>
      <c r="H110" s="1098"/>
    </row>
    <row r="111" spans="2:8" outlineLevel="1" x14ac:dyDescent="0.2">
      <c r="B111" s="1100" t="s">
        <v>1367</v>
      </c>
      <c r="C111" s="1101">
        <f>i.04156a!E962</f>
        <v>0</v>
      </c>
      <c r="D111" s="1098"/>
      <c r="E111" s="1099"/>
      <c r="F111" s="1098"/>
      <c r="G111" s="1099"/>
      <c r="H111" s="1098"/>
    </row>
    <row r="112" spans="2:8" outlineLevel="1" x14ac:dyDescent="0.2">
      <c r="B112" s="1100" t="s">
        <v>1368</v>
      </c>
      <c r="C112" s="1101">
        <f>i.04156a!E963</f>
        <v>0</v>
      </c>
      <c r="D112" s="1098"/>
      <c r="E112" s="1099"/>
      <c r="F112" s="1098"/>
      <c r="G112" s="1099"/>
      <c r="H112" s="1098"/>
    </row>
    <row r="113" spans="2:8" outlineLevel="1" x14ac:dyDescent="0.2">
      <c r="B113" s="1104" t="s">
        <v>1360</v>
      </c>
      <c r="C113" s="1097">
        <f>i.04156a!E964</f>
        <v>0</v>
      </c>
      <c r="D113" s="1098"/>
      <c r="E113" s="1099"/>
      <c r="F113" s="1098"/>
      <c r="G113" s="1099"/>
      <c r="H113" s="1098"/>
    </row>
    <row r="114" spans="2:8" outlineLevel="1" x14ac:dyDescent="0.2">
      <c r="B114" s="1100" t="s">
        <v>1365</v>
      </c>
      <c r="C114" s="1101">
        <f>i.04156a!E965</f>
        <v>0</v>
      </c>
      <c r="D114" s="1098"/>
      <c r="E114" s="1099"/>
      <c r="F114" s="1098"/>
      <c r="G114" s="1099"/>
      <c r="H114" s="1098"/>
    </row>
    <row r="115" spans="2:8" outlineLevel="1" x14ac:dyDescent="0.2">
      <c r="B115" s="1100" t="s">
        <v>1366</v>
      </c>
      <c r="C115" s="1101">
        <f>i.04156a!E966</f>
        <v>0</v>
      </c>
      <c r="D115" s="1098"/>
      <c r="E115" s="1099"/>
      <c r="F115" s="1098"/>
      <c r="G115" s="1099"/>
      <c r="H115" s="1098"/>
    </row>
    <row r="116" spans="2:8" outlineLevel="1" x14ac:dyDescent="0.2">
      <c r="B116" s="1100" t="s">
        <v>1367</v>
      </c>
      <c r="C116" s="1101">
        <f>i.04156a!E967</f>
        <v>0</v>
      </c>
      <c r="D116" s="1098"/>
      <c r="E116" s="1099"/>
      <c r="F116" s="1098"/>
      <c r="G116" s="1099"/>
      <c r="H116" s="1098"/>
    </row>
    <row r="117" spans="2:8" outlineLevel="1" x14ac:dyDescent="0.2">
      <c r="B117" s="1100" t="s">
        <v>1368</v>
      </c>
      <c r="C117" s="1101">
        <f>i.04156a!E968</f>
        <v>0</v>
      </c>
      <c r="D117" s="1098"/>
      <c r="E117" s="1099"/>
      <c r="F117" s="1098"/>
      <c r="G117" s="1099"/>
      <c r="H117" s="1098"/>
    </row>
    <row r="118" spans="2:8" ht="25.5" outlineLevel="1" x14ac:dyDescent="0.2">
      <c r="B118" s="1104" t="s">
        <v>1371</v>
      </c>
      <c r="C118" s="1097">
        <f>i.04156a!E969</f>
        <v>0</v>
      </c>
      <c r="D118" s="1098"/>
      <c r="E118" s="1099"/>
      <c r="F118" s="1098"/>
      <c r="G118" s="1099"/>
      <c r="H118" s="1098"/>
    </row>
    <row r="119" spans="2:8" outlineLevel="1" x14ac:dyDescent="0.2">
      <c r="B119" s="1100" t="s">
        <v>1365</v>
      </c>
      <c r="C119" s="1101">
        <f>i.04156a!E970</f>
        <v>0</v>
      </c>
      <c r="D119" s="1098"/>
      <c r="E119" s="1099"/>
      <c r="F119" s="1098"/>
      <c r="G119" s="1099"/>
      <c r="H119" s="1098"/>
    </row>
    <row r="120" spans="2:8" outlineLevel="1" x14ac:dyDescent="0.2">
      <c r="B120" s="1102" t="s">
        <v>1370</v>
      </c>
      <c r="C120" s="1103">
        <f>i.04156a!E971</f>
        <v>0</v>
      </c>
      <c r="D120" s="1098"/>
      <c r="E120" s="1099"/>
      <c r="F120" s="1098"/>
      <c r="G120" s="1099"/>
      <c r="H120" s="1098"/>
    </row>
    <row r="121" spans="2:8" outlineLevel="1" x14ac:dyDescent="0.2">
      <c r="B121" s="1100" t="s">
        <v>1366</v>
      </c>
      <c r="C121" s="1101">
        <f>i.04156a!E972</f>
        <v>0</v>
      </c>
      <c r="D121" s="1098"/>
      <c r="E121" s="1099"/>
      <c r="F121" s="1098"/>
      <c r="G121" s="1099"/>
      <c r="H121" s="1098"/>
    </row>
    <row r="122" spans="2:8" outlineLevel="1" x14ac:dyDescent="0.2">
      <c r="B122" s="1100" t="s">
        <v>1367</v>
      </c>
      <c r="C122" s="1101">
        <f>i.04156a!E973</f>
        <v>0</v>
      </c>
      <c r="D122" s="1098"/>
      <c r="E122" s="1099"/>
      <c r="F122" s="1098"/>
      <c r="G122" s="1099"/>
      <c r="H122" s="1098"/>
    </row>
    <row r="123" spans="2:8" outlineLevel="1" x14ac:dyDescent="0.2">
      <c r="B123" s="1100" t="s">
        <v>1368</v>
      </c>
      <c r="C123" s="1101">
        <f>i.04156a!E974</f>
        <v>0</v>
      </c>
      <c r="D123" s="1098"/>
      <c r="E123" s="1099"/>
      <c r="F123" s="1098"/>
      <c r="G123" s="1099"/>
      <c r="H123" s="1098"/>
    </row>
    <row r="124" spans="2:8" outlineLevel="1" x14ac:dyDescent="0.2">
      <c r="B124" s="1105" t="s">
        <v>1013</v>
      </c>
      <c r="C124" s="1106">
        <f>C118+C101</f>
        <v>0</v>
      </c>
      <c r="D124" s="1107"/>
      <c r="E124" s="1108"/>
      <c r="F124" s="1107"/>
      <c r="G124" s="1108"/>
      <c r="H124" s="1107"/>
    </row>
    <row r="125" spans="2:8" outlineLevel="1" x14ac:dyDescent="0.2"/>
    <row r="126" spans="2:8" outlineLevel="1" x14ac:dyDescent="0.2">
      <c r="B126" s="1109" t="s">
        <v>1364</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1957</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1013</v>
      </c>
      <c r="C140" s="1113">
        <f>SUM(C127:C139)</f>
        <v>0</v>
      </c>
      <c r="D140" s="1114"/>
      <c r="E140" s="1115"/>
      <c r="F140" s="1116"/>
      <c r="G140" s="1115"/>
      <c r="H140" s="1116"/>
    </row>
    <row r="141" spans="1:8" outlineLevel="1" x14ac:dyDescent="0.2"/>
    <row r="142" spans="1:8" s="1092" customFormat="1" outlineLevel="1" x14ac:dyDescent="0.2">
      <c r="A142" s="1092" t="s">
        <v>1955</v>
      </c>
      <c r="B142" s="1090"/>
      <c r="C142" s="1656"/>
      <c r="D142" s="1656"/>
      <c r="E142" s="1090"/>
      <c r="F142" s="1090"/>
      <c r="G142" s="1090"/>
      <c r="H142" s="1090"/>
    </row>
    <row r="143" spans="1:8" outlineLevel="1" x14ac:dyDescent="0.2"/>
    <row r="144" spans="1:8" outlineLevel="1" x14ac:dyDescent="0.2">
      <c r="A144" s="1117" t="s">
        <v>1958</v>
      </c>
      <c r="B144" s="1117"/>
      <c r="C144" s="1117"/>
      <c r="D144" s="1117"/>
      <c r="E144" s="1117"/>
    </row>
    <row r="145" spans="1:8" ht="12.95" customHeight="1" outlineLevel="1" x14ac:dyDescent="0.2">
      <c r="B145" s="1118" t="s">
        <v>1959</v>
      </c>
      <c r="C145" s="1118"/>
      <c r="D145" s="1118"/>
      <c r="E145" s="1118"/>
    </row>
    <row r="146" spans="1:8" outlineLevel="1" x14ac:dyDescent="0.2">
      <c r="B146" s="1119" t="s">
        <v>1960</v>
      </c>
      <c r="C146" s="1119"/>
      <c r="D146" s="1120"/>
      <c r="E146" s="1120"/>
    </row>
    <row r="147" spans="1:8" outlineLevel="1" x14ac:dyDescent="0.2">
      <c r="B147" s="1121" t="s">
        <v>1961</v>
      </c>
      <c r="C147" s="1122"/>
      <c r="D147" s="1123"/>
      <c r="E147" s="1123"/>
    </row>
    <row r="148" spans="1:8" outlineLevel="1" x14ac:dyDescent="0.2">
      <c r="A148" s="1124"/>
      <c r="B148" s="1125" t="s">
        <v>1962</v>
      </c>
      <c r="C148" s="1126"/>
      <c r="D148" s="1127"/>
      <c r="E148" s="1127"/>
    </row>
    <row r="149" spans="1:8" ht="25.5" outlineLevel="1" x14ac:dyDescent="0.2">
      <c r="B149" s="1128" t="s">
        <v>1963</v>
      </c>
      <c r="C149" s="1129"/>
      <c r="D149" s="1130"/>
      <c r="E149" s="1130"/>
    </row>
    <row r="150" spans="1:8" outlineLevel="1" x14ac:dyDescent="0.2">
      <c r="B150" s="1131" t="s">
        <v>1964</v>
      </c>
      <c r="C150" s="1129"/>
      <c r="D150" s="1130"/>
      <c r="E150" s="1130"/>
    </row>
    <row r="151" spans="1:8" outlineLevel="1" x14ac:dyDescent="0.2">
      <c r="B151" s="1131" t="s">
        <v>1965</v>
      </c>
      <c r="C151" s="1129"/>
      <c r="D151" s="1130"/>
      <c r="E151" s="1130"/>
    </row>
    <row r="152" spans="1:8" outlineLevel="1" x14ac:dyDescent="0.2">
      <c r="B152" s="1131" t="s">
        <v>1966</v>
      </c>
      <c r="C152" s="1129"/>
      <c r="D152" s="1130"/>
      <c r="E152" s="1130"/>
    </row>
    <row r="153" spans="1:8" outlineLevel="1" x14ac:dyDescent="0.2">
      <c r="B153" s="1131" t="s">
        <v>1967</v>
      </c>
      <c r="C153" s="1129"/>
      <c r="D153" s="1130"/>
      <c r="E153" s="1130"/>
    </row>
    <row r="154" spans="1:8" outlineLevel="1" x14ac:dyDescent="0.2"/>
    <row r="155" spans="1:8" outlineLevel="1" x14ac:dyDescent="0.2"/>
    <row r="156" spans="1:8" s="1094" customFormat="1" x14ac:dyDescent="0.2">
      <c r="A156" s="1093" t="s">
        <v>1968</v>
      </c>
    </row>
    <row r="157" spans="1:8" outlineLevel="1" x14ac:dyDescent="0.2">
      <c r="B157" s="1132" t="s">
        <v>368</v>
      </c>
      <c r="C157" s="1061"/>
      <c r="D157" s="1062"/>
      <c r="E157" s="1062"/>
      <c r="F157" s="1062"/>
      <c r="G157" s="1062"/>
      <c r="H157" s="1062"/>
    </row>
    <row r="158" spans="1:8" outlineLevel="1" x14ac:dyDescent="0.2">
      <c r="B158" s="1112" t="s">
        <v>183</v>
      </c>
      <c r="C158" s="1061"/>
      <c r="D158" s="1062"/>
      <c r="E158" s="1133"/>
      <c r="F158" s="1062"/>
      <c r="G158" s="1133"/>
      <c r="H158" s="1062"/>
    </row>
    <row r="159" spans="1:8" outlineLevel="1" x14ac:dyDescent="0.2">
      <c r="B159" s="1134" t="s">
        <v>193</v>
      </c>
      <c r="C159" s="1135">
        <f>i.04156b!N359</f>
        <v>0</v>
      </c>
      <c r="D159" s="1114"/>
      <c r="E159" s="1136"/>
      <c r="F159" s="1114"/>
      <c r="G159" s="1136"/>
      <c r="H159" s="1114"/>
    </row>
    <row r="160" spans="1:8" outlineLevel="1" x14ac:dyDescent="0.2">
      <c r="B160" s="1134" t="s">
        <v>194</v>
      </c>
      <c r="C160" s="1135">
        <f>i.04156b!N360</f>
        <v>0</v>
      </c>
      <c r="D160" s="1114"/>
      <c r="E160" s="1136"/>
      <c r="F160" s="1114"/>
      <c r="G160" s="1136"/>
      <c r="H160" s="1114"/>
    </row>
    <row r="161" spans="1:8" outlineLevel="1" x14ac:dyDescent="0.2">
      <c r="B161" s="1134" t="s">
        <v>195</v>
      </c>
      <c r="C161" s="1135">
        <f>i.04156b!N361</f>
        <v>0</v>
      </c>
      <c r="D161" s="1114"/>
      <c r="E161" s="1136"/>
      <c r="F161" s="1114"/>
      <c r="G161" s="1136"/>
      <c r="H161" s="1114"/>
    </row>
    <row r="162" spans="1:8" outlineLevel="1" x14ac:dyDescent="0.2">
      <c r="B162" s="1137" t="s">
        <v>196</v>
      </c>
      <c r="C162" s="1135">
        <f>i.04156b!N362</f>
        <v>0</v>
      </c>
      <c r="D162" s="1114"/>
      <c r="E162" s="1136"/>
      <c r="F162" s="1114"/>
      <c r="G162" s="1136"/>
      <c r="H162" s="1114"/>
    </row>
    <row r="163" spans="1:8" outlineLevel="1" x14ac:dyDescent="0.2">
      <c r="B163" s="1134" t="s">
        <v>197</v>
      </c>
      <c r="C163" s="1135">
        <f>i.04156b!N363</f>
        <v>0</v>
      </c>
      <c r="D163" s="1114"/>
      <c r="E163" s="1136"/>
      <c r="F163" s="1114"/>
      <c r="G163" s="1136"/>
      <c r="H163" s="1114"/>
    </row>
    <row r="164" spans="1:8" outlineLevel="1" x14ac:dyDescent="0.2">
      <c r="B164" s="1138" t="s">
        <v>1969</v>
      </c>
      <c r="C164" s="1139">
        <f>i.04156b!N364</f>
        <v>0</v>
      </c>
      <c r="D164" s="1114"/>
      <c r="E164" s="1136"/>
      <c r="F164" s="1114"/>
      <c r="G164" s="1136"/>
      <c r="H164" s="1114"/>
    </row>
    <row r="165" spans="1:8" outlineLevel="1" x14ac:dyDescent="0.2">
      <c r="B165" s="1112" t="s">
        <v>876</v>
      </c>
      <c r="C165" s="1140"/>
      <c r="D165" s="1114"/>
      <c r="E165" s="1136"/>
      <c r="F165" s="1114"/>
      <c r="G165" s="1136"/>
      <c r="H165" s="1114"/>
    </row>
    <row r="166" spans="1:8" outlineLevel="1" x14ac:dyDescent="0.2">
      <c r="B166" s="1134" t="s">
        <v>193</v>
      </c>
      <c r="C166" s="1135">
        <f>i.04156b!O359</f>
        <v>0</v>
      </c>
      <c r="D166" s="1114"/>
      <c r="E166" s="1136"/>
      <c r="F166" s="1114"/>
      <c r="G166" s="1136"/>
      <c r="H166" s="1114"/>
    </row>
    <row r="167" spans="1:8" outlineLevel="1" x14ac:dyDescent="0.2">
      <c r="B167" s="1134" t="s">
        <v>194</v>
      </c>
      <c r="C167" s="1135">
        <f>i.04156b!O360</f>
        <v>0</v>
      </c>
      <c r="D167" s="1114"/>
      <c r="E167" s="1136"/>
      <c r="F167" s="1114"/>
      <c r="G167" s="1136"/>
      <c r="H167" s="1114"/>
    </row>
    <row r="168" spans="1:8" outlineLevel="1" x14ac:dyDescent="0.2">
      <c r="B168" s="1134" t="s">
        <v>195</v>
      </c>
      <c r="C168" s="1135">
        <f>i.04156b!O361</f>
        <v>0</v>
      </c>
      <c r="D168" s="1114"/>
      <c r="E168" s="1136"/>
      <c r="F168" s="1114"/>
      <c r="G168" s="1136"/>
      <c r="H168" s="1114"/>
    </row>
    <row r="169" spans="1:8" outlineLevel="1" x14ac:dyDescent="0.2">
      <c r="B169" s="1137" t="s">
        <v>196</v>
      </c>
      <c r="C169" s="1135">
        <f>i.04156b!O362</f>
        <v>0</v>
      </c>
      <c r="D169" s="1114"/>
      <c r="E169" s="1136"/>
      <c r="F169" s="1114"/>
      <c r="G169" s="1136"/>
      <c r="H169" s="1114"/>
    </row>
    <row r="170" spans="1:8" outlineLevel="1" x14ac:dyDescent="0.2">
      <c r="B170" s="1134" t="s">
        <v>197</v>
      </c>
      <c r="C170" s="1135">
        <f>i.04156b!O363</f>
        <v>0</v>
      </c>
      <c r="D170" s="1114"/>
      <c r="E170" s="1136"/>
      <c r="F170" s="1114"/>
      <c r="G170" s="1136"/>
      <c r="H170" s="1114"/>
    </row>
    <row r="171" spans="1:8" outlineLevel="1" x14ac:dyDescent="0.2">
      <c r="B171" s="1138" t="s">
        <v>1970</v>
      </c>
      <c r="C171" s="1139">
        <f>i.04156b!O364</f>
        <v>0</v>
      </c>
      <c r="D171" s="1114"/>
      <c r="E171" s="1136"/>
      <c r="F171" s="1114"/>
      <c r="G171" s="1136"/>
      <c r="H171" s="1114"/>
    </row>
    <row r="172" spans="1:8" outlineLevel="1" x14ac:dyDescent="0.2">
      <c r="B172" s="1141" t="s">
        <v>1971</v>
      </c>
      <c r="C172" s="1140">
        <f>C164+C171</f>
        <v>0</v>
      </c>
      <c r="D172" s="1114"/>
      <c r="E172" s="1142"/>
      <c r="F172" s="1114"/>
      <c r="G172" s="1142"/>
      <c r="H172" s="1114"/>
    </row>
    <row r="173" spans="1:8" outlineLevel="1" x14ac:dyDescent="0.2"/>
    <row r="174" spans="1:8" s="1092" customFormat="1" outlineLevel="1" x14ac:dyDescent="0.2">
      <c r="A174" s="1092" t="s">
        <v>1955</v>
      </c>
      <c r="B174" s="1090"/>
      <c r="C174" s="1656"/>
      <c r="D174" s="1656"/>
      <c r="E174" s="1090"/>
      <c r="F174" s="1090"/>
      <c r="G174" s="1090"/>
      <c r="H174" s="1090"/>
    </row>
    <row r="175" spans="1:8" outlineLevel="1" x14ac:dyDescent="0.2"/>
    <row r="176" spans="1:8" outlineLevel="1" x14ac:dyDescent="0.2">
      <c r="A176" s="1117" t="s">
        <v>1958</v>
      </c>
      <c r="B176" s="1117"/>
      <c r="C176" s="1117"/>
      <c r="D176" s="1117"/>
      <c r="E176" s="1117"/>
    </row>
    <row r="177" spans="1:8" outlineLevel="1" x14ac:dyDescent="0.2">
      <c r="B177" s="1118" t="s">
        <v>1959</v>
      </c>
      <c r="C177" s="1118"/>
      <c r="D177" s="1118"/>
      <c r="E177" s="1118"/>
    </row>
    <row r="178" spans="1:8" outlineLevel="1" x14ac:dyDescent="0.2">
      <c r="B178" s="1119" t="s">
        <v>1960</v>
      </c>
      <c r="C178" s="1119"/>
      <c r="D178" s="1120"/>
      <c r="E178" s="1120"/>
    </row>
    <row r="179" spans="1:8" ht="14.1" customHeight="1" outlineLevel="1" x14ac:dyDescent="0.2">
      <c r="B179" s="1121" t="s">
        <v>1961</v>
      </c>
      <c r="C179" s="1122"/>
      <c r="D179" s="1123"/>
      <c r="E179" s="1123"/>
    </row>
    <row r="180" spans="1:8" outlineLevel="1" x14ac:dyDescent="0.2">
      <c r="A180" s="1124"/>
      <c r="B180" s="1125" t="s">
        <v>1972</v>
      </c>
      <c r="C180" s="1126"/>
      <c r="D180" s="1127"/>
      <c r="E180" s="1127"/>
    </row>
    <row r="181" spans="1:8" outlineLevel="1" x14ac:dyDescent="0.2">
      <c r="B181" s="1131" t="s">
        <v>1973</v>
      </c>
      <c r="C181" s="1129"/>
      <c r="D181" s="1130"/>
      <c r="E181" s="1130"/>
    </row>
    <row r="182" spans="1:8" ht="25.5" outlineLevel="1" x14ac:dyDescent="0.2">
      <c r="B182" s="1128" t="s">
        <v>1974</v>
      </c>
      <c r="C182" s="1129"/>
      <c r="D182" s="1130"/>
      <c r="E182" s="1130"/>
    </row>
    <row r="183" spans="1:8" outlineLevel="1" x14ac:dyDescent="0.2">
      <c r="B183" s="1131" t="s">
        <v>1975</v>
      </c>
      <c r="C183" s="1129"/>
      <c r="D183" s="1130"/>
      <c r="E183" s="1130"/>
    </row>
    <row r="184" spans="1:8" outlineLevel="1" x14ac:dyDescent="0.2">
      <c r="B184" s="1131" t="s">
        <v>1976</v>
      </c>
      <c r="C184" s="1129"/>
      <c r="D184" s="1130"/>
      <c r="E184" s="1130"/>
    </row>
    <row r="185" spans="1:8" outlineLevel="1" x14ac:dyDescent="0.2">
      <c r="B185" s="1131" t="s">
        <v>1977</v>
      </c>
      <c r="C185" s="1129"/>
      <c r="D185" s="1130"/>
      <c r="E185" s="1130"/>
    </row>
    <row r="186" spans="1:8" outlineLevel="1" x14ac:dyDescent="0.2">
      <c r="B186" s="1131" t="s">
        <v>1966</v>
      </c>
      <c r="C186" s="1129"/>
      <c r="D186" s="1130"/>
      <c r="E186" s="1130"/>
    </row>
    <row r="187" spans="1:8" outlineLevel="1" x14ac:dyDescent="0.2">
      <c r="B187" s="1131" t="s">
        <v>1967</v>
      </c>
      <c r="C187" s="1129"/>
      <c r="D187" s="1130"/>
      <c r="E187" s="1130"/>
    </row>
    <row r="188" spans="1:8" outlineLevel="1" x14ac:dyDescent="0.2"/>
    <row r="189" spans="1:8" outlineLevel="1" x14ac:dyDescent="0.2"/>
    <row r="190" spans="1:8" s="1094" customFormat="1" x14ac:dyDescent="0.2">
      <c r="A190" s="1093" t="s">
        <v>1978</v>
      </c>
    </row>
    <row r="191" spans="1:8" outlineLevel="1" x14ac:dyDescent="0.2">
      <c r="B191" s="1095" t="s">
        <v>368</v>
      </c>
      <c r="C191" s="1061"/>
      <c r="D191" s="1062"/>
      <c r="E191" s="1062"/>
      <c r="F191" s="1062"/>
      <c r="G191" s="1062"/>
      <c r="H191" s="1062"/>
    </row>
    <row r="192" spans="1:8" outlineLevel="1" x14ac:dyDescent="0.2">
      <c r="B192" s="1143" t="s">
        <v>1410</v>
      </c>
      <c r="C192" s="1139">
        <f>i.04156c!E77</f>
        <v>0</v>
      </c>
      <c r="D192" s="1114"/>
      <c r="E192" s="1136"/>
      <c r="F192" s="1114"/>
      <c r="G192" s="1136"/>
      <c r="H192" s="1114"/>
    </row>
    <row r="193" spans="2:8" outlineLevel="1" x14ac:dyDescent="0.2">
      <c r="B193" s="1100" t="s">
        <v>1365</v>
      </c>
      <c r="C193" s="1135">
        <f>i.04156c!E78</f>
        <v>0</v>
      </c>
      <c r="D193" s="1114"/>
      <c r="E193" s="1136"/>
      <c r="F193" s="1114"/>
      <c r="G193" s="1136"/>
      <c r="H193" s="1114"/>
    </row>
    <row r="194" spans="2:8" outlineLevel="1" x14ac:dyDescent="0.2">
      <c r="B194" s="1100" t="s">
        <v>1366</v>
      </c>
      <c r="C194" s="1135">
        <f>i.04156c!E79</f>
        <v>0</v>
      </c>
      <c r="D194" s="1114"/>
      <c r="E194" s="1136"/>
      <c r="F194" s="1114"/>
      <c r="G194" s="1136"/>
      <c r="H194" s="1114"/>
    </row>
    <row r="195" spans="2:8" outlineLevel="1" x14ac:dyDescent="0.2">
      <c r="B195" s="1100" t="s">
        <v>1367</v>
      </c>
      <c r="C195" s="1135">
        <f>i.04156c!E80</f>
        <v>0</v>
      </c>
      <c r="D195" s="1114"/>
      <c r="E195" s="1136"/>
      <c r="F195" s="1114"/>
      <c r="G195" s="1136"/>
      <c r="H195" s="1114"/>
    </row>
    <row r="196" spans="2:8" outlineLevel="1" x14ac:dyDescent="0.2">
      <c r="B196" s="1100" t="s">
        <v>1368</v>
      </c>
      <c r="C196" s="1135">
        <f>i.04156c!E81</f>
        <v>0</v>
      </c>
      <c r="D196" s="1114"/>
      <c r="E196" s="1136"/>
      <c r="F196" s="1114"/>
      <c r="G196" s="1136"/>
      <c r="H196" s="1114"/>
    </row>
    <row r="197" spans="2:8" ht="25.5" outlineLevel="1" x14ac:dyDescent="0.2">
      <c r="B197" s="1144" t="s">
        <v>1413</v>
      </c>
      <c r="C197" s="1139">
        <f>i.04156c!E82</f>
        <v>0</v>
      </c>
      <c r="D197" s="1114"/>
      <c r="E197" s="1136"/>
      <c r="F197" s="1114"/>
      <c r="G197" s="1136"/>
      <c r="H197" s="1114"/>
    </row>
    <row r="198" spans="2:8" outlineLevel="1" x14ac:dyDescent="0.2">
      <c r="B198" s="1100" t="s">
        <v>1365</v>
      </c>
      <c r="C198" s="1135">
        <f>i.04156c!E83</f>
        <v>0</v>
      </c>
      <c r="D198" s="1114"/>
      <c r="E198" s="1136"/>
      <c r="F198" s="1114"/>
      <c r="G198" s="1136"/>
      <c r="H198" s="1114"/>
    </row>
    <row r="199" spans="2:8" outlineLevel="1" x14ac:dyDescent="0.2">
      <c r="B199" s="1100" t="s">
        <v>1366</v>
      </c>
      <c r="C199" s="1135">
        <f>i.04156c!E84</f>
        <v>0</v>
      </c>
      <c r="D199" s="1114"/>
      <c r="E199" s="1136"/>
      <c r="F199" s="1114"/>
      <c r="G199" s="1136"/>
      <c r="H199" s="1114"/>
    </row>
    <row r="200" spans="2:8" outlineLevel="1" x14ac:dyDescent="0.2">
      <c r="B200" s="1100" t="s">
        <v>1367</v>
      </c>
      <c r="C200" s="1135">
        <f>i.04156c!E85</f>
        <v>0</v>
      </c>
      <c r="D200" s="1114"/>
      <c r="E200" s="1136"/>
      <c r="F200" s="1114"/>
      <c r="G200" s="1136"/>
      <c r="H200" s="1114"/>
    </row>
    <row r="201" spans="2:8" outlineLevel="1" x14ac:dyDescent="0.2">
      <c r="B201" s="1100" t="s">
        <v>1368</v>
      </c>
      <c r="C201" s="1135">
        <f>i.04156c!E86</f>
        <v>0</v>
      </c>
      <c r="D201" s="1114"/>
      <c r="E201" s="1136"/>
      <c r="F201" s="1114"/>
      <c r="G201" s="1136"/>
      <c r="H201" s="1114"/>
    </row>
    <row r="202" spans="2:8" ht="38.25" outlineLevel="1" x14ac:dyDescent="0.2">
      <c r="B202" s="1144" t="s">
        <v>1414</v>
      </c>
      <c r="C202" s="1139">
        <f>i.04156c!E87</f>
        <v>0</v>
      </c>
      <c r="D202" s="1114"/>
      <c r="E202" s="1136"/>
      <c r="F202" s="1114"/>
      <c r="G202" s="1136"/>
      <c r="H202" s="1114"/>
    </row>
    <row r="203" spans="2:8" outlineLevel="1" x14ac:dyDescent="0.2">
      <c r="B203" s="1100" t="s">
        <v>1365</v>
      </c>
      <c r="C203" s="1135">
        <f>i.04156c!E88</f>
        <v>0</v>
      </c>
      <c r="D203" s="1114"/>
      <c r="E203" s="1136"/>
      <c r="F203" s="1114"/>
      <c r="G203" s="1136"/>
      <c r="H203" s="1114"/>
    </row>
    <row r="204" spans="2:8" outlineLevel="1" x14ac:dyDescent="0.2">
      <c r="B204" s="1100" t="s">
        <v>1366</v>
      </c>
      <c r="C204" s="1135">
        <f>i.04156c!E89</f>
        <v>0</v>
      </c>
      <c r="D204" s="1114"/>
      <c r="E204" s="1136"/>
      <c r="F204" s="1114"/>
      <c r="G204" s="1136"/>
      <c r="H204" s="1114"/>
    </row>
    <row r="205" spans="2:8" outlineLevel="1" x14ac:dyDescent="0.2">
      <c r="B205" s="1100" t="s">
        <v>1367</v>
      </c>
      <c r="C205" s="1135">
        <f>i.04156c!E90</f>
        <v>0</v>
      </c>
      <c r="D205" s="1114"/>
      <c r="E205" s="1136"/>
      <c r="F205" s="1114"/>
      <c r="G205" s="1136"/>
      <c r="H205" s="1114"/>
    </row>
    <row r="206" spans="2:8" outlineLevel="1" x14ac:dyDescent="0.2">
      <c r="B206" s="1100" t="s">
        <v>1368</v>
      </c>
      <c r="C206" s="1135">
        <f>i.04156c!E91</f>
        <v>0</v>
      </c>
      <c r="D206" s="1114"/>
      <c r="E206" s="1136"/>
      <c r="F206" s="1114"/>
      <c r="G206" s="1136"/>
      <c r="H206" s="1114"/>
    </row>
    <row r="207" spans="2:8" ht="25.5" outlineLevel="1" x14ac:dyDescent="0.2">
      <c r="B207" s="1145" t="s">
        <v>1416</v>
      </c>
      <c r="C207" s="1139">
        <f>i.04156c!E92</f>
        <v>0</v>
      </c>
      <c r="D207" s="1114"/>
      <c r="E207" s="1136"/>
      <c r="F207" s="1114"/>
      <c r="G207" s="1136"/>
      <c r="H207" s="1114"/>
    </row>
    <row r="208" spans="2:8" ht="25.5" outlineLevel="1" x14ac:dyDescent="0.2">
      <c r="B208" s="1145" t="s">
        <v>409</v>
      </c>
      <c r="C208" s="1139">
        <f>i.04156c!E93</f>
        <v>0</v>
      </c>
      <c r="D208" s="1114"/>
      <c r="E208" s="1136"/>
      <c r="F208" s="1114"/>
      <c r="G208" s="1136"/>
      <c r="H208" s="1114"/>
    </row>
    <row r="209" spans="1:8" outlineLevel="1" x14ac:dyDescent="0.2"/>
    <row r="210" spans="1:8" s="1092" customFormat="1" outlineLevel="1" x14ac:dyDescent="0.2">
      <c r="A210" s="1092" t="s">
        <v>1955</v>
      </c>
      <c r="B210" s="1090"/>
      <c r="C210" s="1656"/>
      <c r="D210" s="1656"/>
      <c r="E210" s="1090"/>
      <c r="F210" s="1090"/>
      <c r="G210" s="1090"/>
      <c r="H210" s="1090"/>
    </row>
    <row r="211" spans="1:8" outlineLevel="1" x14ac:dyDescent="0.2"/>
    <row r="212" spans="1:8" outlineLevel="1" x14ac:dyDescent="0.2">
      <c r="A212" s="1117" t="s">
        <v>1958</v>
      </c>
      <c r="B212" s="1117"/>
      <c r="C212" s="1117"/>
      <c r="D212" s="1117"/>
      <c r="E212" s="1117"/>
    </row>
    <row r="213" spans="1:8" ht="12.95" customHeight="1" outlineLevel="1" x14ac:dyDescent="0.2">
      <c r="B213" s="1118" t="s">
        <v>1959</v>
      </c>
      <c r="C213" s="1118"/>
      <c r="D213" s="1118"/>
      <c r="E213" s="1118"/>
    </row>
    <row r="214" spans="1:8" outlineLevel="1" x14ac:dyDescent="0.2">
      <c r="B214" s="1119" t="s">
        <v>1960</v>
      </c>
      <c r="C214" s="1119"/>
      <c r="D214" s="1120"/>
      <c r="E214" s="1120"/>
    </row>
    <row r="215" spans="1:8" outlineLevel="1" x14ac:dyDescent="0.2">
      <c r="B215" s="1121" t="s">
        <v>1961</v>
      </c>
      <c r="C215" s="1122"/>
      <c r="D215" s="1123"/>
      <c r="E215" s="1123"/>
    </row>
    <row r="216" spans="1:8" outlineLevel="1" x14ac:dyDescent="0.2">
      <c r="A216" s="1124"/>
      <c r="B216" s="1125" t="s">
        <v>1979</v>
      </c>
      <c r="C216" s="1126"/>
      <c r="D216" s="1127"/>
      <c r="E216" s="1127"/>
    </row>
    <row r="217" spans="1:8" ht="25.5" outlineLevel="1" x14ac:dyDescent="0.2">
      <c r="B217" s="1128" t="s">
        <v>1980</v>
      </c>
      <c r="C217" s="1129"/>
      <c r="D217" s="1130"/>
      <c r="E217" s="1130"/>
    </row>
    <row r="218" spans="1:8" outlineLevel="1" x14ac:dyDescent="0.2">
      <c r="B218" s="1128" t="s">
        <v>1981</v>
      </c>
      <c r="C218" s="1129"/>
      <c r="D218" s="1130"/>
      <c r="E218" s="1130"/>
    </row>
    <row r="219" spans="1:8" ht="25.5" outlineLevel="1" x14ac:dyDescent="0.2">
      <c r="B219" s="1128" t="s">
        <v>1982</v>
      </c>
      <c r="C219" s="1129"/>
      <c r="D219" s="1130"/>
      <c r="E219" s="1130"/>
    </row>
    <row r="220" spans="1:8" outlineLevel="1" x14ac:dyDescent="0.2">
      <c r="B220" s="1131" t="s">
        <v>1966</v>
      </c>
      <c r="C220" s="1129"/>
      <c r="D220" s="1130"/>
      <c r="E220" s="1130"/>
    </row>
    <row r="221" spans="1:8" outlineLevel="1" x14ac:dyDescent="0.2">
      <c r="B221" s="1131" t="s">
        <v>1967</v>
      </c>
      <c r="C221" s="1129"/>
      <c r="D221" s="1130"/>
      <c r="E221" s="1130"/>
    </row>
    <row r="222" spans="1:8" ht="25.5" outlineLevel="1" x14ac:dyDescent="0.2">
      <c r="B222" s="1128" t="s">
        <v>1983</v>
      </c>
      <c r="C222" s="1129"/>
      <c r="D222" s="1130"/>
      <c r="E222" s="1130"/>
    </row>
    <row r="223" spans="1:8" ht="38.25" outlineLevel="1" x14ac:dyDescent="0.2">
      <c r="B223" s="1128" t="s">
        <v>1984</v>
      </c>
      <c r="C223" s="1129"/>
      <c r="D223" s="1130"/>
      <c r="E223" s="1130"/>
    </row>
    <row r="224" spans="1:8" outlineLevel="1" x14ac:dyDescent="0.2"/>
    <row r="225" spans="1:8" outlineLevel="1" x14ac:dyDescent="0.2"/>
    <row r="226" spans="1:8" s="1094" customFormat="1" x14ac:dyDescent="0.2">
      <c r="A226" s="1093" t="s">
        <v>1985</v>
      </c>
    </row>
    <row r="227" spans="1:8" outlineLevel="1" x14ac:dyDescent="0.2">
      <c r="B227" s="1095" t="s">
        <v>368</v>
      </c>
      <c r="C227" s="1061"/>
      <c r="D227" s="1062"/>
      <c r="E227" s="1062"/>
      <c r="F227" s="1062"/>
      <c r="G227" s="1062"/>
      <c r="H227" s="1062"/>
    </row>
    <row r="228" spans="1:8" outlineLevel="1" x14ac:dyDescent="0.2">
      <c r="B228" s="1100" t="s">
        <v>1365</v>
      </c>
      <c r="C228" s="1101">
        <f>i.04156d!E433</f>
        <v>0</v>
      </c>
      <c r="D228" s="1114"/>
      <c r="E228" s="1130"/>
      <c r="F228" s="1114"/>
      <c r="G228" s="1130"/>
      <c r="H228" s="1114"/>
    </row>
    <row r="229" spans="1:8" outlineLevel="1" x14ac:dyDescent="0.2">
      <c r="B229" s="1100" t="s">
        <v>1366</v>
      </c>
      <c r="C229" s="1101">
        <f>i.04156d!E434</f>
        <v>0</v>
      </c>
      <c r="D229" s="1114"/>
      <c r="E229" s="1130"/>
      <c r="F229" s="1114"/>
      <c r="G229" s="1130"/>
      <c r="H229" s="1114"/>
    </row>
    <row r="230" spans="1:8" outlineLevel="1" x14ac:dyDescent="0.2">
      <c r="B230" s="1100" t="s">
        <v>1367</v>
      </c>
      <c r="C230" s="1101">
        <f>i.04156d!E435</f>
        <v>0</v>
      </c>
      <c r="D230" s="1114"/>
      <c r="E230" s="1130"/>
      <c r="F230" s="1114"/>
      <c r="G230" s="1130"/>
      <c r="H230" s="1114"/>
    </row>
    <row r="231" spans="1:8" outlineLevel="1" x14ac:dyDescent="0.2">
      <c r="B231" s="1100" t="s">
        <v>1368</v>
      </c>
      <c r="C231" s="1101">
        <f>i.04156d!E436</f>
        <v>0</v>
      </c>
      <c r="D231" s="1114"/>
      <c r="E231" s="1130"/>
      <c r="F231" s="1114"/>
      <c r="G231" s="1130"/>
      <c r="H231" s="1114"/>
    </row>
    <row r="232" spans="1:8" outlineLevel="1" x14ac:dyDescent="0.2">
      <c r="B232" s="1096" t="s">
        <v>1013</v>
      </c>
      <c r="C232" s="1146">
        <f>SUM(C228:C231)</f>
        <v>0</v>
      </c>
      <c r="D232" s="1114"/>
      <c r="E232" s="1147"/>
      <c r="F232" s="1114"/>
      <c r="G232" s="1147"/>
      <c r="H232" s="1114"/>
    </row>
    <row r="233" spans="1:8" outlineLevel="1" x14ac:dyDescent="0.2">
      <c r="B233" s="1148" t="s">
        <v>1411</v>
      </c>
      <c r="C233" s="1149">
        <f>i.04156d!E438</f>
        <v>0</v>
      </c>
      <c r="D233" s="1114"/>
      <c r="E233" s="1150"/>
      <c r="F233" s="1114"/>
      <c r="G233" s="1150"/>
      <c r="H233" s="1114"/>
    </row>
    <row r="234" spans="1:8" outlineLevel="1" x14ac:dyDescent="0.2">
      <c r="B234" s="1148" t="s">
        <v>1412</v>
      </c>
      <c r="C234" s="1149">
        <f>i.04156d!E439</f>
        <v>0</v>
      </c>
      <c r="D234" s="1114"/>
      <c r="E234" s="1150"/>
      <c r="F234" s="1114"/>
      <c r="G234" s="1150"/>
      <c r="H234" s="1114"/>
    </row>
    <row r="235" spans="1:8" outlineLevel="1" x14ac:dyDescent="0.2">
      <c r="B235" s="1148" t="s">
        <v>415</v>
      </c>
      <c r="C235" s="1149">
        <f>i.04156d!E440</f>
        <v>0</v>
      </c>
      <c r="D235" s="1114"/>
      <c r="E235" s="1150"/>
      <c r="F235" s="1114"/>
      <c r="G235" s="1150"/>
      <c r="H235" s="1114"/>
    </row>
    <row r="236" spans="1:8" outlineLevel="1" x14ac:dyDescent="0.2">
      <c r="B236" s="1148" t="s">
        <v>416</v>
      </c>
      <c r="C236" s="1149">
        <f>i.04156d!E441</f>
        <v>0</v>
      </c>
      <c r="D236" s="1114"/>
      <c r="E236" s="1150"/>
      <c r="F236" s="1114"/>
      <c r="G236" s="1150"/>
      <c r="H236" s="1114"/>
    </row>
    <row r="237" spans="1:8" outlineLevel="1" x14ac:dyDescent="0.2">
      <c r="B237" s="1151" t="s">
        <v>1013</v>
      </c>
      <c r="C237" s="1146">
        <f>SUM(C233:C236)</f>
        <v>0</v>
      </c>
      <c r="D237" s="1114"/>
      <c r="E237" s="1147"/>
      <c r="F237" s="1114"/>
      <c r="G237" s="1147"/>
      <c r="H237" s="1114"/>
    </row>
    <row r="238" spans="1:8" outlineLevel="1" x14ac:dyDescent="0.2"/>
    <row r="239" spans="1:8" s="1092" customFormat="1" outlineLevel="1" x14ac:dyDescent="0.2">
      <c r="A239" s="1092" t="s">
        <v>1955</v>
      </c>
      <c r="B239" s="1090"/>
      <c r="C239" s="1656"/>
      <c r="D239" s="1656"/>
      <c r="E239" s="1090"/>
      <c r="F239" s="1090"/>
      <c r="G239" s="1090"/>
      <c r="H239" s="1090"/>
    </row>
    <row r="240" spans="1:8" outlineLevel="1" x14ac:dyDescent="0.2"/>
    <row r="241" spans="1:5" outlineLevel="1" x14ac:dyDescent="0.2">
      <c r="A241" s="1117" t="s">
        <v>1958</v>
      </c>
      <c r="B241" s="1117"/>
      <c r="C241" s="1117"/>
      <c r="D241" s="1117"/>
      <c r="E241" s="1117"/>
    </row>
    <row r="242" spans="1:5" outlineLevel="1" x14ac:dyDescent="0.2">
      <c r="B242" s="1118" t="s">
        <v>1959</v>
      </c>
      <c r="C242" s="1118"/>
      <c r="D242" s="1118"/>
      <c r="E242" s="1118"/>
    </row>
    <row r="243" spans="1:5" outlineLevel="1" x14ac:dyDescent="0.2">
      <c r="B243" s="1119" t="s">
        <v>1960</v>
      </c>
      <c r="C243" s="1119"/>
      <c r="D243" s="1120"/>
      <c r="E243" s="1120"/>
    </row>
    <row r="244" spans="1:5" outlineLevel="1" x14ac:dyDescent="0.2">
      <c r="B244" s="1121" t="s">
        <v>1961</v>
      </c>
      <c r="C244" s="1122"/>
      <c r="D244" s="1123"/>
      <c r="E244" s="1123"/>
    </row>
    <row r="245" spans="1:5" outlineLevel="1" x14ac:dyDescent="0.2">
      <c r="A245" s="1124"/>
      <c r="B245" s="1152" t="s">
        <v>1986</v>
      </c>
      <c r="C245" s="1153"/>
      <c r="D245" s="1154"/>
      <c r="E245" s="1154"/>
    </row>
    <row r="246" spans="1:5" ht="25.5" outlineLevel="1" x14ac:dyDescent="0.2">
      <c r="B246" s="1128" t="s">
        <v>1980</v>
      </c>
      <c r="C246" s="1129"/>
      <c r="D246" s="1130"/>
      <c r="E246" s="1130"/>
    </row>
    <row r="247" spans="1:5" outlineLevel="1" x14ac:dyDescent="0.2">
      <c r="B247" s="1128" t="s">
        <v>1987</v>
      </c>
      <c r="C247" s="1129"/>
      <c r="D247" s="1130"/>
      <c r="E247" s="1130"/>
    </row>
    <row r="248" spans="1:5" outlineLevel="1" x14ac:dyDescent="0.2">
      <c r="B248" s="1128" t="s">
        <v>1988</v>
      </c>
      <c r="C248" s="1129"/>
      <c r="D248" s="1130"/>
      <c r="E248" s="1130"/>
    </row>
    <row r="249" spans="1:5" outlineLevel="1" x14ac:dyDescent="0.2">
      <c r="B249" s="1128" t="s">
        <v>2029</v>
      </c>
      <c r="C249" s="1129"/>
      <c r="D249" s="1130"/>
      <c r="E249" s="1130"/>
    </row>
    <row r="250" spans="1:5" outlineLevel="1" x14ac:dyDescent="0.2">
      <c r="B250" s="1128" t="s">
        <v>1981</v>
      </c>
      <c r="C250" s="1129"/>
      <c r="D250" s="1130"/>
      <c r="E250" s="1130"/>
    </row>
    <row r="251" spans="1:5" ht="25.5" outlineLevel="1" x14ac:dyDescent="0.2">
      <c r="B251" s="1128" t="s">
        <v>1982</v>
      </c>
      <c r="C251" s="1129"/>
      <c r="D251" s="1130"/>
      <c r="E251" s="1130"/>
    </row>
    <row r="252" spans="1:5" outlineLevel="1" x14ac:dyDescent="0.2">
      <c r="B252" s="1131" t="s">
        <v>1966</v>
      </c>
      <c r="C252" s="1129"/>
      <c r="D252" s="1130"/>
      <c r="E252" s="1130"/>
    </row>
    <row r="253" spans="1:5" outlineLevel="1" x14ac:dyDescent="0.2">
      <c r="B253" s="1131" t="s">
        <v>1967</v>
      </c>
      <c r="C253" s="1129"/>
      <c r="D253" s="1130"/>
      <c r="E253" s="1130"/>
    </row>
    <row r="254" spans="1:5" ht="25.5" outlineLevel="1" x14ac:dyDescent="0.2">
      <c r="B254" s="1128" t="s">
        <v>1983</v>
      </c>
      <c r="C254" s="1129"/>
      <c r="D254" s="1130"/>
      <c r="E254" s="1130"/>
    </row>
    <row r="255" spans="1:5" ht="38.25" outlineLevel="1" x14ac:dyDescent="0.2">
      <c r="B255" s="1128" t="s">
        <v>1984</v>
      </c>
      <c r="C255" s="1129"/>
      <c r="D255" s="1130"/>
      <c r="E255" s="1130"/>
    </row>
    <row r="256" spans="1:5" outlineLevel="1" x14ac:dyDescent="0.2">
      <c r="A256" s="1124"/>
      <c r="B256" s="1152" t="s">
        <v>1989</v>
      </c>
      <c r="C256" s="1153"/>
      <c r="D256" s="1154"/>
      <c r="E256" s="1154"/>
    </row>
    <row r="257" spans="1:11" ht="25.5" outlineLevel="1" x14ac:dyDescent="0.2">
      <c r="B257" s="1128" t="s">
        <v>1990</v>
      </c>
      <c r="C257" s="1129"/>
      <c r="D257" s="1130"/>
      <c r="E257" s="1130"/>
    </row>
    <row r="258" spans="1:11" outlineLevel="1" x14ac:dyDescent="0.2"/>
    <row r="259" spans="1:11" outlineLevel="1" x14ac:dyDescent="0.2"/>
    <row r="260" spans="1:11" s="1156" customFormat="1" ht="13.5" thickBot="1" x14ac:dyDescent="0.25">
      <c r="A260" s="1155" t="s">
        <v>1991</v>
      </c>
    </row>
    <row r="261" spans="1:11" ht="13.5" outlineLevel="1" thickBot="1" x14ac:dyDescent="0.25">
      <c r="A261" s="1157"/>
      <c r="B261" s="1158" t="s">
        <v>368</v>
      </c>
      <c r="C261" s="1159"/>
      <c r="D261" s="1160"/>
      <c r="E261" s="1161"/>
      <c r="F261" s="1162"/>
      <c r="G261" s="1163"/>
      <c r="H261" s="1162"/>
      <c r="I261" s="1162"/>
      <c r="J261" s="1163"/>
      <c r="K261" s="1162"/>
    </row>
    <row r="262" spans="1:11" ht="25.5" outlineLevel="1" x14ac:dyDescent="0.2">
      <c r="A262" s="1157" t="s">
        <v>4</v>
      </c>
      <c r="B262" s="1158" t="s">
        <v>1047</v>
      </c>
      <c r="C262" s="1158" t="s">
        <v>1049</v>
      </c>
      <c r="D262" s="1164" t="s">
        <v>1050</v>
      </c>
      <c r="E262" s="1165"/>
      <c r="F262" s="1165"/>
      <c r="G262" s="1165"/>
      <c r="H262" s="1165"/>
      <c r="I262" s="1165"/>
      <c r="J262" s="1165"/>
      <c r="K262" s="1165"/>
    </row>
    <row r="263" spans="1:11" outlineLevel="1" x14ac:dyDescent="0.2">
      <c r="A263" s="1166">
        <v>1</v>
      </c>
      <c r="B263" s="1159" t="s">
        <v>1051</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1052</v>
      </c>
      <c r="C265" s="1171">
        <f>i.04156!E12</f>
        <v>0</v>
      </c>
      <c r="D265" s="1171">
        <f>i.04156!F12</f>
        <v>0</v>
      </c>
      <c r="E265" s="1114"/>
      <c r="F265" s="1172"/>
      <c r="G265" s="1172"/>
      <c r="H265" s="1114"/>
      <c r="I265" s="1172"/>
      <c r="J265" s="1172"/>
      <c r="K265" s="1114"/>
    </row>
    <row r="266" spans="1:11" outlineLevel="1" x14ac:dyDescent="0.2">
      <c r="A266" s="1169">
        <v>1.3</v>
      </c>
      <c r="B266" s="1170" t="s">
        <v>1053</v>
      </c>
      <c r="C266" s="1171">
        <f>i.04156!E13</f>
        <v>0</v>
      </c>
      <c r="D266" s="1171">
        <f>i.04156!F13</f>
        <v>0</v>
      </c>
      <c r="E266" s="1114"/>
      <c r="F266" s="1172"/>
      <c r="G266" s="1172"/>
      <c r="H266" s="1114"/>
      <c r="I266" s="1172"/>
      <c r="J266" s="1172"/>
      <c r="K266" s="1114"/>
    </row>
    <row r="267" spans="1:11" ht="25.5" outlineLevel="1" x14ac:dyDescent="0.2">
      <c r="A267" s="1169">
        <v>1.4</v>
      </c>
      <c r="B267" s="1170" t="s">
        <v>1054</v>
      </c>
      <c r="C267" s="1171">
        <f>i.04156!E14</f>
        <v>0</v>
      </c>
      <c r="D267" s="1171">
        <f>i.04156!F14</f>
        <v>0</v>
      </c>
      <c r="E267" s="1114"/>
      <c r="F267" s="1172"/>
      <c r="G267" s="1172"/>
      <c r="H267" s="1114"/>
      <c r="I267" s="1172"/>
      <c r="J267" s="1172"/>
      <c r="K267" s="1114"/>
    </row>
    <row r="268" spans="1:11" outlineLevel="1" x14ac:dyDescent="0.2">
      <c r="A268" s="1174">
        <v>2</v>
      </c>
      <c r="B268" s="1175" t="s">
        <v>1055</v>
      </c>
      <c r="C268" s="1176">
        <f>i.04156!E15</f>
        <v>0</v>
      </c>
      <c r="D268" s="1176">
        <f>i.04156!F15</f>
        <v>0</v>
      </c>
      <c r="E268" s="1114"/>
      <c r="F268" s="1172"/>
      <c r="G268" s="1172"/>
      <c r="H268" s="1114"/>
      <c r="I268" s="1172"/>
      <c r="J268" s="1172"/>
      <c r="K268" s="1114"/>
    </row>
    <row r="269" spans="1:11" outlineLevel="1" x14ac:dyDescent="0.2">
      <c r="A269" s="1177">
        <v>2.1</v>
      </c>
      <c r="B269" s="1178" t="s">
        <v>1056</v>
      </c>
      <c r="C269" s="1179">
        <f>i.04156!E16</f>
        <v>0</v>
      </c>
      <c r="D269" s="1179">
        <f>i.04156!F16</f>
        <v>0</v>
      </c>
      <c r="E269" s="1114"/>
      <c r="F269" s="1172"/>
      <c r="G269" s="1172"/>
      <c r="H269" s="1114"/>
      <c r="I269" s="1172"/>
      <c r="J269" s="1172"/>
      <c r="K269" s="1114"/>
    </row>
    <row r="270" spans="1:11" outlineLevel="1" x14ac:dyDescent="0.2">
      <c r="A270" s="1169" t="s">
        <v>63</v>
      </c>
      <c r="B270" s="1180" t="s">
        <v>1057</v>
      </c>
      <c r="C270" s="1171">
        <f>i.04156!E17</f>
        <v>0</v>
      </c>
      <c r="D270" s="1171">
        <f>i.04156!F17</f>
        <v>0</v>
      </c>
      <c r="E270" s="1114"/>
      <c r="F270" s="1172"/>
      <c r="G270" s="1172"/>
      <c r="H270" s="1114"/>
      <c r="I270" s="1172"/>
      <c r="J270" s="1172"/>
      <c r="K270" s="1114"/>
    </row>
    <row r="271" spans="1:11" outlineLevel="1" x14ac:dyDescent="0.2">
      <c r="A271" s="1169" t="s">
        <v>65</v>
      </c>
      <c r="B271" s="1181" t="s">
        <v>1058</v>
      </c>
      <c r="C271" s="1171">
        <f>i.04156!E18</f>
        <v>0</v>
      </c>
      <c r="D271" s="1171">
        <f>i.04156!F18</f>
        <v>0</v>
      </c>
      <c r="E271" s="1114"/>
      <c r="F271" s="1172"/>
      <c r="G271" s="1172"/>
      <c r="H271" s="1114"/>
      <c r="I271" s="1172"/>
      <c r="J271" s="1172"/>
      <c r="K271" s="1114"/>
    </row>
    <row r="272" spans="1:11" outlineLevel="1" x14ac:dyDescent="0.2">
      <c r="A272" s="1169" t="s">
        <v>67</v>
      </c>
      <c r="B272" s="1181" t="s">
        <v>1059</v>
      </c>
      <c r="C272" s="1171">
        <f>i.04156!E19</f>
        <v>0</v>
      </c>
      <c r="D272" s="1171">
        <f>i.04156!F19</f>
        <v>0</v>
      </c>
      <c r="E272" s="1114"/>
      <c r="F272" s="1172"/>
      <c r="G272" s="1172"/>
      <c r="H272" s="1114"/>
      <c r="I272" s="1172"/>
      <c r="J272" s="1172"/>
      <c r="K272" s="1114"/>
    </row>
    <row r="273" spans="1:11" outlineLevel="1" x14ac:dyDescent="0.2">
      <c r="A273" s="1169" t="s">
        <v>69</v>
      </c>
      <c r="B273" s="1182" t="s">
        <v>227</v>
      </c>
      <c r="C273" s="1171">
        <f>i.04156!E20</f>
        <v>0</v>
      </c>
      <c r="D273" s="1171">
        <f>i.04156!F20</f>
        <v>0</v>
      </c>
      <c r="E273" s="1114"/>
      <c r="F273" s="1172"/>
      <c r="G273" s="1172"/>
      <c r="H273" s="1114"/>
      <c r="I273" s="1172"/>
      <c r="J273" s="1172"/>
      <c r="K273" s="1114"/>
    </row>
    <row r="274" spans="1:11" outlineLevel="1" x14ac:dyDescent="0.2">
      <c r="A274" s="1169" t="s">
        <v>71</v>
      </c>
      <c r="B274" s="1180" t="s">
        <v>1060</v>
      </c>
      <c r="C274" s="1171">
        <f>i.04156!E21</f>
        <v>0</v>
      </c>
      <c r="D274" s="1171">
        <f>i.04156!F21</f>
        <v>0</v>
      </c>
      <c r="E274" s="1114"/>
      <c r="F274" s="1172"/>
      <c r="G274" s="1172"/>
      <c r="H274" s="1114"/>
      <c r="I274" s="1172"/>
      <c r="J274" s="1172"/>
      <c r="K274" s="1114"/>
    </row>
    <row r="275" spans="1:11" outlineLevel="1" x14ac:dyDescent="0.2">
      <c r="A275" s="1169" t="s">
        <v>73</v>
      </c>
      <c r="B275" s="1180" t="s">
        <v>1061</v>
      </c>
      <c r="C275" s="1171">
        <f>i.04156!E22</f>
        <v>0</v>
      </c>
      <c r="D275" s="1171">
        <f>i.04156!F22</f>
        <v>0</v>
      </c>
      <c r="E275" s="1114"/>
      <c r="F275" s="1172"/>
      <c r="G275" s="1172"/>
      <c r="H275" s="1114"/>
      <c r="I275" s="1172"/>
      <c r="J275" s="1172"/>
      <c r="K275" s="1114"/>
    </row>
    <row r="276" spans="1:11" outlineLevel="1" x14ac:dyDescent="0.2">
      <c r="A276" s="1169" t="s">
        <v>75</v>
      </c>
      <c r="B276" s="1180" t="s">
        <v>577</v>
      </c>
      <c r="C276" s="1171">
        <f>i.04156!E23</f>
        <v>0</v>
      </c>
      <c r="D276" s="1171">
        <f>i.04156!F23</f>
        <v>0</v>
      </c>
      <c r="E276" s="1114"/>
      <c r="F276" s="1172"/>
      <c r="G276" s="1172"/>
      <c r="H276" s="1114"/>
      <c r="I276" s="1172"/>
      <c r="J276" s="1172"/>
      <c r="K276" s="1114"/>
    </row>
    <row r="277" spans="1:11" outlineLevel="1" x14ac:dyDescent="0.2">
      <c r="A277" s="1169" t="s">
        <v>1062</v>
      </c>
      <c r="B277" s="1180" t="s">
        <v>1063</v>
      </c>
      <c r="C277" s="1171">
        <f>i.04156!E24</f>
        <v>0</v>
      </c>
      <c r="D277" s="1171">
        <f>i.04156!F24</f>
        <v>0</v>
      </c>
      <c r="E277" s="1114"/>
      <c r="F277" s="1172"/>
      <c r="G277" s="1172"/>
      <c r="H277" s="1114"/>
      <c r="I277" s="1172"/>
      <c r="J277" s="1172"/>
      <c r="K277" s="1114"/>
    </row>
    <row r="278" spans="1:11" outlineLevel="1" x14ac:dyDescent="0.2">
      <c r="A278" s="1177">
        <v>2.2000000000000002</v>
      </c>
      <c r="B278" s="1178" t="s">
        <v>1064</v>
      </c>
      <c r="C278" s="1179">
        <f>i.04156!E25</f>
        <v>0</v>
      </c>
      <c r="D278" s="1179">
        <f>i.04156!F25</f>
        <v>0</v>
      </c>
      <c r="E278" s="1114"/>
      <c r="F278" s="1172"/>
      <c r="G278" s="1172"/>
      <c r="H278" s="1114"/>
      <c r="I278" s="1172"/>
      <c r="J278" s="1172"/>
      <c r="K278" s="1114"/>
    </row>
    <row r="279" spans="1:11" outlineLevel="1" x14ac:dyDescent="0.2">
      <c r="A279" s="1169" t="s">
        <v>77</v>
      </c>
      <c r="B279" s="1182" t="s">
        <v>1057</v>
      </c>
      <c r="C279" s="1171">
        <f>i.04156!E26</f>
        <v>0</v>
      </c>
      <c r="D279" s="1171">
        <f>i.04156!F26</f>
        <v>0</v>
      </c>
      <c r="E279" s="1114"/>
      <c r="F279" s="1172"/>
      <c r="G279" s="1172"/>
      <c r="H279" s="1114"/>
      <c r="I279" s="1172"/>
      <c r="J279" s="1172"/>
      <c r="K279" s="1114"/>
    </row>
    <row r="280" spans="1:11" outlineLevel="1" x14ac:dyDescent="0.2">
      <c r="A280" s="1169" t="s">
        <v>79</v>
      </c>
      <c r="B280" s="1181" t="s">
        <v>1058</v>
      </c>
      <c r="C280" s="1171">
        <f>i.04156!E27</f>
        <v>0</v>
      </c>
      <c r="D280" s="1171">
        <f>i.04156!F27</f>
        <v>0</v>
      </c>
      <c r="E280" s="1114"/>
      <c r="F280" s="1172"/>
      <c r="G280" s="1172"/>
      <c r="H280" s="1114"/>
      <c r="I280" s="1172"/>
      <c r="J280" s="1172"/>
      <c r="K280" s="1114"/>
    </row>
    <row r="281" spans="1:11" outlineLevel="1" x14ac:dyDescent="0.2">
      <c r="A281" s="1169" t="s">
        <v>81</v>
      </c>
      <c r="B281" s="1181" t="s">
        <v>1065</v>
      </c>
      <c r="C281" s="1171">
        <f>i.04156!E28</f>
        <v>0</v>
      </c>
      <c r="D281" s="1171">
        <f>i.04156!F28</f>
        <v>0</v>
      </c>
      <c r="E281" s="1114"/>
      <c r="F281" s="1172"/>
      <c r="G281" s="1172"/>
      <c r="H281" s="1114"/>
      <c r="I281" s="1172"/>
      <c r="J281" s="1172"/>
      <c r="K281" s="1114"/>
    </row>
    <row r="282" spans="1:11" outlineLevel="1" x14ac:dyDescent="0.2">
      <c r="A282" s="1169" t="s">
        <v>83</v>
      </c>
      <c r="B282" s="1180" t="s">
        <v>227</v>
      </c>
      <c r="C282" s="1171">
        <f>i.04156!E29</f>
        <v>0</v>
      </c>
      <c r="D282" s="1171">
        <f>i.04156!F29</f>
        <v>0</v>
      </c>
      <c r="E282" s="1114"/>
      <c r="F282" s="1172"/>
      <c r="G282" s="1172"/>
      <c r="H282" s="1114"/>
      <c r="I282" s="1172"/>
      <c r="J282" s="1172"/>
      <c r="K282" s="1114"/>
    </row>
    <row r="283" spans="1:11" outlineLevel="1" x14ac:dyDescent="0.2">
      <c r="A283" s="1169" t="s">
        <v>85</v>
      </c>
      <c r="B283" s="1180" t="s">
        <v>1060</v>
      </c>
      <c r="C283" s="1171">
        <f>i.04156!E30</f>
        <v>0</v>
      </c>
      <c r="D283" s="1171">
        <f>i.04156!F30</f>
        <v>0</v>
      </c>
      <c r="E283" s="1114"/>
      <c r="F283" s="1172"/>
      <c r="G283" s="1172"/>
      <c r="H283" s="1114"/>
      <c r="I283" s="1172"/>
      <c r="J283" s="1172"/>
      <c r="K283" s="1114"/>
    </row>
    <row r="284" spans="1:11" outlineLevel="1" x14ac:dyDescent="0.2">
      <c r="A284" s="1169" t="s">
        <v>615</v>
      </c>
      <c r="B284" s="1180" t="s">
        <v>1061</v>
      </c>
      <c r="C284" s="1171">
        <f>i.04156!E31</f>
        <v>0</v>
      </c>
      <c r="D284" s="1171">
        <f>i.04156!F31</f>
        <v>0</v>
      </c>
      <c r="E284" s="1114"/>
      <c r="F284" s="1172"/>
      <c r="G284" s="1172"/>
      <c r="H284" s="1114"/>
      <c r="I284" s="1172"/>
      <c r="J284" s="1172"/>
      <c r="K284" s="1114"/>
    </row>
    <row r="285" spans="1:11" outlineLevel="1" x14ac:dyDescent="0.2">
      <c r="A285" s="1169" t="s">
        <v>616</v>
      </c>
      <c r="B285" s="1180" t="s">
        <v>577</v>
      </c>
      <c r="C285" s="1171">
        <f>i.04156!E32</f>
        <v>0</v>
      </c>
      <c r="D285" s="1171">
        <f>i.04156!F32</f>
        <v>0</v>
      </c>
      <c r="E285" s="1114"/>
      <c r="F285" s="1172"/>
      <c r="G285" s="1172"/>
      <c r="H285" s="1114"/>
      <c r="I285" s="1172"/>
      <c r="J285" s="1172"/>
      <c r="K285" s="1114"/>
    </row>
    <row r="286" spans="1:11" outlineLevel="1" x14ac:dyDescent="0.2">
      <c r="A286" s="1169" t="s">
        <v>617</v>
      </c>
      <c r="B286" s="1180" t="s">
        <v>1063</v>
      </c>
      <c r="C286" s="1171">
        <f>i.04156!E33</f>
        <v>0</v>
      </c>
      <c r="D286" s="1171">
        <f>i.04156!F33</f>
        <v>0</v>
      </c>
      <c r="E286" s="1114"/>
      <c r="F286" s="1172"/>
      <c r="G286" s="1172"/>
      <c r="H286" s="1114"/>
      <c r="I286" s="1172"/>
      <c r="J286" s="1172"/>
      <c r="K286" s="1114"/>
    </row>
    <row r="287" spans="1:11" outlineLevel="1" x14ac:dyDescent="0.2">
      <c r="A287" s="1177">
        <v>2.2999999999999998</v>
      </c>
      <c r="B287" s="1178" t="s">
        <v>1066</v>
      </c>
      <c r="C287" s="1179">
        <f>i.04156!E34</f>
        <v>0</v>
      </c>
      <c r="D287" s="1179">
        <f>i.04156!F34</f>
        <v>0</v>
      </c>
      <c r="E287" s="1114"/>
      <c r="F287" s="1172"/>
      <c r="G287" s="1172"/>
      <c r="H287" s="1114"/>
      <c r="I287" s="1172"/>
      <c r="J287" s="1172"/>
      <c r="K287" s="1114"/>
    </row>
    <row r="288" spans="1:11" outlineLevel="1" x14ac:dyDescent="0.2">
      <c r="A288" s="1169" t="s">
        <v>1067</v>
      </c>
      <c r="B288" s="1180" t="s">
        <v>1057</v>
      </c>
      <c r="C288" s="1183">
        <f>i.04156!E35</f>
        <v>0</v>
      </c>
      <c r="D288" s="1183">
        <f>i.04156!F35</f>
        <v>0</v>
      </c>
      <c r="E288" s="1114"/>
      <c r="F288" s="1136"/>
      <c r="G288" s="1172"/>
      <c r="H288" s="1114"/>
      <c r="I288" s="1136"/>
      <c r="J288" s="1172"/>
      <c r="K288" s="1114"/>
    </row>
    <row r="289" spans="1:11" outlineLevel="1" x14ac:dyDescent="0.2">
      <c r="A289" s="1169" t="s">
        <v>1068</v>
      </c>
      <c r="B289" s="1181" t="s">
        <v>551</v>
      </c>
      <c r="C289" s="1183">
        <f>i.04156!E36</f>
        <v>0</v>
      </c>
      <c r="D289" s="1183">
        <f>i.04156!F36</f>
        <v>0</v>
      </c>
      <c r="E289" s="1114"/>
      <c r="F289" s="1136"/>
      <c r="G289" s="1172"/>
      <c r="H289" s="1114"/>
      <c r="I289" s="1136"/>
      <c r="J289" s="1172"/>
      <c r="K289" s="1114"/>
    </row>
    <row r="290" spans="1:11" outlineLevel="1" x14ac:dyDescent="0.2">
      <c r="A290" s="1169" t="s">
        <v>1069</v>
      </c>
      <c r="B290" s="1181" t="s">
        <v>1065</v>
      </c>
      <c r="C290" s="1183">
        <f>i.04156!E37</f>
        <v>0</v>
      </c>
      <c r="D290" s="1183">
        <f>i.04156!F37</f>
        <v>0</v>
      </c>
      <c r="E290" s="1114"/>
      <c r="F290" s="1136"/>
      <c r="G290" s="1172"/>
      <c r="H290" s="1114"/>
      <c r="I290" s="1136"/>
      <c r="J290" s="1172"/>
      <c r="K290" s="1114"/>
    </row>
    <row r="291" spans="1:11" outlineLevel="1" x14ac:dyDescent="0.2">
      <c r="A291" s="1169" t="s">
        <v>1070</v>
      </c>
      <c r="B291" s="1180" t="s">
        <v>227</v>
      </c>
      <c r="C291" s="1183">
        <f>i.04156!E38</f>
        <v>0</v>
      </c>
      <c r="D291" s="1183">
        <f>i.04156!F38</f>
        <v>0</v>
      </c>
      <c r="E291" s="1114"/>
      <c r="F291" s="1136"/>
      <c r="G291" s="1172"/>
      <c r="H291" s="1114"/>
      <c r="I291" s="1136"/>
      <c r="J291" s="1172"/>
      <c r="K291" s="1114"/>
    </row>
    <row r="292" spans="1:11" outlineLevel="1" x14ac:dyDescent="0.2">
      <c r="A292" s="1169" t="s">
        <v>1071</v>
      </c>
      <c r="B292" s="1180" t="s">
        <v>1060</v>
      </c>
      <c r="C292" s="1183">
        <f>i.04156!E39</f>
        <v>0</v>
      </c>
      <c r="D292" s="1183">
        <f>i.04156!F39</f>
        <v>0</v>
      </c>
      <c r="E292" s="1114"/>
      <c r="F292" s="1136"/>
      <c r="G292" s="1172"/>
      <c r="H292" s="1114"/>
      <c r="I292" s="1136"/>
      <c r="J292" s="1172"/>
      <c r="K292" s="1114"/>
    </row>
    <row r="293" spans="1:11" outlineLevel="1" x14ac:dyDescent="0.2">
      <c r="A293" s="1169" t="s">
        <v>1072</v>
      </c>
      <c r="B293" s="1180" t="s">
        <v>1061</v>
      </c>
      <c r="C293" s="1183">
        <f>i.04156!E40</f>
        <v>0</v>
      </c>
      <c r="D293" s="1183">
        <f>i.04156!F40</f>
        <v>0</v>
      </c>
      <c r="E293" s="1114"/>
      <c r="F293" s="1136"/>
      <c r="G293" s="1172"/>
      <c r="H293" s="1114"/>
      <c r="I293" s="1136"/>
      <c r="J293" s="1172"/>
      <c r="K293" s="1114"/>
    </row>
    <row r="294" spans="1:11" outlineLevel="1" x14ac:dyDescent="0.2">
      <c r="A294" s="1169" t="s">
        <v>1073</v>
      </c>
      <c r="B294" s="1180" t="s">
        <v>577</v>
      </c>
      <c r="C294" s="1183">
        <f>i.04156!E41</f>
        <v>0</v>
      </c>
      <c r="D294" s="1183">
        <f>i.04156!F41</f>
        <v>0</v>
      </c>
      <c r="E294" s="1114"/>
      <c r="F294" s="1136"/>
      <c r="G294" s="1172"/>
      <c r="H294" s="1114"/>
      <c r="I294" s="1136"/>
      <c r="J294" s="1172"/>
      <c r="K294" s="1114"/>
    </row>
    <row r="295" spans="1:11" outlineLevel="1" x14ac:dyDescent="0.2">
      <c r="A295" s="1169" t="s">
        <v>1074</v>
      </c>
      <c r="B295" s="1180" t="s">
        <v>1063</v>
      </c>
      <c r="C295" s="1183">
        <f>i.04156!E42</f>
        <v>0</v>
      </c>
      <c r="D295" s="1183">
        <f>i.04156!F42</f>
        <v>0</v>
      </c>
      <c r="E295" s="1114"/>
      <c r="F295" s="1136"/>
      <c r="G295" s="1172"/>
      <c r="H295" s="1114"/>
      <c r="I295" s="1136"/>
      <c r="J295" s="1172"/>
      <c r="K295" s="1114"/>
    </row>
    <row r="296" spans="1:11" outlineLevel="1" x14ac:dyDescent="0.2">
      <c r="A296" s="1177">
        <v>2.4</v>
      </c>
      <c r="B296" s="1178" t="s">
        <v>1075</v>
      </c>
      <c r="C296" s="1179">
        <f>i.04156!E43</f>
        <v>0</v>
      </c>
      <c r="D296" s="1179">
        <f>i.04156!F43</f>
        <v>0</v>
      </c>
      <c r="E296" s="1114"/>
      <c r="F296" s="1172"/>
      <c r="G296" s="1172"/>
      <c r="H296" s="1114"/>
      <c r="I296" s="1172"/>
      <c r="J296" s="1172"/>
      <c r="K296" s="1114"/>
    </row>
    <row r="297" spans="1:11" outlineLevel="1" x14ac:dyDescent="0.2">
      <c r="A297" s="1169" t="s">
        <v>1076</v>
      </c>
      <c r="B297" s="1180" t="s">
        <v>1057</v>
      </c>
      <c r="C297" s="1183">
        <f>i.04156!E44</f>
        <v>0</v>
      </c>
      <c r="D297" s="1183">
        <f>i.04156!F44</f>
        <v>0</v>
      </c>
      <c r="E297" s="1114"/>
      <c r="F297" s="1136"/>
      <c r="G297" s="1172"/>
      <c r="H297" s="1114"/>
      <c r="I297" s="1136"/>
      <c r="J297" s="1172"/>
      <c r="K297" s="1114"/>
    </row>
    <row r="298" spans="1:11" outlineLevel="1" x14ac:dyDescent="0.2">
      <c r="A298" s="1169" t="s">
        <v>1077</v>
      </c>
      <c r="B298" s="1181" t="s">
        <v>1058</v>
      </c>
      <c r="C298" s="1183">
        <f>i.04156!E45</f>
        <v>0</v>
      </c>
      <c r="D298" s="1183">
        <f>i.04156!F45</f>
        <v>0</v>
      </c>
      <c r="E298" s="1114"/>
      <c r="F298" s="1136"/>
      <c r="G298" s="1172"/>
      <c r="H298" s="1114"/>
      <c r="I298" s="1136"/>
      <c r="J298" s="1172"/>
      <c r="K298" s="1114"/>
    </row>
    <row r="299" spans="1:11" outlineLevel="1" x14ac:dyDescent="0.2">
      <c r="A299" s="1169" t="s">
        <v>1078</v>
      </c>
      <c r="B299" s="1181" t="s">
        <v>1065</v>
      </c>
      <c r="C299" s="1183">
        <f>i.04156!E46</f>
        <v>0</v>
      </c>
      <c r="D299" s="1183">
        <f>i.04156!F46</f>
        <v>0</v>
      </c>
      <c r="E299" s="1114"/>
      <c r="F299" s="1136"/>
      <c r="G299" s="1172"/>
      <c r="H299" s="1114"/>
      <c r="I299" s="1136"/>
      <c r="J299" s="1172"/>
      <c r="K299" s="1114"/>
    </row>
    <row r="300" spans="1:11" outlineLevel="1" x14ac:dyDescent="0.2">
      <c r="A300" s="1169" t="s">
        <v>1079</v>
      </c>
      <c r="B300" s="1180" t="s">
        <v>227</v>
      </c>
      <c r="C300" s="1183">
        <f>i.04156!E47</f>
        <v>0</v>
      </c>
      <c r="D300" s="1183">
        <f>i.04156!F47</f>
        <v>0</v>
      </c>
      <c r="E300" s="1114"/>
      <c r="F300" s="1136"/>
      <c r="G300" s="1172"/>
      <c r="H300" s="1114"/>
      <c r="I300" s="1136"/>
      <c r="J300" s="1172"/>
      <c r="K300" s="1114"/>
    </row>
    <row r="301" spans="1:11" outlineLevel="1" x14ac:dyDescent="0.2">
      <c r="A301" s="1169" t="s">
        <v>1080</v>
      </c>
      <c r="B301" s="1180" t="s">
        <v>1060</v>
      </c>
      <c r="C301" s="1183">
        <f>i.04156!E48</f>
        <v>0</v>
      </c>
      <c r="D301" s="1183">
        <f>i.04156!F48</f>
        <v>0</v>
      </c>
      <c r="E301" s="1114"/>
      <c r="F301" s="1136"/>
      <c r="G301" s="1172"/>
      <c r="H301" s="1114"/>
      <c r="I301" s="1136"/>
      <c r="J301" s="1172"/>
      <c r="K301" s="1114"/>
    </row>
    <row r="302" spans="1:11" outlineLevel="1" x14ac:dyDescent="0.2">
      <c r="A302" s="1169" t="s">
        <v>1081</v>
      </c>
      <c r="B302" s="1180" t="s">
        <v>1061</v>
      </c>
      <c r="C302" s="1183">
        <f>i.04156!E49</f>
        <v>0</v>
      </c>
      <c r="D302" s="1183">
        <f>i.04156!F49</f>
        <v>0</v>
      </c>
      <c r="E302" s="1114"/>
      <c r="F302" s="1136"/>
      <c r="G302" s="1172"/>
      <c r="H302" s="1114"/>
      <c r="I302" s="1136"/>
      <c r="J302" s="1172"/>
      <c r="K302" s="1114"/>
    </row>
    <row r="303" spans="1:11" outlineLevel="1" x14ac:dyDescent="0.2">
      <c r="A303" s="1169" t="s">
        <v>1082</v>
      </c>
      <c r="B303" s="1180" t="s">
        <v>577</v>
      </c>
      <c r="C303" s="1183">
        <f>i.04156!E50</f>
        <v>0</v>
      </c>
      <c r="D303" s="1183">
        <f>i.04156!F50</f>
        <v>0</v>
      </c>
      <c r="E303" s="1114"/>
      <c r="F303" s="1136"/>
      <c r="G303" s="1172"/>
      <c r="H303" s="1114"/>
      <c r="I303" s="1136"/>
      <c r="J303" s="1172"/>
      <c r="K303" s="1114"/>
    </row>
    <row r="304" spans="1:11" outlineLevel="1" x14ac:dyDescent="0.2">
      <c r="A304" s="1169" t="s">
        <v>1083</v>
      </c>
      <c r="B304" s="1180" t="s">
        <v>1063</v>
      </c>
      <c r="C304" s="1183">
        <f>i.04156!E51</f>
        <v>0</v>
      </c>
      <c r="D304" s="1183">
        <f>i.04156!F51</f>
        <v>0</v>
      </c>
      <c r="E304" s="1114"/>
      <c r="F304" s="1136"/>
      <c r="G304" s="1172"/>
      <c r="H304" s="1114"/>
      <c r="I304" s="1136"/>
      <c r="J304" s="1172"/>
      <c r="K304" s="1114"/>
    </row>
    <row r="305" spans="1:11" outlineLevel="1" x14ac:dyDescent="0.2">
      <c r="A305" s="1177">
        <v>2.5</v>
      </c>
      <c r="B305" s="1178" t="s">
        <v>1084</v>
      </c>
      <c r="C305" s="1179">
        <f>i.04156!E52</f>
        <v>0</v>
      </c>
      <c r="D305" s="1179">
        <f>i.04156!F52</f>
        <v>0</v>
      </c>
      <c r="E305" s="1114"/>
      <c r="F305" s="1172"/>
      <c r="G305" s="1172"/>
      <c r="H305" s="1114"/>
      <c r="I305" s="1172"/>
      <c r="J305" s="1172"/>
      <c r="K305" s="1114"/>
    </row>
    <row r="306" spans="1:11" outlineLevel="1" x14ac:dyDescent="0.2">
      <c r="A306" s="1169" t="s">
        <v>1085</v>
      </c>
      <c r="B306" s="1180" t="s">
        <v>1057</v>
      </c>
      <c r="C306" s="1183">
        <f>i.04156!E53</f>
        <v>0</v>
      </c>
      <c r="D306" s="1183">
        <f>i.04156!F53</f>
        <v>0</v>
      </c>
      <c r="E306" s="1114"/>
      <c r="F306" s="1136"/>
      <c r="G306" s="1172"/>
      <c r="H306" s="1114"/>
      <c r="I306" s="1136"/>
      <c r="J306" s="1172"/>
      <c r="K306" s="1114"/>
    </row>
    <row r="307" spans="1:11" outlineLevel="1" x14ac:dyDescent="0.2">
      <c r="A307" s="1169" t="s">
        <v>1086</v>
      </c>
      <c r="B307" s="1181" t="s">
        <v>1058</v>
      </c>
      <c r="C307" s="1183">
        <f>i.04156!E54</f>
        <v>0</v>
      </c>
      <c r="D307" s="1183">
        <f>i.04156!F54</f>
        <v>0</v>
      </c>
      <c r="E307" s="1114"/>
      <c r="F307" s="1136"/>
      <c r="G307" s="1172"/>
      <c r="H307" s="1114"/>
      <c r="I307" s="1136"/>
      <c r="J307" s="1172"/>
      <c r="K307" s="1114"/>
    </row>
    <row r="308" spans="1:11" outlineLevel="1" x14ac:dyDescent="0.2">
      <c r="A308" s="1169" t="s">
        <v>1087</v>
      </c>
      <c r="B308" s="1181" t="s">
        <v>1065</v>
      </c>
      <c r="C308" s="1183">
        <f>i.04156!E55</f>
        <v>0</v>
      </c>
      <c r="D308" s="1183">
        <f>i.04156!F55</f>
        <v>0</v>
      </c>
      <c r="E308" s="1114"/>
      <c r="F308" s="1136"/>
      <c r="G308" s="1172"/>
      <c r="H308" s="1114"/>
      <c r="I308" s="1136"/>
      <c r="J308" s="1172"/>
      <c r="K308" s="1114"/>
    </row>
    <row r="309" spans="1:11" outlineLevel="1" x14ac:dyDescent="0.2">
      <c r="A309" s="1169" t="s">
        <v>1088</v>
      </c>
      <c r="B309" s="1180" t="s">
        <v>227</v>
      </c>
      <c r="C309" s="1183">
        <f>i.04156!E56</f>
        <v>0</v>
      </c>
      <c r="D309" s="1183">
        <f>i.04156!F56</f>
        <v>0</v>
      </c>
      <c r="E309" s="1114"/>
      <c r="F309" s="1136"/>
      <c r="G309" s="1172"/>
      <c r="H309" s="1114"/>
      <c r="I309" s="1136"/>
      <c r="J309" s="1172"/>
      <c r="K309" s="1114"/>
    </row>
    <row r="310" spans="1:11" outlineLevel="1" x14ac:dyDescent="0.2">
      <c r="A310" s="1169" t="s">
        <v>1089</v>
      </c>
      <c r="B310" s="1180" t="s">
        <v>1060</v>
      </c>
      <c r="C310" s="1183">
        <f>i.04156!E57</f>
        <v>0</v>
      </c>
      <c r="D310" s="1183">
        <f>i.04156!F57</f>
        <v>0</v>
      </c>
      <c r="E310" s="1114"/>
      <c r="F310" s="1136"/>
      <c r="G310" s="1172"/>
      <c r="H310" s="1114"/>
      <c r="I310" s="1136"/>
      <c r="J310" s="1172"/>
      <c r="K310" s="1114"/>
    </row>
    <row r="311" spans="1:11" outlineLevel="1" x14ac:dyDescent="0.2">
      <c r="A311" s="1169" t="s">
        <v>1090</v>
      </c>
      <c r="B311" s="1180" t="s">
        <v>1061</v>
      </c>
      <c r="C311" s="1183">
        <f>i.04156!E58</f>
        <v>0</v>
      </c>
      <c r="D311" s="1183">
        <f>i.04156!F58</f>
        <v>0</v>
      </c>
      <c r="E311" s="1114"/>
      <c r="F311" s="1136"/>
      <c r="G311" s="1172"/>
      <c r="H311" s="1114"/>
      <c r="I311" s="1136"/>
      <c r="J311" s="1172"/>
      <c r="K311" s="1114"/>
    </row>
    <row r="312" spans="1:11" outlineLevel="1" x14ac:dyDescent="0.2">
      <c r="A312" s="1169" t="s">
        <v>1091</v>
      </c>
      <c r="B312" s="1180" t="s">
        <v>577</v>
      </c>
      <c r="C312" s="1183">
        <f>i.04156!E59</f>
        <v>0</v>
      </c>
      <c r="D312" s="1183">
        <f>i.04156!F59</f>
        <v>0</v>
      </c>
      <c r="E312" s="1114"/>
      <c r="F312" s="1136"/>
      <c r="G312" s="1172"/>
      <c r="H312" s="1114"/>
      <c r="I312" s="1136"/>
      <c r="J312" s="1172"/>
      <c r="K312" s="1114"/>
    </row>
    <row r="313" spans="1:11" outlineLevel="1" x14ac:dyDescent="0.2">
      <c r="A313" s="1169" t="s">
        <v>1092</v>
      </c>
      <c r="B313" s="1180" t="s">
        <v>1063</v>
      </c>
      <c r="C313" s="1183">
        <f>i.04156!E60</f>
        <v>0</v>
      </c>
      <c r="D313" s="1183">
        <f>i.04156!F60</f>
        <v>0</v>
      </c>
      <c r="E313" s="1114"/>
      <c r="F313" s="1136"/>
      <c r="G313" s="1172"/>
      <c r="H313" s="1114"/>
      <c r="I313" s="1136"/>
      <c r="J313" s="1172"/>
      <c r="K313" s="1114"/>
    </row>
    <row r="314" spans="1:11" outlineLevel="1" x14ac:dyDescent="0.2">
      <c r="A314" s="1177">
        <v>2.6</v>
      </c>
      <c r="B314" s="1178" t="s">
        <v>1093</v>
      </c>
      <c r="C314" s="1179">
        <f>i.04156!E61</f>
        <v>0</v>
      </c>
      <c r="D314" s="1179">
        <f>i.04156!F61</f>
        <v>0</v>
      </c>
      <c r="E314" s="1114"/>
      <c r="F314" s="1172"/>
      <c r="G314" s="1172"/>
      <c r="H314" s="1114"/>
      <c r="I314" s="1172"/>
      <c r="J314" s="1172"/>
      <c r="K314" s="1114"/>
    </row>
    <row r="315" spans="1:11" outlineLevel="1" x14ac:dyDescent="0.2">
      <c r="A315" s="1169" t="s">
        <v>1094</v>
      </c>
      <c r="B315" s="1180" t="s">
        <v>1057</v>
      </c>
      <c r="C315" s="1183">
        <f>i.04156!E62</f>
        <v>0</v>
      </c>
      <c r="D315" s="1183">
        <f>i.04156!F62</f>
        <v>0</v>
      </c>
      <c r="E315" s="1114"/>
      <c r="F315" s="1136"/>
      <c r="G315" s="1172"/>
      <c r="H315" s="1114"/>
      <c r="I315" s="1136"/>
      <c r="J315" s="1172"/>
      <c r="K315" s="1114"/>
    </row>
    <row r="316" spans="1:11" outlineLevel="1" x14ac:dyDescent="0.2">
      <c r="A316" s="1169" t="s">
        <v>1095</v>
      </c>
      <c r="B316" s="1181" t="s">
        <v>1058</v>
      </c>
      <c r="C316" s="1183">
        <f>i.04156!E63</f>
        <v>0</v>
      </c>
      <c r="D316" s="1183">
        <f>i.04156!F63</f>
        <v>0</v>
      </c>
      <c r="E316" s="1114"/>
      <c r="F316" s="1136"/>
      <c r="G316" s="1172"/>
      <c r="H316" s="1114"/>
      <c r="I316" s="1136"/>
      <c r="J316" s="1172"/>
      <c r="K316" s="1114"/>
    </row>
    <row r="317" spans="1:11" outlineLevel="1" x14ac:dyDescent="0.2">
      <c r="A317" s="1169" t="s">
        <v>1096</v>
      </c>
      <c r="B317" s="1181" t="s">
        <v>1065</v>
      </c>
      <c r="C317" s="1183">
        <f>i.04156!E64</f>
        <v>0</v>
      </c>
      <c r="D317" s="1183">
        <f>i.04156!F64</f>
        <v>0</v>
      </c>
      <c r="E317" s="1114"/>
      <c r="F317" s="1136"/>
      <c r="G317" s="1172"/>
      <c r="H317" s="1114"/>
      <c r="I317" s="1136"/>
      <c r="J317" s="1172"/>
      <c r="K317" s="1114"/>
    </row>
    <row r="318" spans="1:11" outlineLevel="1" x14ac:dyDescent="0.2">
      <c r="A318" s="1169" t="s">
        <v>1097</v>
      </c>
      <c r="B318" s="1180" t="s">
        <v>227</v>
      </c>
      <c r="C318" s="1183">
        <f>i.04156!E65</f>
        <v>0</v>
      </c>
      <c r="D318" s="1183">
        <f>i.04156!F65</f>
        <v>0</v>
      </c>
      <c r="E318" s="1114"/>
      <c r="F318" s="1136"/>
      <c r="G318" s="1172"/>
      <c r="H318" s="1114"/>
      <c r="I318" s="1136"/>
      <c r="J318" s="1172"/>
      <c r="K318" s="1114"/>
    </row>
    <row r="319" spans="1:11" outlineLevel="1" x14ac:dyDescent="0.2">
      <c r="A319" s="1169" t="s">
        <v>1098</v>
      </c>
      <c r="B319" s="1180" t="s">
        <v>1060</v>
      </c>
      <c r="C319" s="1183">
        <f>i.04156!E66</f>
        <v>0</v>
      </c>
      <c r="D319" s="1183">
        <f>i.04156!F66</f>
        <v>0</v>
      </c>
      <c r="E319" s="1114"/>
      <c r="F319" s="1136"/>
      <c r="G319" s="1172"/>
      <c r="H319" s="1114"/>
      <c r="I319" s="1136"/>
      <c r="J319" s="1172"/>
      <c r="K319" s="1114"/>
    </row>
    <row r="320" spans="1:11" outlineLevel="1" x14ac:dyDescent="0.2">
      <c r="A320" s="1169" t="s">
        <v>1099</v>
      </c>
      <c r="B320" s="1180" t="s">
        <v>1061</v>
      </c>
      <c r="C320" s="1183">
        <f>i.04156!E67</f>
        <v>0</v>
      </c>
      <c r="D320" s="1183">
        <f>i.04156!F67</f>
        <v>0</v>
      </c>
      <c r="E320" s="1114"/>
      <c r="F320" s="1136"/>
      <c r="G320" s="1172"/>
      <c r="H320" s="1114"/>
      <c r="I320" s="1136"/>
      <c r="J320" s="1172"/>
      <c r="K320" s="1114"/>
    </row>
    <row r="321" spans="1:11" outlineLevel="1" x14ac:dyDescent="0.2">
      <c r="A321" s="1169" t="s">
        <v>1100</v>
      </c>
      <c r="B321" s="1180" t="s">
        <v>577</v>
      </c>
      <c r="C321" s="1183">
        <f>i.04156!E68</f>
        <v>0</v>
      </c>
      <c r="D321" s="1183">
        <f>i.04156!F68</f>
        <v>0</v>
      </c>
      <c r="E321" s="1114"/>
      <c r="F321" s="1136"/>
      <c r="G321" s="1172"/>
      <c r="H321" s="1114"/>
      <c r="I321" s="1136"/>
      <c r="J321" s="1172"/>
      <c r="K321" s="1114"/>
    </row>
    <row r="322" spans="1:11" outlineLevel="1" x14ac:dyDescent="0.2">
      <c r="A322" s="1169" t="s">
        <v>1101</v>
      </c>
      <c r="B322" s="1180" t="s">
        <v>1063</v>
      </c>
      <c r="C322" s="1183">
        <f>i.04156!E69</f>
        <v>0</v>
      </c>
      <c r="D322" s="1183">
        <f>i.04156!F69</f>
        <v>0</v>
      </c>
      <c r="E322" s="1114"/>
      <c r="F322" s="1136"/>
      <c r="G322" s="1172"/>
      <c r="H322" s="1114"/>
      <c r="I322" s="1136"/>
      <c r="J322" s="1172"/>
      <c r="K322" s="1114"/>
    </row>
    <row r="323" spans="1:11" outlineLevel="1" x14ac:dyDescent="0.2">
      <c r="A323" s="1177">
        <v>2.7</v>
      </c>
      <c r="B323" s="1178" t="s">
        <v>1102</v>
      </c>
      <c r="C323" s="1179">
        <f>i.04156!E70</f>
        <v>0</v>
      </c>
      <c r="D323" s="1179">
        <f>i.04156!F70</f>
        <v>0</v>
      </c>
      <c r="E323" s="1114"/>
      <c r="F323" s="1172"/>
      <c r="G323" s="1172"/>
      <c r="H323" s="1114"/>
      <c r="I323" s="1172"/>
      <c r="J323" s="1172"/>
      <c r="K323" s="1114"/>
    </row>
    <row r="324" spans="1:11" outlineLevel="1" x14ac:dyDescent="0.2">
      <c r="A324" s="1169" t="s">
        <v>1103</v>
      </c>
      <c r="B324" s="1180" t="s">
        <v>1057</v>
      </c>
      <c r="C324" s="1183">
        <f>i.04156!E71</f>
        <v>0</v>
      </c>
      <c r="D324" s="1183">
        <f>i.04156!F71</f>
        <v>0</v>
      </c>
      <c r="E324" s="1114"/>
      <c r="F324" s="1136"/>
      <c r="G324" s="1172"/>
      <c r="H324" s="1114"/>
      <c r="I324" s="1136"/>
      <c r="J324" s="1172"/>
      <c r="K324" s="1114"/>
    </row>
    <row r="325" spans="1:11" outlineLevel="1" x14ac:dyDescent="0.2">
      <c r="A325" s="1169" t="s">
        <v>1104</v>
      </c>
      <c r="B325" s="1181" t="s">
        <v>1058</v>
      </c>
      <c r="C325" s="1183">
        <f>i.04156!E72</f>
        <v>0</v>
      </c>
      <c r="D325" s="1183">
        <f>i.04156!F72</f>
        <v>0</v>
      </c>
      <c r="E325" s="1114"/>
      <c r="F325" s="1136"/>
      <c r="G325" s="1172"/>
      <c r="H325" s="1114"/>
      <c r="I325" s="1136"/>
      <c r="J325" s="1172"/>
      <c r="K325" s="1114"/>
    </row>
    <row r="326" spans="1:11" outlineLevel="1" x14ac:dyDescent="0.2">
      <c r="A326" s="1169" t="s">
        <v>1105</v>
      </c>
      <c r="B326" s="1181" t="s">
        <v>1065</v>
      </c>
      <c r="C326" s="1183">
        <f>i.04156!E73</f>
        <v>0</v>
      </c>
      <c r="D326" s="1183">
        <f>i.04156!F73</f>
        <v>0</v>
      </c>
      <c r="E326" s="1114"/>
      <c r="F326" s="1136"/>
      <c r="G326" s="1172"/>
      <c r="H326" s="1114"/>
      <c r="I326" s="1136"/>
      <c r="J326" s="1172"/>
      <c r="K326" s="1114"/>
    </row>
    <row r="327" spans="1:11" outlineLevel="1" x14ac:dyDescent="0.2">
      <c r="A327" s="1169" t="s">
        <v>1106</v>
      </c>
      <c r="B327" s="1182" t="s">
        <v>227</v>
      </c>
      <c r="C327" s="1183">
        <f>i.04156!E74</f>
        <v>0</v>
      </c>
      <c r="D327" s="1183">
        <f>i.04156!F74</f>
        <v>0</v>
      </c>
      <c r="E327" s="1114"/>
      <c r="F327" s="1136"/>
      <c r="G327" s="1172"/>
      <c r="H327" s="1114"/>
      <c r="I327" s="1136"/>
      <c r="J327" s="1172"/>
      <c r="K327" s="1114"/>
    </row>
    <row r="328" spans="1:11" outlineLevel="1" x14ac:dyDescent="0.2">
      <c r="A328" s="1169" t="s">
        <v>1107</v>
      </c>
      <c r="B328" s="1180" t="s">
        <v>1060</v>
      </c>
      <c r="C328" s="1183">
        <f>i.04156!E75</f>
        <v>0</v>
      </c>
      <c r="D328" s="1183">
        <f>i.04156!F75</f>
        <v>0</v>
      </c>
      <c r="E328" s="1114"/>
      <c r="F328" s="1136"/>
      <c r="G328" s="1172"/>
      <c r="H328" s="1114"/>
      <c r="I328" s="1136"/>
      <c r="J328" s="1172"/>
      <c r="K328" s="1114"/>
    </row>
    <row r="329" spans="1:11" outlineLevel="1" x14ac:dyDescent="0.2">
      <c r="A329" s="1169" t="s">
        <v>1108</v>
      </c>
      <c r="B329" s="1180" t="s">
        <v>1061</v>
      </c>
      <c r="C329" s="1183">
        <f>i.04156!E76</f>
        <v>0</v>
      </c>
      <c r="D329" s="1183">
        <f>i.04156!F76</f>
        <v>0</v>
      </c>
      <c r="E329" s="1114"/>
      <c r="F329" s="1136"/>
      <c r="G329" s="1172"/>
      <c r="H329" s="1114"/>
      <c r="I329" s="1136"/>
      <c r="J329" s="1172"/>
      <c r="K329" s="1114"/>
    </row>
    <row r="330" spans="1:11" outlineLevel="1" x14ac:dyDescent="0.2">
      <c r="A330" s="1169" t="s">
        <v>1109</v>
      </c>
      <c r="B330" s="1180" t="s">
        <v>577</v>
      </c>
      <c r="C330" s="1183">
        <f>i.04156!E77</f>
        <v>0</v>
      </c>
      <c r="D330" s="1183">
        <f>i.04156!F77</f>
        <v>0</v>
      </c>
      <c r="E330" s="1114"/>
      <c r="F330" s="1136"/>
      <c r="G330" s="1172"/>
      <c r="H330" s="1114"/>
      <c r="I330" s="1136"/>
      <c r="J330" s="1172"/>
      <c r="K330" s="1114"/>
    </row>
    <row r="331" spans="1:11" outlineLevel="1" x14ac:dyDescent="0.2">
      <c r="A331" s="1169" t="s">
        <v>1110</v>
      </c>
      <c r="B331" s="1180" t="s">
        <v>1063</v>
      </c>
      <c r="C331" s="1183">
        <f>i.04156!E78</f>
        <v>0</v>
      </c>
      <c r="D331" s="1183">
        <f>i.04156!F78</f>
        <v>0</v>
      </c>
      <c r="E331" s="1114"/>
      <c r="F331" s="1136"/>
      <c r="G331" s="1172"/>
      <c r="H331" s="1114"/>
      <c r="I331" s="1136"/>
      <c r="J331" s="1172"/>
      <c r="K331" s="1114"/>
    </row>
    <row r="332" spans="1:11" outlineLevel="1" x14ac:dyDescent="0.2">
      <c r="A332" s="1177">
        <v>2.8</v>
      </c>
      <c r="B332" s="1178" t="s">
        <v>1111</v>
      </c>
      <c r="C332" s="1179">
        <f>i.04156!E79</f>
        <v>0</v>
      </c>
      <c r="D332" s="1179">
        <f>i.04156!F79</f>
        <v>0</v>
      </c>
      <c r="E332" s="1114"/>
      <c r="F332" s="1172"/>
      <c r="G332" s="1172"/>
      <c r="H332" s="1114"/>
      <c r="I332" s="1172"/>
      <c r="J332" s="1172"/>
      <c r="K332" s="1114"/>
    </row>
    <row r="333" spans="1:11" outlineLevel="1" x14ac:dyDescent="0.2">
      <c r="A333" s="1169" t="s">
        <v>1112</v>
      </c>
      <c r="B333" s="1180" t="s">
        <v>142</v>
      </c>
      <c r="C333" s="1183">
        <f>i.04156!E80</f>
        <v>0</v>
      </c>
      <c r="D333" s="1183">
        <f>i.04156!F80</f>
        <v>0</v>
      </c>
      <c r="E333" s="1114"/>
      <c r="F333" s="1136"/>
      <c r="G333" s="1172"/>
      <c r="H333" s="1114"/>
      <c r="I333" s="1136"/>
      <c r="J333" s="1172"/>
      <c r="K333" s="1114"/>
    </row>
    <row r="334" spans="1:11" outlineLevel="1" x14ac:dyDescent="0.2">
      <c r="A334" s="1169" t="s">
        <v>1113</v>
      </c>
      <c r="B334" s="1181" t="s">
        <v>1058</v>
      </c>
      <c r="C334" s="1183">
        <f>i.04156!E81</f>
        <v>0</v>
      </c>
      <c r="D334" s="1183">
        <f>i.04156!F81</f>
        <v>0</v>
      </c>
      <c r="E334" s="1114"/>
      <c r="F334" s="1136"/>
      <c r="G334" s="1172"/>
      <c r="H334" s="1114"/>
      <c r="I334" s="1136"/>
      <c r="J334" s="1172"/>
      <c r="K334" s="1114"/>
    </row>
    <row r="335" spans="1:11" outlineLevel="1" x14ac:dyDescent="0.2">
      <c r="A335" s="1169" t="s">
        <v>1114</v>
      </c>
      <c r="B335" s="1181" t="s">
        <v>1065</v>
      </c>
      <c r="C335" s="1183">
        <f>i.04156!E82</f>
        <v>0</v>
      </c>
      <c r="D335" s="1183">
        <f>i.04156!F82</f>
        <v>0</v>
      </c>
      <c r="E335" s="1114"/>
      <c r="F335" s="1136"/>
      <c r="G335" s="1172"/>
      <c r="H335" s="1114"/>
      <c r="I335" s="1136"/>
      <c r="J335" s="1172"/>
      <c r="K335" s="1114"/>
    </row>
    <row r="336" spans="1:11" outlineLevel="1" x14ac:dyDescent="0.2">
      <c r="A336" s="1169" t="s">
        <v>1115</v>
      </c>
      <c r="B336" s="1182" t="s">
        <v>227</v>
      </c>
      <c r="C336" s="1183">
        <f>i.04156!E83</f>
        <v>0</v>
      </c>
      <c r="D336" s="1183">
        <f>i.04156!F83</f>
        <v>0</v>
      </c>
      <c r="E336" s="1114"/>
      <c r="F336" s="1136"/>
      <c r="G336" s="1172"/>
      <c r="H336" s="1114"/>
      <c r="I336" s="1136"/>
      <c r="J336" s="1172"/>
      <c r="K336" s="1114"/>
    </row>
    <row r="337" spans="1:11" outlineLevel="1" x14ac:dyDescent="0.2">
      <c r="A337" s="1169" t="s">
        <v>1116</v>
      </c>
      <c r="B337" s="1180" t="s">
        <v>1060</v>
      </c>
      <c r="C337" s="1183">
        <f>i.04156!E84</f>
        <v>0</v>
      </c>
      <c r="D337" s="1183">
        <f>i.04156!F84</f>
        <v>0</v>
      </c>
      <c r="E337" s="1114"/>
      <c r="F337" s="1136"/>
      <c r="G337" s="1172"/>
      <c r="H337" s="1114"/>
      <c r="I337" s="1136"/>
      <c r="J337" s="1172"/>
      <c r="K337" s="1114"/>
    </row>
    <row r="338" spans="1:11" outlineLevel="1" x14ac:dyDescent="0.2">
      <c r="A338" s="1169" t="s">
        <v>1117</v>
      </c>
      <c r="B338" s="1180" t="s">
        <v>1061</v>
      </c>
      <c r="C338" s="1183">
        <f>i.04156!E85</f>
        <v>0</v>
      </c>
      <c r="D338" s="1183">
        <f>i.04156!F85</f>
        <v>0</v>
      </c>
      <c r="E338" s="1114"/>
      <c r="F338" s="1136"/>
      <c r="G338" s="1172"/>
      <c r="H338" s="1114"/>
      <c r="I338" s="1136"/>
      <c r="J338" s="1172"/>
      <c r="K338" s="1114"/>
    </row>
    <row r="339" spans="1:11" outlineLevel="1" x14ac:dyDescent="0.2">
      <c r="A339" s="1169" t="s">
        <v>1118</v>
      </c>
      <c r="B339" s="1180" t="s">
        <v>577</v>
      </c>
      <c r="C339" s="1183">
        <f>i.04156!E86</f>
        <v>0</v>
      </c>
      <c r="D339" s="1183">
        <f>i.04156!F86</f>
        <v>0</v>
      </c>
      <c r="E339" s="1114"/>
      <c r="F339" s="1136"/>
      <c r="G339" s="1172"/>
      <c r="H339" s="1114"/>
      <c r="I339" s="1136"/>
      <c r="J339" s="1172"/>
      <c r="K339" s="1114"/>
    </row>
    <row r="340" spans="1:11" outlineLevel="1" x14ac:dyDescent="0.2">
      <c r="A340" s="1169" t="s">
        <v>1119</v>
      </c>
      <c r="B340" s="1180" t="s">
        <v>1063</v>
      </c>
      <c r="C340" s="1183">
        <f>i.04156!E87</f>
        <v>0</v>
      </c>
      <c r="D340" s="1183">
        <f>i.04156!F87</f>
        <v>0</v>
      </c>
      <c r="E340" s="1114"/>
      <c r="F340" s="1136"/>
      <c r="G340" s="1172"/>
      <c r="H340" s="1114"/>
      <c r="I340" s="1136"/>
      <c r="J340" s="1172"/>
      <c r="K340" s="1114"/>
    </row>
    <row r="341" spans="1:11" outlineLevel="1" x14ac:dyDescent="0.2">
      <c r="A341" s="1177">
        <v>2.9</v>
      </c>
      <c r="B341" s="1178" t="s">
        <v>1120</v>
      </c>
      <c r="C341" s="1179">
        <f>i.04156!E88</f>
        <v>0</v>
      </c>
      <c r="D341" s="1179">
        <f>i.04156!F88</f>
        <v>0</v>
      </c>
      <c r="E341" s="1114"/>
      <c r="F341" s="1172"/>
      <c r="G341" s="1172"/>
      <c r="H341" s="1114"/>
      <c r="I341" s="1172"/>
      <c r="J341" s="1172"/>
      <c r="K341" s="1114"/>
    </row>
    <row r="342" spans="1:11" outlineLevel="1" x14ac:dyDescent="0.2">
      <c r="A342" s="1169" t="s">
        <v>1121</v>
      </c>
      <c r="B342" s="1180" t="s">
        <v>142</v>
      </c>
      <c r="C342" s="1183">
        <f>i.04156!E89</f>
        <v>0</v>
      </c>
      <c r="D342" s="1183">
        <f>i.04156!F89</f>
        <v>0</v>
      </c>
      <c r="E342" s="1114"/>
      <c r="F342" s="1136"/>
      <c r="G342" s="1172"/>
      <c r="H342" s="1114"/>
      <c r="I342" s="1136"/>
      <c r="J342" s="1172"/>
      <c r="K342" s="1114"/>
    </row>
    <row r="343" spans="1:11" outlineLevel="1" x14ac:dyDescent="0.2">
      <c r="A343" s="1169" t="s">
        <v>1122</v>
      </c>
      <c r="B343" s="1181" t="s">
        <v>1058</v>
      </c>
      <c r="C343" s="1183">
        <f>i.04156!E90</f>
        <v>0</v>
      </c>
      <c r="D343" s="1183">
        <f>i.04156!F90</f>
        <v>0</v>
      </c>
      <c r="E343" s="1114"/>
      <c r="F343" s="1136"/>
      <c r="G343" s="1172"/>
      <c r="H343" s="1114"/>
      <c r="I343" s="1136"/>
      <c r="J343" s="1172"/>
      <c r="K343" s="1114"/>
    </row>
    <row r="344" spans="1:11" outlineLevel="1" x14ac:dyDescent="0.2">
      <c r="A344" s="1169" t="s">
        <v>1123</v>
      </c>
      <c r="B344" s="1181" t="s">
        <v>1059</v>
      </c>
      <c r="C344" s="1183">
        <f>i.04156!E91</f>
        <v>0</v>
      </c>
      <c r="D344" s="1183">
        <f>i.04156!F91</f>
        <v>0</v>
      </c>
      <c r="E344" s="1114"/>
      <c r="F344" s="1136"/>
      <c r="G344" s="1172"/>
      <c r="H344" s="1114"/>
      <c r="I344" s="1136"/>
      <c r="J344" s="1172"/>
      <c r="K344" s="1114"/>
    </row>
    <row r="345" spans="1:11" outlineLevel="1" x14ac:dyDescent="0.2">
      <c r="A345" s="1169" t="s">
        <v>1124</v>
      </c>
      <c r="B345" s="1180" t="s">
        <v>227</v>
      </c>
      <c r="C345" s="1183">
        <f>i.04156!E92</f>
        <v>0</v>
      </c>
      <c r="D345" s="1183">
        <f>i.04156!F92</f>
        <v>0</v>
      </c>
      <c r="E345" s="1114"/>
      <c r="F345" s="1136"/>
      <c r="G345" s="1172"/>
      <c r="H345" s="1114"/>
      <c r="I345" s="1136"/>
      <c r="J345" s="1172"/>
      <c r="K345" s="1114"/>
    </row>
    <row r="346" spans="1:11" outlineLevel="1" x14ac:dyDescent="0.2">
      <c r="A346" s="1169" t="s">
        <v>1125</v>
      </c>
      <c r="B346" s="1180" t="s">
        <v>1060</v>
      </c>
      <c r="C346" s="1183">
        <f>i.04156!E93</f>
        <v>0</v>
      </c>
      <c r="D346" s="1183">
        <f>i.04156!F93</f>
        <v>0</v>
      </c>
      <c r="E346" s="1114"/>
      <c r="F346" s="1136"/>
      <c r="G346" s="1172"/>
      <c r="H346" s="1114"/>
      <c r="I346" s="1136"/>
      <c r="J346" s="1172"/>
      <c r="K346" s="1114"/>
    </row>
    <row r="347" spans="1:11" outlineLevel="1" x14ac:dyDescent="0.2">
      <c r="A347" s="1169" t="s">
        <v>1126</v>
      </c>
      <c r="B347" s="1180" t="s">
        <v>1061</v>
      </c>
      <c r="C347" s="1183">
        <f>i.04156!E94</f>
        <v>0</v>
      </c>
      <c r="D347" s="1183">
        <f>i.04156!F94</f>
        <v>0</v>
      </c>
      <c r="E347" s="1114"/>
      <c r="F347" s="1136"/>
      <c r="G347" s="1172"/>
      <c r="H347" s="1114"/>
      <c r="I347" s="1136"/>
      <c r="J347" s="1172"/>
      <c r="K347" s="1114"/>
    </row>
    <row r="348" spans="1:11" outlineLevel="1" x14ac:dyDescent="0.2">
      <c r="A348" s="1169" t="s">
        <v>1127</v>
      </c>
      <c r="B348" s="1180" t="s">
        <v>577</v>
      </c>
      <c r="C348" s="1183">
        <f>i.04156!E95</f>
        <v>0</v>
      </c>
      <c r="D348" s="1183">
        <f>i.04156!F95</f>
        <v>0</v>
      </c>
      <c r="E348" s="1114"/>
      <c r="F348" s="1136"/>
      <c r="G348" s="1172"/>
      <c r="H348" s="1114"/>
      <c r="I348" s="1136"/>
      <c r="J348" s="1172"/>
      <c r="K348" s="1114"/>
    </row>
    <row r="349" spans="1:11" outlineLevel="1" x14ac:dyDescent="0.2">
      <c r="A349" s="1169" t="s">
        <v>1128</v>
      </c>
      <c r="B349" s="1180" t="s">
        <v>1063</v>
      </c>
      <c r="C349" s="1183">
        <f>i.04156!E96</f>
        <v>0</v>
      </c>
      <c r="D349" s="1183">
        <f>i.04156!F96</f>
        <v>0</v>
      </c>
      <c r="E349" s="1114"/>
      <c r="F349" s="1136"/>
      <c r="G349" s="1172"/>
      <c r="H349" s="1114"/>
      <c r="I349" s="1136"/>
      <c r="J349" s="1172"/>
      <c r="K349" s="1114"/>
    </row>
    <row r="350" spans="1:11" outlineLevel="1" x14ac:dyDescent="0.2">
      <c r="A350" s="1174">
        <v>3</v>
      </c>
      <c r="B350" s="1175" t="s">
        <v>1129</v>
      </c>
      <c r="C350" s="1176">
        <f>i.04156!E97</f>
        <v>0</v>
      </c>
      <c r="D350" s="1176">
        <f>i.04156!F97</f>
        <v>0</v>
      </c>
      <c r="E350" s="1114"/>
      <c r="F350" s="1172"/>
      <c r="G350" s="1172"/>
      <c r="H350" s="1114"/>
      <c r="I350" s="1172"/>
      <c r="J350" s="1172"/>
      <c r="K350" s="1114"/>
    </row>
    <row r="351" spans="1:11" ht="25.5" outlineLevel="1" x14ac:dyDescent="0.2">
      <c r="A351" s="1169" t="s">
        <v>1130</v>
      </c>
      <c r="B351" s="1072" t="s">
        <v>1131</v>
      </c>
      <c r="C351" s="1171">
        <f>i.04156!E98</f>
        <v>0</v>
      </c>
      <c r="D351" s="1171">
        <f>i.04156!F98</f>
        <v>0</v>
      </c>
      <c r="E351" s="1114"/>
      <c r="F351" s="1172"/>
      <c r="G351" s="1172"/>
      <c r="H351" s="1114"/>
      <c r="I351" s="1172"/>
      <c r="J351" s="1172"/>
      <c r="K351" s="1114"/>
    </row>
    <row r="352" spans="1:11" ht="38.25" outlineLevel="1" x14ac:dyDescent="0.2">
      <c r="A352" s="1169">
        <v>3.2</v>
      </c>
      <c r="B352" s="1170" t="s">
        <v>1132</v>
      </c>
      <c r="C352" s="1171">
        <f>i.04156!E99</f>
        <v>0</v>
      </c>
      <c r="D352" s="1171">
        <f>i.04156!F99</f>
        <v>0</v>
      </c>
      <c r="E352" s="1114"/>
      <c r="F352" s="1172"/>
      <c r="G352" s="1172"/>
      <c r="H352" s="1114"/>
      <c r="I352" s="1172"/>
      <c r="J352" s="1172"/>
      <c r="K352" s="1114"/>
    </row>
    <row r="353" spans="1:11" ht="38.25" outlineLevel="1" x14ac:dyDescent="0.2">
      <c r="A353" s="1662">
        <v>3.3</v>
      </c>
      <c r="B353" s="1170" t="s">
        <v>1133</v>
      </c>
      <c r="C353" s="1171">
        <f>i.04156!E100</f>
        <v>0</v>
      </c>
      <c r="D353" s="1171">
        <f>i.04156!F100</f>
        <v>0</v>
      </c>
      <c r="E353" s="1114"/>
      <c r="F353" s="1172"/>
      <c r="G353" s="1172"/>
      <c r="H353" s="1114"/>
      <c r="I353" s="1172"/>
      <c r="J353" s="1172"/>
      <c r="K353" s="1114"/>
    </row>
    <row r="354" spans="1:11" ht="38.25" outlineLevel="1" x14ac:dyDescent="0.2">
      <c r="A354" s="1663"/>
      <c r="B354" s="1170" t="s">
        <v>1134</v>
      </c>
      <c r="C354" s="1171">
        <f>i.04156!E101</f>
        <v>0</v>
      </c>
      <c r="D354" s="1171">
        <f>i.04156!F101</f>
        <v>0</v>
      </c>
      <c r="E354" s="1114"/>
      <c r="F354" s="1172"/>
      <c r="G354" s="1172"/>
      <c r="H354" s="1114"/>
      <c r="I354" s="1172"/>
      <c r="J354" s="1172"/>
      <c r="K354" s="1114"/>
    </row>
    <row r="355" spans="1:11" ht="38.25" outlineLevel="1" x14ac:dyDescent="0.2">
      <c r="A355" s="1664"/>
      <c r="B355" s="1170" t="s">
        <v>1135</v>
      </c>
      <c r="C355" s="1171">
        <f>i.04156!E102</f>
        <v>0</v>
      </c>
      <c r="D355" s="1171">
        <f>i.04156!F102</f>
        <v>0</v>
      </c>
      <c r="E355" s="1114"/>
      <c r="F355" s="1172"/>
      <c r="G355" s="1172"/>
      <c r="H355" s="1114"/>
      <c r="I355" s="1172"/>
      <c r="J355" s="1172"/>
      <c r="K355" s="1114"/>
    </row>
    <row r="356" spans="1:11" ht="25.5" outlineLevel="1" x14ac:dyDescent="0.2">
      <c r="A356" s="1169">
        <v>3.4</v>
      </c>
      <c r="B356" s="1170" t="s">
        <v>1136</v>
      </c>
      <c r="C356" s="1171">
        <f>i.04156!E103</f>
        <v>0</v>
      </c>
      <c r="D356" s="1171">
        <f>i.04156!F103</f>
        <v>0</v>
      </c>
      <c r="E356" s="1114"/>
      <c r="F356" s="1172"/>
      <c r="G356" s="1172"/>
      <c r="H356" s="1114"/>
      <c r="I356" s="1172"/>
      <c r="J356" s="1172"/>
      <c r="K356" s="1114"/>
    </row>
    <row r="357" spans="1:11" ht="25.5" outlineLevel="1" x14ac:dyDescent="0.2">
      <c r="A357" s="1169">
        <v>3.5</v>
      </c>
      <c r="B357" s="1170" t="s">
        <v>1137</v>
      </c>
      <c r="C357" s="1171">
        <f>i.04156!E104</f>
        <v>0</v>
      </c>
      <c r="D357" s="1171">
        <f>i.04156!F104</f>
        <v>0</v>
      </c>
      <c r="E357" s="1114"/>
      <c r="F357" s="1172"/>
      <c r="G357" s="1172"/>
      <c r="H357" s="1114"/>
      <c r="I357" s="1172"/>
      <c r="J357" s="1172"/>
      <c r="K357" s="1114"/>
    </row>
    <row r="358" spans="1:11" ht="25.5" outlineLevel="1" x14ac:dyDescent="0.2">
      <c r="A358" s="1169">
        <v>3.6</v>
      </c>
      <c r="B358" s="1072" t="s">
        <v>1138</v>
      </c>
      <c r="C358" s="1171">
        <f>i.04156!E105</f>
        <v>0</v>
      </c>
      <c r="D358" s="1171">
        <f>i.04156!F105</f>
        <v>0</v>
      </c>
      <c r="E358" s="1114"/>
      <c r="F358" s="1172"/>
      <c r="G358" s="1172"/>
      <c r="H358" s="1114"/>
      <c r="I358" s="1172"/>
      <c r="J358" s="1172"/>
      <c r="K358" s="1114"/>
    </row>
    <row r="359" spans="1:11" outlineLevel="1" x14ac:dyDescent="0.2">
      <c r="A359" s="1169">
        <v>3.7</v>
      </c>
      <c r="B359" s="1170" t="s">
        <v>1139</v>
      </c>
      <c r="C359" s="1171">
        <f>i.04156!E106</f>
        <v>0</v>
      </c>
      <c r="D359" s="1171">
        <f>i.04156!F106</f>
        <v>0</v>
      </c>
      <c r="E359" s="1114"/>
      <c r="F359" s="1172"/>
      <c r="G359" s="1172"/>
      <c r="H359" s="1114"/>
      <c r="I359" s="1172"/>
      <c r="J359" s="1172"/>
      <c r="K359" s="1114"/>
    </row>
    <row r="360" spans="1:11" outlineLevel="1" x14ac:dyDescent="0.2">
      <c r="A360" s="1174">
        <v>4</v>
      </c>
      <c r="B360" s="1175" t="s">
        <v>1140</v>
      </c>
      <c r="C360" s="1176">
        <f>i.04156!E107</f>
        <v>0</v>
      </c>
      <c r="D360" s="1176">
        <f>i.04156!F107</f>
        <v>0</v>
      </c>
      <c r="E360" s="1114"/>
      <c r="F360" s="1172"/>
      <c r="G360" s="1172"/>
      <c r="H360" s="1114"/>
      <c r="I360" s="1172"/>
      <c r="J360" s="1172"/>
      <c r="K360" s="1114"/>
    </row>
    <row r="361" spans="1:11" outlineLevel="1" x14ac:dyDescent="0.2">
      <c r="A361" s="1169">
        <v>4.0999999999999996</v>
      </c>
      <c r="B361" s="1184" t="s">
        <v>442</v>
      </c>
      <c r="C361" s="1171">
        <f>i.04156!E108</f>
        <v>0</v>
      </c>
      <c r="D361" s="1171">
        <f>i.04156!F108</f>
        <v>0</v>
      </c>
      <c r="E361" s="1114"/>
      <c r="F361" s="1172"/>
      <c r="G361" s="1172"/>
      <c r="H361" s="1114"/>
      <c r="I361" s="1172"/>
      <c r="J361" s="1172"/>
      <c r="K361" s="1114"/>
    </row>
    <row r="362" spans="1:11" outlineLevel="1" x14ac:dyDescent="0.2">
      <c r="A362" s="1169">
        <v>4.2</v>
      </c>
      <c r="B362" s="1184" t="s">
        <v>1141</v>
      </c>
      <c r="C362" s="1171">
        <f>i.04156!E109</f>
        <v>0</v>
      </c>
      <c r="D362" s="1171">
        <f>i.04156!F109</f>
        <v>0</v>
      </c>
      <c r="E362" s="1114"/>
      <c r="F362" s="1172"/>
      <c r="G362" s="1172"/>
      <c r="H362" s="1114"/>
      <c r="I362" s="1172"/>
      <c r="J362" s="1172"/>
      <c r="K362" s="1114"/>
    </row>
    <row r="363" spans="1:11" outlineLevel="1" x14ac:dyDescent="0.2">
      <c r="A363" s="1169">
        <v>4.3</v>
      </c>
      <c r="B363" s="1184" t="s">
        <v>446</v>
      </c>
      <c r="C363" s="1171">
        <f>i.04156!E110</f>
        <v>0</v>
      </c>
      <c r="D363" s="1171">
        <f>i.04156!F110</f>
        <v>0</v>
      </c>
      <c r="E363" s="1114"/>
      <c r="F363" s="1172"/>
      <c r="G363" s="1172"/>
      <c r="H363" s="1114"/>
      <c r="I363" s="1172"/>
      <c r="J363" s="1172"/>
      <c r="K363" s="1114"/>
    </row>
    <row r="364" spans="1:11" outlineLevel="1" x14ac:dyDescent="0.2">
      <c r="A364" s="1169">
        <v>4.4000000000000004</v>
      </c>
      <c r="B364" s="1184" t="s">
        <v>448</v>
      </c>
      <c r="C364" s="1171">
        <f>i.04156!E111</f>
        <v>0</v>
      </c>
      <c r="D364" s="1171">
        <f>i.04156!F111</f>
        <v>0</v>
      </c>
      <c r="E364" s="1114"/>
      <c r="F364" s="1172"/>
      <c r="G364" s="1172"/>
      <c r="H364" s="1114"/>
      <c r="I364" s="1172"/>
      <c r="J364" s="1172"/>
      <c r="K364" s="1114"/>
    </row>
    <row r="365" spans="1:11" outlineLevel="1" x14ac:dyDescent="0.2">
      <c r="A365" s="1169">
        <v>4.5</v>
      </c>
      <c r="B365" s="1184" t="s">
        <v>1142</v>
      </c>
      <c r="C365" s="1171">
        <f>i.04156!E112</f>
        <v>0</v>
      </c>
      <c r="D365" s="1171">
        <f>i.04156!F112</f>
        <v>0</v>
      </c>
      <c r="E365" s="1114"/>
      <c r="F365" s="1172"/>
      <c r="G365" s="1172"/>
      <c r="H365" s="1114"/>
      <c r="I365" s="1172"/>
      <c r="J365" s="1172"/>
      <c r="K365" s="1114"/>
    </row>
    <row r="366" spans="1:11" outlineLevel="1" x14ac:dyDescent="0.2">
      <c r="A366" s="1169">
        <v>4.5999999999999996</v>
      </c>
      <c r="B366" s="1184" t="s">
        <v>452</v>
      </c>
      <c r="C366" s="1171">
        <f>i.04156!E113</f>
        <v>0</v>
      </c>
      <c r="D366" s="1171">
        <f>i.04156!F113</f>
        <v>0</v>
      </c>
      <c r="E366" s="1114"/>
      <c r="F366" s="1172"/>
      <c r="G366" s="1172"/>
      <c r="H366" s="1114"/>
      <c r="I366" s="1172"/>
      <c r="J366" s="1172"/>
      <c r="K366" s="1114"/>
    </row>
    <row r="367" spans="1:11" outlineLevel="1" x14ac:dyDescent="0.2">
      <c r="A367" s="1169">
        <v>4.7</v>
      </c>
      <c r="B367" s="1184" t="s">
        <v>454</v>
      </c>
      <c r="C367" s="1171">
        <f>i.04156!E114</f>
        <v>0</v>
      </c>
      <c r="D367" s="1171">
        <f>i.04156!F114</f>
        <v>0</v>
      </c>
      <c r="E367" s="1114"/>
      <c r="F367" s="1172"/>
      <c r="G367" s="1172"/>
      <c r="H367" s="1114"/>
      <c r="I367" s="1172"/>
      <c r="J367" s="1172"/>
      <c r="K367" s="1114"/>
    </row>
    <row r="368" spans="1:11" outlineLevel="1" x14ac:dyDescent="0.2">
      <c r="A368" s="1169">
        <v>4.8</v>
      </c>
      <c r="B368" s="1184" t="s">
        <v>458</v>
      </c>
      <c r="C368" s="1171">
        <f>i.04156!E115</f>
        <v>0</v>
      </c>
      <c r="D368" s="1171">
        <f>i.04156!F115</f>
        <v>0</v>
      </c>
      <c r="E368" s="1114"/>
      <c r="F368" s="1172"/>
      <c r="G368" s="1172"/>
      <c r="H368" s="1114"/>
      <c r="I368" s="1172"/>
      <c r="J368" s="1172"/>
      <c r="K368" s="1114"/>
    </row>
    <row r="369" spans="1:11" outlineLevel="1" x14ac:dyDescent="0.2">
      <c r="A369" s="1169">
        <v>4.9000000000000004</v>
      </c>
      <c r="B369" s="1184" t="s">
        <v>187</v>
      </c>
      <c r="C369" s="1171">
        <f>i.04156!E116</f>
        <v>0</v>
      </c>
      <c r="D369" s="1171">
        <f>i.04156!F116</f>
        <v>0</v>
      </c>
      <c r="E369" s="1114"/>
      <c r="F369" s="1172"/>
      <c r="G369" s="1172"/>
      <c r="H369" s="1114"/>
      <c r="I369" s="1172"/>
      <c r="J369" s="1172"/>
      <c r="K369" s="1114"/>
    </row>
    <row r="370" spans="1:11" outlineLevel="1" x14ac:dyDescent="0.2">
      <c r="A370" s="1185">
        <v>4.0999999999999996</v>
      </c>
      <c r="B370" s="1184" t="s">
        <v>174</v>
      </c>
      <c r="C370" s="1171">
        <f>i.04156!E117</f>
        <v>0</v>
      </c>
      <c r="D370" s="1171">
        <f>i.04156!F117</f>
        <v>0</v>
      </c>
      <c r="E370" s="1114"/>
      <c r="F370" s="1172"/>
      <c r="G370" s="1172"/>
      <c r="H370" s="1114"/>
      <c r="I370" s="1172"/>
      <c r="J370" s="1172"/>
      <c r="K370" s="1114"/>
    </row>
    <row r="371" spans="1:11" outlineLevel="1" x14ac:dyDescent="0.2">
      <c r="A371" s="1169">
        <v>4.1100000000000003</v>
      </c>
      <c r="B371" s="1186" t="s">
        <v>1143</v>
      </c>
      <c r="C371" s="1171">
        <f>i.04156!E118</f>
        <v>0</v>
      </c>
      <c r="D371" s="1171">
        <f>i.04156!F118</f>
        <v>0</v>
      </c>
      <c r="E371" s="1114"/>
      <c r="F371" s="1172"/>
      <c r="G371" s="1172"/>
      <c r="H371" s="1114"/>
      <c r="I371" s="1172"/>
      <c r="J371" s="1172"/>
      <c r="K371" s="1114"/>
    </row>
    <row r="372" spans="1:11" outlineLevel="1" x14ac:dyDescent="0.2">
      <c r="A372" s="1169">
        <v>4.12</v>
      </c>
      <c r="B372" s="1186" t="s">
        <v>1144</v>
      </c>
      <c r="C372" s="1171">
        <f>i.04156!E119</f>
        <v>0</v>
      </c>
      <c r="D372" s="1171">
        <f>i.04156!F119</f>
        <v>0</v>
      </c>
      <c r="E372" s="1114"/>
      <c r="F372" s="1172"/>
      <c r="G372" s="1172"/>
      <c r="H372" s="1114"/>
      <c r="I372" s="1172"/>
      <c r="J372" s="1172"/>
      <c r="K372" s="1114"/>
    </row>
    <row r="373" spans="1:11" outlineLevel="1" x14ac:dyDescent="0.2">
      <c r="A373" s="1169">
        <v>4.13</v>
      </c>
      <c r="B373" s="1186" t="s">
        <v>542</v>
      </c>
      <c r="C373" s="1171">
        <f>i.04156!E120</f>
        <v>0</v>
      </c>
      <c r="D373" s="1171">
        <f>i.04156!F120</f>
        <v>0</v>
      </c>
      <c r="E373" s="1114"/>
      <c r="F373" s="1172"/>
      <c r="G373" s="1172"/>
      <c r="H373" s="1114"/>
      <c r="I373" s="1172"/>
      <c r="J373" s="1172"/>
      <c r="K373" s="1114"/>
    </row>
    <row r="374" spans="1:11" outlineLevel="1" x14ac:dyDescent="0.2">
      <c r="A374" s="1662">
        <v>4.1399999999999997</v>
      </c>
      <c r="B374" s="1184" t="s">
        <v>1145</v>
      </c>
      <c r="C374" s="1171">
        <f>i.04156!E121</f>
        <v>0</v>
      </c>
      <c r="D374" s="1171">
        <f>i.04156!F121</f>
        <v>0</v>
      </c>
      <c r="E374" s="1114"/>
      <c r="F374" s="1172"/>
      <c r="G374" s="1172"/>
      <c r="H374" s="1114"/>
      <c r="I374" s="1172"/>
      <c r="J374" s="1172"/>
      <c r="K374" s="1114"/>
    </row>
    <row r="375" spans="1:11" outlineLevel="1" x14ac:dyDescent="0.2">
      <c r="A375" s="1663"/>
      <c r="B375" s="1184" t="s">
        <v>1146</v>
      </c>
      <c r="C375" s="1171">
        <f>i.04156!E122</f>
        <v>0</v>
      </c>
      <c r="D375" s="1171">
        <f>i.04156!F122</f>
        <v>0</v>
      </c>
      <c r="E375" s="1114"/>
      <c r="F375" s="1172"/>
      <c r="G375" s="1172"/>
      <c r="H375" s="1114"/>
      <c r="I375" s="1172"/>
      <c r="J375" s="1172"/>
      <c r="K375" s="1114"/>
    </row>
    <row r="376" spans="1:11" outlineLevel="1" x14ac:dyDescent="0.2">
      <c r="A376" s="1663"/>
      <c r="B376" s="1184" t="s">
        <v>1147</v>
      </c>
      <c r="C376" s="1171">
        <f>i.04156!E123</f>
        <v>0</v>
      </c>
      <c r="D376" s="1171">
        <f>i.04156!F123</f>
        <v>0</v>
      </c>
      <c r="E376" s="1114"/>
      <c r="F376" s="1172"/>
      <c r="G376" s="1172"/>
      <c r="H376" s="1114"/>
      <c r="I376" s="1172"/>
      <c r="J376" s="1172"/>
      <c r="K376" s="1114"/>
    </row>
    <row r="377" spans="1:11" outlineLevel="1" x14ac:dyDescent="0.2">
      <c r="A377" s="1663"/>
      <c r="B377" s="1184" t="s">
        <v>1148</v>
      </c>
      <c r="C377" s="1171">
        <f>i.04156!E124</f>
        <v>0</v>
      </c>
      <c r="D377" s="1171">
        <f>i.04156!F124</f>
        <v>0</v>
      </c>
      <c r="E377" s="1114"/>
      <c r="F377" s="1172"/>
      <c r="G377" s="1172"/>
      <c r="H377" s="1114"/>
      <c r="I377" s="1172"/>
      <c r="J377" s="1172"/>
      <c r="K377" s="1114"/>
    </row>
    <row r="378" spans="1:11" outlineLevel="1" x14ac:dyDescent="0.2">
      <c r="A378" s="1664"/>
      <c r="B378" s="1184" t="s">
        <v>1149</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186</v>
      </c>
      <c r="C379" s="1171">
        <f>i.04156!E126</f>
        <v>0</v>
      </c>
      <c r="D379" s="1171">
        <f>i.04156!F126</f>
        <v>0</v>
      </c>
      <c r="E379" s="1114"/>
      <c r="F379" s="1172"/>
      <c r="G379" s="1172"/>
      <c r="H379" s="1114"/>
      <c r="I379" s="1172"/>
      <c r="J379" s="1172"/>
      <c r="K379" s="1114"/>
    </row>
    <row r="380" spans="1:11" outlineLevel="1" x14ac:dyDescent="0.2">
      <c r="A380" s="1188"/>
      <c r="B380" s="1189" t="s">
        <v>1619</v>
      </c>
      <c r="C380" s="1171">
        <f>i.04156!E127</f>
        <v>0</v>
      </c>
      <c r="D380" s="1171">
        <f>i.04156!F127</f>
        <v>0</v>
      </c>
      <c r="E380" s="1114"/>
      <c r="F380" s="1136"/>
      <c r="G380" s="1136"/>
      <c r="H380" s="1114"/>
      <c r="I380" s="1136"/>
      <c r="J380" s="1136"/>
      <c r="K380" s="1114"/>
    </row>
    <row r="381" spans="1:11" outlineLevel="1" x14ac:dyDescent="0.2">
      <c r="A381" s="1188"/>
      <c r="B381" s="1186" t="s">
        <v>1620</v>
      </c>
      <c r="C381" s="1171">
        <f>i.04156!E128</f>
        <v>0</v>
      </c>
      <c r="D381" s="1171">
        <f>i.04156!F128</f>
        <v>0</v>
      </c>
      <c r="E381" s="1114"/>
      <c r="F381" s="1136"/>
      <c r="G381" s="1136"/>
      <c r="H381" s="1114"/>
      <c r="I381" s="1136"/>
      <c r="J381" s="1136"/>
      <c r="K381" s="1114"/>
    </row>
    <row r="382" spans="1:11" ht="38.25" outlineLevel="1" x14ac:dyDescent="0.2">
      <c r="A382" s="1188"/>
      <c r="B382" s="1170" t="s">
        <v>1621</v>
      </c>
      <c r="C382" s="1171">
        <f>i.04156!E129</f>
        <v>0</v>
      </c>
      <c r="E382" s="1114"/>
      <c r="F382" s="1136"/>
      <c r="G382" s="1136"/>
      <c r="H382" s="1114"/>
      <c r="I382" s="1136"/>
      <c r="J382" s="1136"/>
      <c r="K382" s="1114"/>
    </row>
    <row r="383" spans="1:11" ht="25.5" outlineLevel="1" x14ac:dyDescent="0.2">
      <c r="A383" s="1188"/>
      <c r="B383" s="1170" t="s">
        <v>1622</v>
      </c>
      <c r="C383" s="1171">
        <f>i.04156!E130</f>
        <v>0</v>
      </c>
      <c r="E383" s="1114"/>
      <c r="F383" s="1136"/>
      <c r="G383" s="1136"/>
      <c r="H383" s="1114"/>
      <c r="I383" s="1136"/>
      <c r="J383" s="1136"/>
      <c r="K383" s="1114"/>
    </row>
    <row r="384" spans="1:11" ht="38.25" outlineLevel="1" x14ac:dyDescent="0.2">
      <c r="A384" s="1188"/>
      <c r="B384" s="1170" t="s">
        <v>1623</v>
      </c>
      <c r="C384" s="1171">
        <f>i.04156!E131</f>
        <v>0</v>
      </c>
      <c r="E384" s="1114"/>
      <c r="F384" s="1136"/>
      <c r="G384" s="1136"/>
      <c r="H384" s="1114"/>
      <c r="I384" s="1136"/>
      <c r="J384" s="1136"/>
      <c r="K384" s="1114"/>
    </row>
    <row r="385" spans="1:11" ht="38.25" outlineLevel="1" x14ac:dyDescent="0.2">
      <c r="A385" s="1188"/>
      <c r="B385" s="1170" t="s">
        <v>1624</v>
      </c>
      <c r="C385" s="1171">
        <f>i.04156!E132</f>
        <v>0</v>
      </c>
      <c r="E385" s="1114"/>
      <c r="F385" s="1136"/>
      <c r="G385" s="1136"/>
      <c r="H385" s="1114"/>
      <c r="I385" s="1136"/>
      <c r="J385" s="1136"/>
      <c r="K385" s="1114"/>
    </row>
    <row r="386" spans="1:11" ht="25.5" outlineLevel="1" x14ac:dyDescent="0.2">
      <c r="A386" s="1188"/>
      <c r="B386" s="1170" t="s">
        <v>1625</v>
      </c>
      <c r="C386" s="1171">
        <f>i.04156!E133</f>
        <v>0</v>
      </c>
      <c r="E386" s="1114"/>
      <c r="F386" s="1136"/>
      <c r="G386" s="1136"/>
      <c r="H386" s="1114"/>
      <c r="I386" s="1136"/>
      <c r="J386" s="1136"/>
      <c r="K386" s="1114"/>
    </row>
    <row r="387" spans="1:11" ht="38.25" outlineLevel="1" x14ac:dyDescent="0.2">
      <c r="A387" s="1188"/>
      <c r="B387" s="1170" t="s">
        <v>1626</v>
      </c>
      <c r="C387" s="1171">
        <f>i.04156!E134</f>
        <v>0</v>
      </c>
      <c r="E387" s="1114"/>
      <c r="F387" s="1136"/>
      <c r="G387" s="1136"/>
      <c r="H387" s="1114"/>
      <c r="I387" s="1136"/>
      <c r="J387" s="1136"/>
      <c r="K387" s="1114"/>
    </row>
    <row r="388" spans="1:11" ht="38.25" outlineLevel="1" x14ac:dyDescent="0.2">
      <c r="A388" s="1188"/>
      <c r="B388" s="1072" t="s">
        <v>1627</v>
      </c>
      <c r="C388" s="1171">
        <f>i.04156!E135</f>
        <v>0</v>
      </c>
      <c r="E388" s="1114"/>
      <c r="F388" s="1136"/>
      <c r="G388" s="1136"/>
      <c r="H388" s="1114"/>
      <c r="I388" s="1136"/>
      <c r="J388" s="1136"/>
      <c r="K388" s="1114"/>
    </row>
    <row r="389" spans="1:11" ht="25.5" outlineLevel="1" x14ac:dyDescent="0.2">
      <c r="A389" s="1188"/>
      <c r="B389" s="1190" t="s">
        <v>1628</v>
      </c>
      <c r="C389" s="1171">
        <f>i.04156!E136</f>
        <v>0</v>
      </c>
      <c r="E389" s="1114"/>
      <c r="F389" s="1136"/>
      <c r="G389" s="1136"/>
      <c r="H389" s="1114"/>
      <c r="I389" s="1136"/>
      <c r="J389" s="1136"/>
      <c r="K389" s="1114"/>
    </row>
    <row r="390" spans="1:11" outlineLevel="1" x14ac:dyDescent="0.2">
      <c r="B390" s="1191" t="s">
        <v>1991</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1955</v>
      </c>
      <c r="B392" s="1090"/>
      <c r="C392" s="1656"/>
      <c r="D392" s="1656"/>
      <c r="E392" s="1656"/>
      <c r="F392" s="1090"/>
      <c r="G392" s="1090"/>
      <c r="H392" s="1090"/>
      <c r="I392" s="1090"/>
      <c r="J392" s="1090"/>
      <c r="K392" s="1090"/>
    </row>
    <row r="393" spans="1:11" ht="13.5" customHeight="1" outlineLevel="1" x14ac:dyDescent="0.2"/>
    <row r="394" spans="1:11" ht="13.5" customHeight="1" outlineLevel="1" x14ac:dyDescent="0.2">
      <c r="A394" s="1117" t="s">
        <v>1958</v>
      </c>
      <c r="B394" s="1117"/>
      <c r="C394" s="1117"/>
      <c r="D394" s="1117"/>
      <c r="E394" s="1117"/>
    </row>
    <row r="395" spans="1:11" ht="13.5" customHeight="1" outlineLevel="1" x14ac:dyDescent="0.2">
      <c r="B395" s="1118" t="s">
        <v>1959</v>
      </c>
      <c r="C395" s="1118"/>
      <c r="D395" s="1118"/>
      <c r="E395" s="1118"/>
    </row>
    <row r="396" spans="1:11" outlineLevel="1" x14ac:dyDescent="0.2">
      <c r="B396" s="1119" t="s">
        <v>1960</v>
      </c>
      <c r="C396" s="1119"/>
      <c r="D396" s="1120"/>
      <c r="E396" s="1120"/>
    </row>
    <row r="397" spans="1:11" ht="13.5" customHeight="1" outlineLevel="1" x14ac:dyDescent="0.2">
      <c r="B397" s="1121" t="s">
        <v>1961</v>
      </c>
      <c r="C397" s="1122"/>
      <c r="D397" s="1123"/>
      <c r="E397" s="1123"/>
    </row>
    <row r="398" spans="1:11" ht="13.5" customHeight="1" outlineLevel="1" x14ac:dyDescent="0.2">
      <c r="A398" s="1124"/>
      <c r="B398" s="1152" t="s">
        <v>1992</v>
      </c>
      <c r="C398" s="1153"/>
      <c r="D398" s="1154"/>
      <c r="E398" s="1154"/>
    </row>
    <row r="399" spans="1:11" ht="27" customHeight="1" outlineLevel="1" x14ac:dyDescent="0.2">
      <c r="B399" s="1128" t="s">
        <v>1980</v>
      </c>
      <c r="C399" s="1129"/>
      <c r="D399" s="1130"/>
      <c r="E399" s="1130"/>
    </row>
    <row r="400" spans="1:11" ht="26.45" customHeight="1" outlineLevel="1" x14ac:dyDescent="0.2">
      <c r="B400" s="1128" t="s">
        <v>1993</v>
      </c>
      <c r="C400" s="1129"/>
      <c r="D400" s="1130"/>
      <c r="E400" s="1130"/>
    </row>
    <row r="401" spans="1:11" ht="13.5" customHeight="1" outlineLevel="1" x14ac:dyDescent="0.2">
      <c r="B401" s="1131" t="s">
        <v>1966</v>
      </c>
      <c r="C401" s="1129"/>
      <c r="D401" s="1130"/>
      <c r="E401" s="1130"/>
    </row>
    <row r="402" spans="1:11" ht="13.5" customHeight="1" outlineLevel="1" x14ac:dyDescent="0.2">
      <c r="B402" s="1131" t="s">
        <v>1967</v>
      </c>
      <c r="C402" s="1129"/>
      <c r="D402" s="1130"/>
      <c r="E402" s="1130"/>
    </row>
    <row r="403" spans="1:11" ht="13.5" customHeight="1" outlineLevel="1" x14ac:dyDescent="0.2">
      <c r="A403" s="1192"/>
      <c r="B403" s="1125" t="s">
        <v>1994</v>
      </c>
      <c r="C403" s="1126"/>
      <c r="D403" s="1127"/>
      <c r="E403" s="1127"/>
    </row>
    <row r="404" spans="1:11" ht="13.5" customHeight="1" outlineLevel="1" x14ac:dyDescent="0.2">
      <c r="B404" s="1131" t="s">
        <v>1995</v>
      </c>
      <c r="C404" s="1129"/>
      <c r="D404" s="1130"/>
      <c r="E404" s="1130"/>
    </row>
    <row r="405" spans="1:11" ht="13.5" customHeight="1" outlineLevel="1" x14ac:dyDescent="0.2">
      <c r="B405" s="1131" t="s">
        <v>1967</v>
      </c>
      <c r="C405" s="1129"/>
      <c r="D405" s="1130"/>
      <c r="E405" s="1130"/>
    </row>
    <row r="406" spans="1:11" ht="13.5" customHeight="1" outlineLevel="1" x14ac:dyDescent="0.2">
      <c r="A406" s="1124"/>
      <c r="B406" s="1125" t="s">
        <v>1996</v>
      </c>
      <c r="C406" s="1126"/>
      <c r="D406" s="1127"/>
      <c r="E406" s="1127"/>
    </row>
    <row r="407" spans="1:11" ht="26.45" customHeight="1" outlineLevel="1" x14ac:dyDescent="0.2">
      <c r="B407" s="1072" t="s">
        <v>1997</v>
      </c>
      <c r="C407" s="1129"/>
      <c r="D407" s="1130"/>
      <c r="E407" s="1130"/>
    </row>
    <row r="408" spans="1:11" ht="13.5" customHeight="1" outlineLevel="1" x14ac:dyDescent="0.2">
      <c r="B408" s="1131" t="s">
        <v>1998</v>
      </c>
      <c r="C408" s="1129"/>
      <c r="D408" s="1130"/>
      <c r="E408" s="1130"/>
    </row>
    <row r="409" spans="1:11" ht="13.5" customHeight="1" outlineLevel="1" x14ac:dyDescent="0.2">
      <c r="B409" s="1131" t="s">
        <v>1999</v>
      </c>
      <c r="C409" s="1129"/>
      <c r="D409" s="1130"/>
      <c r="E409" s="1130"/>
    </row>
    <row r="410" spans="1:11" ht="13.5" customHeight="1" outlineLevel="1" x14ac:dyDescent="0.2"/>
    <row r="411" spans="1:11" ht="13.5" customHeight="1" outlineLevel="1" x14ac:dyDescent="0.2"/>
    <row r="412" spans="1:11" s="1194" customFormat="1" x14ac:dyDescent="0.2">
      <c r="A412" s="1193" t="s">
        <v>2000</v>
      </c>
    </row>
    <row r="413" spans="1:11" outlineLevel="1" x14ac:dyDescent="0.2">
      <c r="A413" s="1665" t="s">
        <v>4</v>
      </c>
      <c r="B413" s="1667" t="s">
        <v>368</v>
      </c>
      <c r="C413" s="1159"/>
      <c r="D413" s="1160"/>
      <c r="E413" s="1161"/>
      <c r="F413" s="1162"/>
      <c r="G413" s="1163"/>
      <c r="H413" s="1162"/>
      <c r="I413" s="1162"/>
      <c r="J413" s="1163"/>
      <c r="K413" s="1162"/>
    </row>
    <row r="414" spans="1:11" ht="25.5" outlineLevel="1" x14ac:dyDescent="0.2">
      <c r="A414" s="1666"/>
      <c r="B414" s="1668"/>
      <c r="C414" s="1195" t="s">
        <v>1160</v>
      </c>
      <c r="D414" s="1196" t="s">
        <v>1050</v>
      </c>
      <c r="E414" s="1165"/>
      <c r="F414" s="1197"/>
      <c r="G414" s="1197"/>
      <c r="H414" s="1165"/>
      <c r="I414" s="1197"/>
      <c r="J414" s="1197"/>
      <c r="K414" s="1165"/>
    </row>
    <row r="415" spans="1:11" ht="25.5" outlineLevel="1" x14ac:dyDescent="0.2">
      <c r="A415" s="1198">
        <v>1</v>
      </c>
      <c r="B415" s="1199" t="s">
        <v>1161</v>
      </c>
      <c r="C415" s="1200">
        <f>i.04158!E8</f>
        <v>0</v>
      </c>
      <c r="D415" s="1200">
        <f>i.04158!F8</f>
        <v>0</v>
      </c>
      <c r="E415" s="1114"/>
      <c r="F415" s="1201"/>
      <c r="G415" s="1201"/>
      <c r="H415" s="1114"/>
      <c r="I415" s="1201"/>
      <c r="J415" s="1201"/>
      <c r="K415" s="1114"/>
    </row>
    <row r="416" spans="1:11" outlineLevel="1" x14ac:dyDescent="0.2">
      <c r="A416" s="1202">
        <v>1.1000000000000001</v>
      </c>
      <c r="B416" s="1203" t="s">
        <v>1162</v>
      </c>
      <c r="C416" s="1204">
        <f>i.04158!E9</f>
        <v>0</v>
      </c>
      <c r="D416" s="1204">
        <f>i.04158!F9</f>
        <v>0</v>
      </c>
      <c r="E416" s="1114"/>
      <c r="F416" s="1205"/>
      <c r="G416" s="1206"/>
      <c r="H416" s="1114"/>
      <c r="I416" s="1205"/>
      <c r="J416" s="1206"/>
      <c r="K416" s="1114"/>
    </row>
    <row r="417" spans="1:11" ht="25.5" outlineLevel="1" x14ac:dyDescent="0.2">
      <c r="A417" s="1202">
        <v>1.2</v>
      </c>
      <c r="B417" s="1203" t="s">
        <v>1163</v>
      </c>
      <c r="C417" s="1204">
        <f>i.04158!E10</f>
        <v>0</v>
      </c>
      <c r="D417" s="1204">
        <f>i.04158!F10</f>
        <v>0</v>
      </c>
      <c r="E417" s="1114"/>
      <c r="F417" s="1205"/>
      <c r="G417" s="1206"/>
      <c r="H417" s="1114"/>
      <c r="I417" s="1205"/>
      <c r="J417" s="1206"/>
      <c r="K417" s="1114"/>
    </row>
    <row r="418" spans="1:11" outlineLevel="1" x14ac:dyDescent="0.2">
      <c r="A418" s="1202">
        <v>1.3</v>
      </c>
      <c r="B418" s="1203" t="s">
        <v>1164</v>
      </c>
      <c r="C418" s="1204">
        <f>i.04158!E11</f>
        <v>0</v>
      </c>
      <c r="D418" s="1204">
        <f>i.04158!F11</f>
        <v>0</v>
      </c>
      <c r="E418" s="1114"/>
      <c r="F418" s="1206"/>
      <c r="G418" s="1206"/>
      <c r="H418" s="1114"/>
      <c r="I418" s="1206"/>
      <c r="J418" s="1206"/>
      <c r="K418" s="1114"/>
    </row>
    <row r="419" spans="1:11" ht="25.5" outlineLevel="1" x14ac:dyDescent="0.2">
      <c r="A419" s="1198">
        <v>2</v>
      </c>
      <c r="B419" s="1199" t="s">
        <v>1165</v>
      </c>
      <c r="C419" s="1207">
        <f>i.04158!E12</f>
        <v>0</v>
      </c>
      <c r="D419" s="1207">
        <f>i.04158!F12</f>
        <v>0</v>
      </c>
      <c r="E419" s="1114"/>
      <c r="F419" s="1206"/>
      <c r="G419" s="1206"/>
      <c r="H419" s="1114"/>
      <c r="I419" s="1206"/>
      <c r="J419" s="1206"/>
      <c r="K419" s="1114"/>
    </row>
    <row r="420" spans="1:11" outlineLevel="1" x14ac:dyDescent="0.2">
      <c r="A420" s="1202">
        <v>2.1</v>
      </c>
      <c r="B420" s="1203" t="s">
        <v>193</v>
      </c>
      <c r="C420" s="1208">
        <f>i.04158!E13</f>
        <v>0</v>
      </c>
      <c r="D420" s="1208">
        <f>i.04158!F13</f>
        <v>0</v>
      </c>
      <c r="E420" s="1114"/>
      <c r="F420" s="1206"/>
      <c r="G420" s="1206"/>
      <c r="H420" s="1114"/>
      <c r="I420" s="1206"/>
      <c r="J420" s="1206"/>
      <c r="K420" s="1114"/>
    </row>
    <row r="421" spans="1:11" outlineLevel="1" x14ac:dyDescent="0.2">
      <c r="A421" s="1202">
        <v>2.2000000000000002</v>
      </c>
      <c r="B421" s="1203" t="s">
        <v>194</v>
      </c>
      <c r="C421" s="1208">
        <f>i.04158!E14</f>
        <v>0</v>
      </c>
      <c r="D421" s="1208">
        <f>i.04158!F14</f>
        <v>0</v>
      </c>
      <c r="E421" s="1114"/>
      <c r="F421" s="1206"/>
      <c r="G421" s="1206"/>
      <c r="H421" s="1114"/>
      <c r="I421" s="1206"/>
      <c r="J421" s="1206"/>
      <c r="K421" s="1114"/>
    </row>
    <row r="422" spans="1:11" outlineLevel="1" x14ac:dyDescent="0.2">
      <c r="A422" s="1202">
        <v>2.2999999999999998</v>
      </c>
      <c r="B422" s="1203" t="s">
        <v>195</v>
      </c>
      <c r="C422" s="1208">
        <f>i.04158!E15</f>
        <v>0</v>
      </c>
      <c r="D422" s="1208">
        <f>i.04158!F15</f>
        <v>0</v>
      </c>
      <c r="E422" s="1114"/>
      <c r="F422" s="1206"/>
      <c r="G422" s="1206"/>
      <c r="H422" s="1114"/>
      <c r="I422" s="1206"/>
      <c r="J422" s="1206"/>
      <c r="K422" s="1114"/>
    </row>
    <row r="423" spans="1:11" outlineLevel="1" x14ac:dyDescent="0.2">
      <c r="A423" s="1202">
        <v>2.4</v>
      </c>
      <c r="B423" s="1203" t="s">
        <v>196</v>
      </c>
      <c r="C423" s="1208">
        <f>i.04158!E16</f>
        <v>0</v>
      </c>
      <c r="D423" s="1208">
        <f>i.04158!F16</f>
        <v>0</v>
      </c>
      <c r="E423" s="1114"/>
      <c r="F423" s="1206"/>
      <c r="G423" s="1206"/>
      <c r="H423" s="1114"/>
      <c r="I423" s="1206"/>
      <c r="J423" s="1206"/>
      <c r="K423" s="1114"/>
    </row>
    <row r="424" spans="1:11" outlineLevel="1" x14ac:dyDescent="0.2">
      <c r="A424" s="1202">
        <v>2.5</v>
      </c>
      <c r="B424" s="1203" t="s">
        <v>197</v>
      </c>
      <c r="C424" s="1208">
        <f>i.04158!E17</f>
        <v>0</v>
      </c>
      <c r="D424" s="1208">
        <f>i.04158!F17</f>
        <v>0</v>
      </c>
      <c r="E424" s="1114"/>
      <c r="F424" s="1206"/>
      <c r="G424" s="1206"/>
      <c r="H424" s="1114"/>
      <c r="I424" s="1206"/>
      <c r="J424" s="1206"/>
      <c r="K424" s="1114"/>
    </row>
    <row r="425" spans="1:11" outlineLevel="1" x14ac:dyDescent="0.2">
      <c r="A425" s="1198">
        <v>3</v>
      </c>
      <c r="B425" s="1209" t="s">
        <v>1166</v>
      </c>
      <c r="C425" s="1207">
        <f>i.04158!E18</f>
        <v>0</v>
      </c>
      <c r="D425" s="1207">
        <f>i.04158!F18</f>
        <v>0</v>
      </c>
      <c r="E425" s="1114"/>
      <c r="F425" s="1206"/>
      <c r="G425" s="1206"/>
      <c r="H425" s="1114"/>
      <c r="I425" s="1206"/>
      <c r="J425" s="1206"/>
      <c r="K425" s="1114"/>
    </row>
    <row r="426" spans="1:11" outlineLevel="1" x14ac:dyDescent="0.2">
      <c r="A426" s="1202">
        <v>3.1</v>
      </c>
      <c r="B426" s="1203" t="s">
        <v>1167</v>
      </c>
      <c r="C426" s="1204">
        <f>i.04158!E19</f>
        <v>0</v>
      </c>
      <c r="D426" s="1204">
        <f>i.04158!F19</f>
        <v>0</v>
      </c>
      <c r="E426" s="1114"/>
      <c r="F426" s="1205"/>
      <c r="G426" s="1206"/>
      <c r="H426" s="1114"/>
      <c r="I426" s="1205"/>
      <c r="J426" s="1206"/>
      <c r="K426" s="1114"/>
    </row>
    <row r="427" spans="1:11" outlineLevel="1" x14ac:dyDescent="0.2">
      <c r="A427" s="1202">
        <v>3.2</v>
      </c>
      <c r="B427" s="1203" t="s">
        <v>1168</v>
      </c>
      <c r="C427" s="1204">
        <f>i.04158!E20</f>
        <v>0</v>
      </c>
      <c r="D427" s="1204">
        <f>i.04158!F20</f>
        <v>0</v>
      </c>
      <c r="E427" s="1114"/>
      <c r="F427" s="1205"/>
      <c r="G427" s="1206"/>
      <c r="H427" s="1114"/>
      <c r="I427" s="1205"/>
      <c r="J427" s="1206"/>
      <c r="K427" s="1114"/>
    </row>
    <row r="428" spans="1:11" outlineLevel="1" x14ac:dyDescent="0.2">
      <c r="A428" s="1202">
        <v>3.3</v>
      </c>
      <c r="B428" s="1203" t="s">
        <v>860</v>
      </c>
      <c r="C428" s="1204">
        <f>i.04158!E21</f>
        <v>0</v>
      </c>
      <c r="D428" s="1204">
        <f>i.04158!F21</f>
        <v>0</v>
      </c>
      <c r="E428" s="1114"/>
      <c r="F428" s="1205"/>
      <c r="G428" s="1206"/>
      <c r="H428" s="1114"/>
      <c r="I428" s="1205"/>
      <c r="J428" s="1206"/>
      <c r="K428" s="1114"/>
    </row>
    <row r="429" spans="1:11" outlineLevel="1" x14ac:dyDescent="0.2">
      <c r="A429" s="1202">
        <v>3.4</v>
      </c>
      <c r="B429" s="1203" t="s">
        <v>1169</v>
      </c>
      <c r="C429" s="1204">
        <f>i.04158!E22</f>
        <v>0</v>
      </c>
      <c r="D429" s="1204">
        <f>i.04158!F22</f>
        <v>0</v>
      </c>
      <c r="E429" s="1114"/>
      <c r="F429" s="1205"/>
      <c r="G429" s="1206"/>
      <c r="H429" s="1114"/>
      <c r="I429" s="1205"/>
      <c r="J429" s="1206"/>
      <c r="K429" s="1114"/>
    </row>
    <row r="430" spans="1:11" outlineLevel="1" x14ac:dyDescent="0.2">
      <c r="A430" s="1202">
        <v>3.5</v>
      </c>
      <c r="B430" s="1203" t="s">
        <v>1170</v>
      </c>
      <c r="C430" s="1204">
        <f>i.04158!E23</f>
        <v>0</v>
      </c>
      <c r="D430" s="1204">
        <f>i.04158!F23</f>
        <v>0</v>
      </c>
      <c r="E430" s="1114"/>
      <c r="F430" s="1205"/>
      <c r="G430" s="1206"/>
      <c r="H430" s="1114"/>
      <c r="I430" s="1205"/>
      <c r="J430" s="1206"/>
      <c r="K430" s="1114"/>
    </row>
    <row r="431" spans="1:11" outlineLevel="1" x14ac:dyDescent="0.2">
      <c r="A431" s="1202">
        <v>3.6</v>
      </c>
      <c r="B431" s="1203" t="s">
        <v>1171</v>
      </c>
      <c r="C431" s="1204">
        <f>i.04158!E24</f>
        <v>0</v>
      </c>
      <c r="D431" s="1204">
        <f>i.04158!F24</f>
        <v>0</v>
      </c>
      <c r="E431" s="1114"/>
      <c r="F431" s="1205"/>
      <c r="G431" s="1206"/>
      <c r="H431" s="1114"/>
      <c r="I431" s="1205"/>
      <c r="J431" s="1206"/>
      <c r="K431" s="1114"/>
    </row>
    <row r="432" spans="1:11" outlineLevel="1" x14ac:dyDescent="0.2">
      <c r="A432" s="1202">
        <v>3.7</v>
      </c>
      <c r="B432" s="1203" t="s">
        <v>1172</v>
      </c>
      <c r="C432" s="1204">
        <f>i.04158!E25</f>
        <v>0</v>
      </c>
      <c r="D432" s="1204">
        <f>i.04158!F25</f>
        <v>0</v>
      </c>
      <c r="E432" s="1114"/>
      <c r="F432" s="1205"/>
      <c r="G432" s="1206"/>
      <c r="H432" s="1114"/>
      <c r="I432" s="1205"/>
      <c r="J432" s="1206"/>
      <c r="K432" s="1114"/>
    </row>
    <row r="433" spans="1:11" outlineLevel="1" x14ac:dyDescent="0.2">
      <c r="A433" s="1202">
        <v>3.8</v>
      </c>
      <c r="B433" s="1203" t="s">
        <v>1173</v>
      </c>
      <c r="C433" s="1204">
        <f>i.04158!E26</f>
        <v>0</v>
      </c>
      <c r="D433" s="1204">
        <f>i.04158!F26</f>
        <v>0</v>
      </c>
      <c r="E433" s="1114"/>
      <c r="F433" s="1205"/>
      <c r="G433" s="1206"/>
      <c r="H433" s="1114"/>
      <c r="I433" s="1205"/>
      <c r="J433" s="1206"/>
      <c r="K433" s="1114"/>
    </row>
    <row r="434" spans="1:11" outlineLevel="1" x14ac:dyDescent="0.2">
      <c r="A434" s="1198">
        <v>4</v>
      </c>
      <c r="B434" s="1199" t="s">
        <v>1174</v>
      </c>
      <c r="C434" s="1207">
        <f>i.04158!E27</f>
        <v>0</v>
      </c>
      <c r="D434" s="1207">
        <f>i.04158!F27</f>
        <v>0</v>
      </c>
      <c r="E434" s="1114"/>
      <c r="F434" s="1206"/>
      <c r="G434" s="1206"/>
      <c r="H434" s="1114"/>
      <c r="I434" s="1206"/>
      <c r="J434" s="1206"/>
      <c r="K434" s="1114"/>
    </row>
    <row r="435" spans="1:11" outlineLevel="1" x14ac:dyDescent="0.2">
      <c r="A435" s="1202">
        <v>4.0999999999999996</v>
      </c>
      <c r="B435" s="1203" t="s">
        <v>193</v>
      </c>
      <c r="C435" s="1204">
        <f>i.04158!E28</f>
        <v>0</v>
      </c>
      <c r="D435" s="1204">
        <f>i.04158!F28</f>
        <v>0</v>
      </c>
      <c r="E435" s="1114"/>
      <c r="F435" s="1205"/>
      <c r="G435" s="1206"/>
      <c r="H435" s="1114"/>
      <c r="I435" s="1205"/>
      <c r="J435" s="1206"/>
      <c r="K435" s="1114"/>
    </row>
    <row r="436" spans="1:11" outlineLevel="1" x14ac:dyDescent="0.2">
      <c r="A436" s="1202">
        <v>4.2</v>
      </c>
      <c r="B436" s="1203" t="s">
        <v>194</v>
      </c>
      <c r="C436" s="1204">
        <f>i.04158!E29</f>
        <v>0</v>
      </c>
      <c r="D436" s="1204">
        <f>i.04158!F29</f>
        <v>0</v>
      </c>
      <c r="E436" s="1114"/>
      <c r="F436" s="1205"/>
      <c r="G436" s="1206"/>
      <c r="H436" s="1114"/>
      <c r="I436" s="1205"/>
      <c r="J436" s="1206"/>
      <c r="K436" s="1114"/>
    </row>
    <row r="437" spans="1:11" outlineLevel="1" x14ac:dyDescent="0.2">
      <c r="A437" s="1202">
        <v>4.3</v>
      </c>
      <c r="B437" s="1203" t="s">
        <v>195</v>
      </c>
      <c r="C437" s="1204">
        <f>i.04158!E30</f>
        <v>0</v>
      </c>
      <c r="D437" s="1204">
        <f>i.04158!F30</f>
        <v>0</v>
      </c>
      <c r="E437" s="1114"/>
      <c r="F437" s="1205"/>
      <c r="G437" s="1206"/>
      <c r="H437" s="1114"/>
      <c r="I437" s="1205"/>
      <c r="J437" s="1206"/>
      <c r="K437" s="1114"/>
    </row>
    <row r="438" spans="1:11" outlineLevel="1" x14ac:dyDescent="0.2">
      <c r="A438" s="1202">
        <v>4.4000000000000004</v>
      </c>
      <c r="B438" s="1203" t="s">
        <v>196</v>
      </c>
      <c r="C438" s="1204">
        <f>i.04158!E31</f>
        <v>0</v>
      </c>
      <c r="D438" s="1204">
        <f>i.04158!F31</f>
        <v>0</v>
      </c>
      <c r="E438" s="1114"/>
      <c r="F438" s="1205"/>
      <c r="G438" s="1206"/>
      <c r="H438" s="1114"/>
      <c r="I438" s="1205"/>
      <c r="J438" s="1206"/>
      <c r="K438" s="1114"/>
    </row>
    <row r="439" spans="1:11" outlineLevel="1" x14ac:dyDescent="0.2">
      <c r="A439" s="1202">
        <v>4.5</v>
      </c>
      <c r="B439" s="1203" t="s">
        <v>197</v>
      </c>
      <c r="C439" s="1204">
        <f>i.04158!E32</f>
        <v>0</v>
      </c>
      <c r="D439" s="1204">
        <f>i.04158!F32</f>
        <v>0</v>
      </c>
      <c r="E439" s="1114"/>
      <c r="F439" s="1205"/>
      <c r="G439" s="1206"/>
      <c r="H439" s="1114"/>
      <c r="I439" s="1205"/>
      <c r="J439" s="1206"/>
      <c r="K439" s="1114"/>
    </row>
    <row r="440" spans="1:11" ht="25.5" outlineLevel="1" x14ac:dyDescent="0.2">
      <c r="A440" s="1198">
        <v>5</v>
      </c>
      <c r="B440" s="1199" t="s">
        <v>1175</v>
      </c>
      <c r="C440" s="1207">
        <f>i.04158!E33</f>
        <v>0</v>
      </c>
      <c r="D440" s="1207">
        <f>i.04158!F33</f>
        <v>0</v>
      </c>
      <c r="E440" s="1114"/>
      <c r="F440" s="1206"/>
      <c r="G440" s="1206"/>
      <c r="H440" s="1114"/>
      <c r="I440" s="1206"/>
      <c r="J440" s="1206"/>
      <c r="K440" s="1114"/>
    </row>
    <row r="441" spans="1:11" outlineLevel="1" x14ac:dyDescent="0.2">
      <c r="A441" s="1202">
        <v>5.0999999999999996</v>
      </c>
      <c r="B441" s="1203" t="s">
        <v>1176</v>
      </c>
      <c r="C441" s="1204">
        <f>i.04158!E34</f>
        <v>0</v>
      </c>
      <c r="D441" s="1204">
        <f>i.04158!F34</f>
        <v>0</v>
      </c>
      <c r="E441" s="1114"/>
      <c r="F441" s="1205"/>
      <c r="G441" s="1206"/>
      <c r="H441" s="1114"/>
      <c r="I441" s="1205"/>
      <c r="J441" s="1206"/>
      <c r="K441" s="1114"/>
    </row>
    <row r="442" spans="1:11" outlineLevel="1" x14ac:dyDescent="0.2">
      <c r="A442" s="1202">
        <v>5.2</v>
      </c>
      <c r="B442" s="1203" t="s">
        <v>1168</v>
      </c>
      <c r="C442" s="1204">
        <f>i.04158!E35</f>
        <v>0</v>
      </c>
      <c r="D442" s="1204">
        <f>i.04158!F35</f>
        <v>0</v>
      </c>
      <c r="E442" s="1114"/>
      <c r="F442" s="1205"/>
      <c r="G442" s="1206"/>
      <c r="H442" s="1114"/>
      <c r="I442" s="1205"/>
      <c r="J442" s="1206"/>
      <c r="K442" s="1114"/>
    </row>
    <row r="443" spans="1:11" outlineLevel="1" x14ac:dyDescent="0.2">
      <c r="A443" s="1202">
        <v>5.3</v>
      </c>
      <c r="B443" s="1203" t="s">
        <v>860</v>
      </c>
      <c r="C443" s="1204">
        <f>i.04158!E36</f>
        <v>0</v>
      </c>
      <c r="D443" s="1204">
        <f>i.04158!F36</f>
        <v>0</v>
      </c>
      <c r="E443" s="1114"/>
      <c r="F443" s="1205"/>
      <c r="G443" s="1206"/>
      <c r="H443" s="1114"/>
      <c r="I443" s="1205"/>
      <c r="J443" s="1206"/>
      <c r="K443" s="1114"/>
    </row>
    <row r="444" spans="1:11" outlineLevel="1" x14ac:dyDescent="0.2">
      <c r="A444" s="1202">
        <v>5.4</v>
      </c>
      <c r="B444" s="1203" t="s">
        <v>1169</v>
      </c>
      <c r="C444" s="1204">
        <f>i.04158!E37</f>
        <v>0</v>
      </c>
      <c r="D444" s="1204">
        <f>i.04158!F37</f>
        <v>0</v>
      </c>
      <c r="E444" s="1114"/>
      <c r="F444" s="1205"/>
      <c r="G444" s="1206"/>
      <c r="H444" s="1114"/>
      <c r="I444" s="1205"/>
      <c r="J444" s="1206"/>
      <c r="K444" s="1114"/>
    </row>
    <row r="445" spans="1:11" outlineLevel="1" x14ac:dyDescent="0.2">
      <c r="A445" s="1202">
        <v>5.5</v>
      </c>
      <c r="B445" s="1203" t="s">
        <v>1170</v>
      </c>
      <c r="C445" s="1204">
        <f>i.04158!E38</f>
        <v>0</v>
      </c>
      <c r="D445" s="1204">
        <f>i.04158!F38</f>
        <v>0</v>
      </c>
      <c r="E445" s="1114"/>
      <c r="F445" s="1205"/>
      <c r="G445" s="1206"/>
      <c r="H445" s="1114"/>
      <c r="I445" s="1205"/>
      <c r="J445" s="1206"/>
      <c r="K445" s="1114"/>
    </row>
    <row r="446" spans="1:11" outlineLevel="1" x14ac:dyDescent="0.2">
      <c r="A446" s="1202">
        <v>5.6</v>
      </c>
      <c r="B446" s="1203" t="s">
        <v>1171</v>
      </c>
      <c r="C446" s="1204">
        <f>i.04158!E39</f>
        <v>0</v>
      </c>
      <c r="D446" s="1204">
        <f>i.04158!F39</f>
        <v>0</v>
      </c>
      <c r="E446" s="1114"/>
      <c r="F446" s="1205"/>
      <c r="G446" s="1206"/>
      <c r="H446" s="1114"/>
      <c r="I446" s="1205"/>
      <c r="J446" s="1206"/>
      <c r="K446" s="1114"/>
    </row>
    <row r="447" spans="1:11" outlineLevel="1" x14ac:dyDescent="0.2">
      <c r="A447" s="1202">
        <v>5.7</v>
      </c>
      <c r="B447" s="1203" t="s">
        <v>1172</v>
      </c>
      <c r="C447" s="1204">
        <f>i.04158!E40</f>
        <v>0</v>
      </c>
      <c r="D447" s="1204">
        <f>i.04158!F40</f>
        <v>0</v>
      </c>
      <c r="E447" s="1114"/>
      <c r="F447" s="1205"/>
      <c r="G447" s="1206"/>
      <c r="H447" s="1114"/>
      <c r="I447" s="1205"/>
      <c r="J447" s="1206"/>
      <c r="K447" s="1114"/>
    </row>
    <row r="448" spans="1:11" outlineLevel="1" x14ac:dyDescent="0.2">
      <c r="A448" s="1202">
        <v>5.8</v>
      </c>
      <c r="B448" s="1203" t="s">
        <v>1173</v>
      </c>
      <c r="C448" s="1204">
        <f>i.04158!E41</f>
        <v>0</v>
      </c>
      <c r="D448" s="1204">
        <f>i.04158!F41</f>
        <v>0</v>
      </c>
      <c r="E448" s="1114"/>
      <c r="F448" s="1205"/>
      <c r="G448" s="1206"/>
      <c r="H448" s="1114"/>
      <c r="I448" s="1205"/>
      <c r="J448" s="1206"/>
      <c r="K448" s="1114"/>
    </row>
    <row r="449" spans="1:11" outlineLevel="1" x14ac:dyDescent="0.2">
      <c r="A449" s="1198">
        <v>6</v>
      </c>
      <c r="B449" s="1199" t="s">
        <v>1177</v>
      </c>
      <c r="C449" s="1207">
        <f>i.04158!E42</f>
        <v>0</v>
      </c>
      <c r="D449" s="1207">
        <f>i.04158!F42</f>
        <v>0</v>
      </c>
      <c r="E449" s="1114"/>
      <c r="F449" s="1206"/>
      <c r="G449" s="1206"/>
      <c r="H449" s="1114"/>
      <c r="I449" s="1206"/>
      <c r="J449" s="1206"/>
      <c r="K449" s="1114"/>
    </row>
    <row r="450" spans="1:11" outlineLevel="1" x14ac:dyDescent="0.2">
      <c r="A450" s="1202">
        <v>6.1</v>
      </c>
      <c r="B450" s="1203" t="s">
        <v>1176</v>
      </c>
      <c r="C450" s="1204">
        <f>i.04158!E43</f>
        <v>0</v>
      </c>
      <c r="D450" s="1204">
        <f>i.04158!F43</f>
        <v>0</v>
      </c>
      <c r="E450" s="1114"/>
      <c r="F450" s="1205"/>
      <c r="G450" s="1206"/>
      <c r="H450" s="1114"/>
      <c r="I450" s="1205"/>
      <c r="J450" s="1206"/>
      <c r="K450" s="1114"/>
    </row>
    <row r="451" spans="1:11" outlineLevel="1" x14ac:dyDescent="0.2">
      <c r="A451" s="1202">
        <v>6.2</v>
      </c>
      <c r="B451" s="1203" t="s">
        <v>1168</v>
      </c>
      <c r="C451" s="1204">
        <f>i.04158!E44</f>
        <v>0</v>
      </c>
      <c r="D451" s="1204">
        <f>i.04158!F44</f>
        <v>0</v>
      </c>
      <c r="E451" s="1114"/>
      <c r="F451" s="1205"/>
      <c r="G451" s="1206"/>
      <c r="H451" s="1114"/>
      <c r="I451" s="1205"/>
      <c r="J451" s="1206"/>
      <c r="K451" s="1114"/>
    </row>
    <row r="452" spans="1:11" outlineLevel="1" x14ac:dyDescent="0.2">
      <c r="A452" s="1202">
        <v>6.3</v>
      </c>
      <c r="B452" s="1203" t="s">
        <v>860</v>
      </c>
      <c r="C452" s="1204">
        <f>i.04158!E45</f>
        <v>0</v>
      </c>
      <c r="D452" s="1204">
        <f>i.04158!F45</f>
        <v>0</v>
      </c>
      <c r="E452" s="1114"/>
      <c r="F452" s="1205"/>
      <c r="G452" s="1206"/>
      <c r="H452" s="1114"/>
      <c r="I452" s="1205"/>
      <c r="J452" s="1206"/>
      <c r="K452" s="1114"/>
    </row>
    <row r="453" spans="1:11" outlineLevel="1" x14ac:dyDescent="0.2">
      <c r="A453" s="1202">
        <v>6.4</v>
      </c>
      <c r="B453" s="1203" t="s">
        <v>1169</v>
      </c>
      <c r="C453" s="1204">
        <f>i.04158!E46</f>
        <v>0</v>
      </c>
      <c r="D453" s="1204">
        <f>i.04158!F46</f>
        <v>0</v>
      </c>
      <c r="E453" s="1114"/>
      <c r="F453" s="1205"/>
      <c r="G453" s="1206"/>
      <c r="H453" s="1114"/>
      <c r="I453" s="1205"/>
      <c r="J453" s="1206"/>
      <c r="K453" s="1114"/>
    </row>
    <row r="454" spans="1:11" outlineLevel="1" x14ac:dyDescent="0.2">
      <c r="A454" s="1202">
        <v>6.5</v>
      </c>
      <c r="B454" s="1203" t="s">
        <v>1170</v>
      </c>
      <c r="C454" s="1204">
        <f>i.04158!E47</f>
        <v>0</v>
      </c>
      <c r="D454" s="1204">
        <f>i.04158!F47</f>
        <v>0</v>
      </c>
      <c r="E454" s="1114"/>
      <c r="F454" s="1205"/>
      <c r="G454" s="1206"/>
      <c r="H454" s="1114"/>
      <c r="I454" s="1205"/>
      <c r="J454" s="1206"/>
      <c r="K454" s="1114"/>
    </row>
    <row r="455" spans="1:11" outlineLevel="1" x14ac:dyDescent="0.2">
      <c r="A455" s="1202">
        <v>6.6</v>
      </c>
      <c r="B455" s="1203" t="s">
        <v>1171</v>
      </c>
      <c r="C455" s="1204">
        <f>i.04158!E48</f>
        <v>0</v>
      </c>
      <c r="D455" s="1204">
        <f>i.04158!F48</f>
        <v>0</v>
      </c>
      <c r="E455" s="1114"/>
      <c r="F455" s="1205"/>
      <c r="G455" s="1206"/>
      <c r="H455" s="1114"/>
      <c r="I455" s="1205"/>
      <c r="J455" s="1206"/>
      <c r="K455" s="1114"/>
    </row>
    <row r="456" spans="1:11" outlineLevel="1" x14ac:dyDescent="0.2">
      <c r="A456" s="1202">
        <v>6.7</v>
      </c>
      <c r="B456" s="1203" t="s">
        <v>1172</v>
      </c>
      <c r="C456" s="1204">
        <f>i.04158!E49</f>
        <v>0</v>
      </c>
      <c r="D456" s="1204">
        <f>i.04158!F49</f>
        <v>0</v>
      </c>
      <c r="E456" s="1114"/>
      <c r="F456" s="1205"/>
      <c r="G456" s="1206"/>
      <c r="H456" s="1114"/>
      <c r="I456" s="1205"/>
      <c r="J456" s="1206"/>
      <c r="K456" s="1114"/>
    </row>
    <row r="457" spans="1:11" outlineLevel="1" x14ac:dyDescent="0.2">
      <c r="A457" s="1202">
        <v>6.8</v>
      </c>
      <c r="B457" s="1203" t="s">
        <v>1173</v>
      </c>
      <c r="C457" s="1204">
        <f>i.04158!E50</f>
        <v>0</v>
      </c>
      <c r="D457" s="1204">
        <f>i.04158!F50</f>
        <v>0</v>
      </c>
      <c r="E457" s="1114"/>
      <c r="F457" s="1205"/>
      <c r="G457" s="1206"/>
      <c r="H457" s="1114"/>
      <c r="I457" s="1205"/>
      <c r="J457" s="1206"/>
      <c r="K457" s="1114"/>
    </row>
    <row r="458" spans="1:11" ht="25.5" outlineLevel="1" x14ac:dyDescent="0.2">
      <c r="A458" s="1198">
        <v>7</v>
      </c>
      <c r="B458" s="1199" t="s">
        <v>1178</v>
      </c>
      <c r="C458" s="1207">
        <f>i.04158!E51</f>
        <v>0</v>
      </c>
      <c r="D458" s="1207">
        <f>i.04158!F51</f>
        <v>0</v>
      </c>
      <c r="E458" s="1114"/>
      <c r="F458" s="1206"/>
      <c r="G458" s="1206"/>
      <c r="H458" s="1114"/>
      <c r="I458" s="1206"/>
      <c r="J458" s="1206"/>
      <c r="K458" s="1114"/>
    </row>
    <row r="459" spans="1:11" outlineLevel="1" x14ac:dyDescent="0.2">
      <c r="A459" s="1202">
        <v>7.1</v>
      </c>
      <c r="B459" s="1203" t="s">
        <v>1176</v>
      </c>
      <c r="C459" s="1204">
        <f>i.04158!E52</f>
        <v>0</v>
      </c>
      <c r="D459" s="1204">
        <f>i.04158!F52</f>
        <v>0</v>
      </c>
      <c r="E459" s="1114"/>
      <c r="F459" s="1205"/>
      <c r="G459" s="1206"/>
      <c r="H459" s="1114"/>
      <c r="I459" s="1205"/>
      <c r="J459" s="1206"/>
      <c r="K459" s="1114"/>
    </row>
    <row r="460" spans="1:11" outlineLevel="1" x14ac:dyDescent="0.2">
      <c r="A460" s="1202">
        <v>7.2</v>
      </c>
      <c r="B460" s="1203" t="s">
        <v>1168</v>
      </c>
      <c r="C460" s="1204">
        <f>i.04158!E53</f>
        <v>0</v>
      </c>
      <c r="D460" s="1204">
        <f>i.04158!F53</f>
        <v>0</v>
      </c>
      <c r="E460" s="1114"/>
      <c r="F460" s="1205"/>
      <c r="G460" s="1206"/>
      <c r="H460" s="1114"/>
      <c r="I460" s="1205"/>
      <c r="J460" s="1206"/>
      <c r="K460" s="1114"/>
    </row>
    <row r="461" spans="1:11" outlineLevel="1" x14ac:dyDescent="0.2">
      <c r="A461" s="1202">
        <v>7.3</v>
      </c>
      <c r="B461" s="1203" t="s">
        <v>860</v>
      </c>
      <c r="C461" s="1204">
        <f>i.04158!E54</f>
        <v>0</v>
      </c>
      <c r="D461" s="1204">
        <f>i.04158!F54</f>
        <v>0</v>
      </c>
      <c r="E461" s="1114"/>
      <c r="F461" s="1205"/>
      <c r="G461" s="1206"/>
      <c r="H461" s="1114"/>
      <c r="I461" s="1205"/>
      <c r="J461" s="1206"/>
      <c r="K461" s="1114"/>
    </row>
    <row r="462" spans="1:11" outlineLevel="1" x14ac:dyDescent="0.2">
      <c r="A462" s="1202">
        <v>7.4</v>
      </c>
      <c r="B462" s="1203" t="s">
        <v>1169</v>
      </c>
      <c r="C462" s="1204">
        <f>i.04158!E55</f>
        <v>0</v>
      </c>
      <c r="D462" s="1204">
        <f>i.04158!F55</f>
        <v>0</v>
      </c>
      <c r="E462" s="1114"/>
      <c r="F462" s="1205"/>
      <c r="G462" s="1206"/>
      <c r="H462" s="1114"/>
      <c r="I462" s="1205"/>
      <c r="J462" s="1206"/>
      <c r="K462" s="1114"/>
    </row>
    <row r="463" spans="1:11" outlineLevel="1" x14ac:dyDescent="0.2">
      <c r="A463" s="1202">
        <v>7.5</v>
      </c>
      <c r="B463" s="1203" t="s">
        <v>1170</v>
      </c>
      <c r="C463" s="1204">
        <f>i.04158!E56</f>
        <v>0</v>
      </c>
      <c r="D463" s="1204">
        <f>i.04158!F56</f>
        <v>0</v>
      </c>
      <c r="E463" s="1114"/>
      <c r="F463" s="1205"/>
      <c r="G463" s="1206"/>
      <c r="H463" s="1114"/>
      <c r="I463" s="1205"/>
      <c r="J463" s="1206"/>
      <c r="K463" s="1114"/>
    </row>
    <row r="464" spans="1:11" outlineLevel="1" x14ac:dyDescent="0.2">
      <c r="A464" s="1202">
        <v>7.6</v>
      </c>
      <c r="B464" s="1203" t="s">
        <v>1171</v>
      </c>
      <c r="C464" s="1204">
        <f>i.04158!E57</f>
        <v>0</v>
      </c>
      <c r="D464" s="1204">
        <f>i.04158!F57</f>
        <v>0</v>
      </c>
      <c r="E464" s="1114"/>
      <c r="F464" s="1205"/>
      <c r="G464" s="1206"/>
      <c r="H464" s="1114"/>
      <c r="I464" s="1205"/>
      <c r="J464" s="1206"/>
      <c r="K464" s="1114"/>
    </row>
    <row r="465" spans="1:11" outlineLevel="1" x14ac:dyDescent="0.2">
      <c r="A465" s="1202">
        <v>7.7</v>
      </c>
      <c r="B465" s="1203" t="s">
        <v>1172</v>
      </c>
      <c r="C465" s="1204">
        <f>i.04158!E58</f>
        <v>0</v>
      </c>
      <c r="D465" s="1204">
        <f>i.04158!F58</f>
        <v>0</v>
      </c>
      <c r="E465" s="1114"/>
      <c r="F465" s="1205"/>
      <c r="G465" s="1206"/>
      <c r="H465" s="1114"/>
      <c r="I465" s="1205"/>
      <c r="J465" s="1206"/>
      <c r="K465" s="1114"/>
    </row>
    <row r="466" spans="1:11" outlineLevel="1" x14ac:dyDescent="0.2">
      <c r="A466" s="1202">
        <v>7.8</v>
      </c>
      <c r="B466" s="1203" t="s">
        <v>1173</v>
      </c>
      <c r="C466" s="1204">
        <f>i.04158!E59</f>
        <v>0</v>
      </c>
      <c r="D466" s="1204">
        <f>i.04158!F59</f>
        <v>0</v>
      </c>
      <c r="E466" s="1114"/>
      <c r="F466" s="1205"/>
      <c r="G466" s="1206"/>
      <c r="H466" s="1114"/>
      <c r="I466" s="1205"/>
      <c r="J466" s="1206"/>
      <c r="K466" s="1114"/>
    </row>
    <row r="467" spans="1:11" ht="25.5" outlineLevel="1" x14ac:dyDescent="0.2">
      <c r="A467" s="1198">
        <v>8</v>
      </c>
      <c r="B467" s="1210" t="s">
        <v>1179</v>
      </c>
      <c r="C467" s="1207">
        <f>i.04158!E60</f>
        <v>0</v>
      </c>
      <c r="D467" s="1207">
        <f>i.04158!F60</f>
        <v>0</v>
      </c>
      <c r="E467" s="1114"/>
      <c r="F467" s="1206"/>
      <c r="G467" s="1206"/>
      <c r="H467" s="1114"/>
      <c r="I467" s="1206"/>
      <c r="J467" s="1206"/>
      <c r="K467" s="1114"/>
    </row>
    <row r="468" spans="1:11" outlineLevel="1" x14ac:dyDescent="0.2">
      <c r="A468" s="1202">
        <v>8.1</v>
      </c>
      <c r="B468" s="1203" t="s">
        <v>1176</v>
      </c>
      <c r="C468" s="1204">
        <f>i.04158!E61</f>
        <v>0</v>
      </c>
      <c r="D468" s="1204">
        <f>i.04158!F61</f>
        <v>0</v>
      </c>
      <c r="E468" s="1114"/>
      <c r="F468" s="1205"/>
      <c r="G468" s="1206"/>
      <c r="H468" s="1114"/>
      <c r="I468" s="1205"/>
      <c r="J468" s="1206"/>
      <c r="K468" s="1114"/>
    </row>
    <row r="469" spans="1:11" outlineLevel="1" x14ac:dyDescent="0.2">
      <c r="A469" s="1202">
        <v>8.1999999999999993</v>
      </c>
      <c r="B469" s="1203" t="s">
        <v>1168</v>
      </c>
      <c r="C469" s="1204">
        <f>i.04158!E62</f>
        <v>0</v>
      </c>
      <c r="D469" s="1204">
        <f>i.04158!F62</f>
        <v>0</v>
      </c>
      <c r="E469" s="1114"/>
      <c r="F469" s="1205"/>
      <c r="G469" s="1206"/>
      <c r="H469" s="1114"/>
      <c r="I469" s="1205"/>
      <c r="J469" s="1206"/>
      <c r="K469" s="1114"/>
    </row>
    <row r="470" spans="1:11" outlineLevel="1" x14ac:dyDescent="0.2">
      <c r="A470" s="1202">
        <v>8.3000000000000007</v>
      </c>
      <c r="B470" s="1203" t="s">
        <v>860</v>
      </c>
      <c r="C470" s="1204">
        <f>i.04158!E63</f>
        <v>0</v>
      </c>
      <c r="D470" s="1204">
        <f>i.04158!F63</f>
        <v>0</v>
      </c>
      <c r="E470" s="1114"/>
      <c r="F470" s="1205"/>
      <c r="G470" s="1206"/>
      <c r="H470" s="1114"/>
      <c r="I470" s="1205"/>
      <c r="J470" s="1206"/>
      <c r="K470" s="1114"/>
    </row>
    <row r="471" spans="1:11" outlineLevel="1" x14ac:dyDescent="0.2">
      <c r="A471" s="1202">
        <v>8.4</v>
      </c>
      <c r="B471" s="1203" t="s">
        <v>1169</v>
      </c>
      <c r="C471" s="1204">
        <f>i.04158!E64</f>
        <v>0</v>
      </c>
      <c r="D471" s="1204">
        <f>i.04158!F64</f>
        <v>0</v>
      </c>
      <c r="E471" s="1114"/>
      <c r="F471" s="1205"/>
      <c r="G471" s="1206"/>
      <c r="H471" s="1114"/>
      <c r="I471" s="1205"/>
      <c r="J471" s="1206"/>
      <c r="K471" s="1114"/>
    </row>
    <row r="472" spans="1:11" outlineLevel="1" x14ac:dyDescent="0.2">
      <c r="A472" s="1202">
        <v>8.5</v>
      </c>
      <c r="B472" s="1203" t="s">
        <v>1170</v>
      </c>
      <c r="C472" s="1204">
        <f>i.04158!E65</f>
        <v>0</v>
      </c>
      <c r="D472" s="1204">
        <f>i.04158!F65</f>
        <v>0</v>
      </c>
      <c r="E472" s="1114"/>
      <c r="F472" s="1205"/>
      <c r="G472" s="1206"/>
      <c r="H472" s="1114"/>
      <c r="I472" s="1205"/>
      <c r="J472" s="1206"/>
      <c r="K472" s="1114"/>
    </row>
    <row r="473" spans="1:11" outlineLevel="1" x14ac:dyDescent="0.2">
      <c r="A473" s="1202">
        <v>8.6</v>
      </c>
      <c r="B473" s="1203" t="s">
        <v>1171</v>
      </c>
      <c r="C473" s="1204">
        <f>i.04158!E66</f>
        <v>0</v>
      </c>
      <c r="D473" s="1204">
        <f>i.04158!F66</f>
        <v>0</v>
      </c>
      <c r="E473" s="1114"/>
      <c r="F473" s="1205"/>
      <c r="G473" s="1206"/>
      <c r="H473" s="1114"/>
      <c r="I473" s="1205"/>
      <c r="J473" s="1206"/>
      <c r="K473" s="1114"/>
    </row>
    <row r="474" spans="1:11" outlineLevel="1" x14ac:dyDescent="0.2">
      <c r="A474" s="1202">
        <v>8.6999999999999993</v>
      </c>
      <c r="B474" s="1203" t="s">
        <v>1172</v>
      </c>
      <c r="C474" s="1204">
        <f>i.04158!E67</f>
        <v>0</v>
      </c>
      <c r="D474" s="1204">
        <f>i.04158!F67</f>
        <v>0</v>
      </c>
      <c r="E474" s="1114"/>
      <c r="F474" s="1205"/>
      <c r="G474" s="1206"/>
      <c r="H474" s="1114"/>
      <c r="I474" s="1205"/>
      <c r="J474" s="1206"/>
      <c r="K474" s="1114"/>
    </row>
    <row r="475" spans="1:11" outlineLevel="1" x14ac:dyDescent="0.2">
      <c r="A475" s="1202">
        <v>8.8000000000000007</v>
      </c>
      <c r="B475" s="1203" t="s">
        <v>1173</v>
      </c>
      <c r="C475" s="1204">
        <f>i.04158!E68</f>
        <v>0</v>
      </c>
      <c r="D475" s="1204">
        <f>i.04158!F68</f>
        <v>0</v>
      </c>
      <c r="E475" s="1114"/>
      <c r="F475" s="1205"/>
      <c r="G475" s="1206"/>
      <c r="H475" s="1114"/>
      <c r="I475" s="1205"/>
      <c r="J475" s="1206"/>
      <c r="K475" s="1114"/>
    </row>
    <row r="476" spans="1:11" outlineLevel="1" x14ac:dyDescent="0.2">
      <c r="A476" s="1198">
        <v>9</v>
      </c>
      <c r="B476" s="1199" t="s">
        <v>1180</v>
      </c>
      <c r="C476" s="1211">
        <f>i.04158!E69</f>
        <v>0</v>
      </c>
      <c r="D476" s="1211">
        <f>i.04158!F69</f>
        <v>0</v>
      </c>
      <c r="E476" s="1114"/>
      <c r="F476" s="1205"/>
      <c r="G476" s="1205"/>
      <c r="H476" s="1114"/>
      <c r="I476" s="1205"/>
      <c r="J476" s="1205"/>
      <c r="K476" s="1114"/>
    </row>
    <row r="477" spans="1:11" outlineLevel="1" x14ac:dyDescent="0.2">
      <c r="A477" s="1202">
        <v>9.1</v>
      </c>
      <c r="B477" s="1203" t="s">
        <v>1181</v>
      </c>
      <c r="C477" s="1204">
        <f>i.04158!E70</f>
        <v>0</v>
      </c>
      <c r="D477" s="1204">
        <f>i.04158!F70</f>
        <v>0</v>
      </c>
      <c r="E477" s="1114"/>
      <c r="F477" s="1205"/>
      <c r="G477" s="1205"/>
      <c r="H477" s="1114"/>
      <c r="I477" s="1205"/>
      <c r="J477" s="1205"/>
      <c r="K477" s="1114"/>
    </row>
    <row r="478" spans="1:11" outlineLevel="1" x14ac:dyDescent="0.2">
      <c r="A478" s="1202">
        <v>9.1999999999999993</v>
      </c>
      <c r="B478" s="1203" t="s">
        <v>865</v>
      </c>
      <c r="C478" s="1204">
        <f>i.04158!E71</f>
        <v>0</v>
      </c>
      <c r="D478" s="1204">
        <f>i.04158!F71</f>
        <v>0</v>
      </c>
      <c r="E478" s="1114"/>
      <c r="F478" s="1205"/>
      <c r="G478" s="1205"/>
      <c r="H478" s="1114"/>
      <c r="I478" s="1205"/>
      <c r="J478" s="1205"/>
      <c r="K478" s="1114"/>
    </row>
    <row r="479" spans="1:11" outlineLevel="1" x14ac:dyDescent="0.2">
      <c r="A479" s="1202">
        <v>9.3000000000000007</v>
      </c>
      <c r="B479" s="1203" t="s">
        <v>1182</v>
      </c>
      <c r="C479" s="1204">
        <f>i.04158!E72</f>
        <v>0</v>
      </c>
      <c r="D479" s="1204">
        <f>i.04158!F72</f>
        <v>0</v>
      </c>
      <c r="E479" s="1114"/>
      <c r="F479" s="1205"/>
      <c r="G479" s="1205"/>
      <c r="H479" s="1114"/>
      <c r="I479" s="1205"/>
      <c r="J479" s="1205"/>
      <c r="K479" s="1114"/>
    </row>
    <row r="480" spans="1:11" outlineLevel="1" x14ac:dyDescent="0.2">
      <c r="A480" s="1202">
        <v>9.4</v>
      </c>
      <c r="B480" s="1203" t="s">
        <v>1183</v>
      </c>
      <c r="C480" s="1204">
        <f>i.04158!E73</f>
        <v>0</v>
      </c>
      <c r="D480" s="1204">
        <f>i.04158!F73</f>
        <v>0</v>
      </c>
      <c r="E480" s="1114"/>
      <c r="F480" s="1205"/>
      <c r="G480" s="1205"/>
      <c r="H480" s="1114"/>
      <c r="I480" s="1205"/>
      <c r="J480" s="1205"/>
      <c r="K480" s="1114"/>
    </row>
    <row r="481" spans="1:11" outlineLevel="1" x14ac:dyDescent="0.2">
      <c r="A481" s="1202">
        <v>9.5</v>
      </c>
      <c r="B481" s="1203" t="s">
        <v>1184</v>
      </c>
      <c r="C481" s="1204">
        <f>i.04158!E74</f>
        <v>0</v>
      </c>
      <c r="D481" s="1204">
        <f>i.04158!F74</f>
        <v>0</v>
      </c>
      <c r="E481" s="1114"/>
      <c r="F481" s="1205"/>
      <c r="G481" s="1205"/>
      <c r="H481" s="1114"/>
      <c r="I481" s="1205"/>
      <c r="J481" s="1205"/>
      <c r="K481" s="1114"/>
    </row>
    <row r="482" spans="1:11" outlineLevel="1" x14ac:dyDescent="0.2">
      <c r="A482" s="1202">
        <v>9.6</v>
      </c>
      <c r="B482" s="1212" t="s">
        <v>1185</v>
      </c>
      <c r="C482" s="1204">
        <f>i.04158!E75</f>
        <v>0</v>
      </c>
      <c r="D482" s="1204">
        <f>i.04158!F75</f>
        <v>0</v>
      </c>
      <c r="E482" s="1114"/>
      <c r="F482" s="1205"/>
      <c r="G482" s="1205"/>
      <c r="H482" s="1114"/>
      <c r="I482" s="1205"/>
      <c r="J482" s="1205"/>
      <c r="K482" s="1114"/>
    </row>
    <row r="483" spans="1:11" outlineLevel="1" x14ac:dyDescent="0.2">
      <c r="A483" s="1202">
        <v>9.6999999999999993</v>
      </c>
      <c r="B483" s="1212" t="s">
        <v>1186</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1187</v>
      </c>
      <c r="C484" s="1204">
        <f>i.04158!E77</f>
        <v>0</v>
      </c>
      <c r="D484" s="1204">
        <f>i.04158!F77</f>
        <v>0</v>
      </c>
      <c r="E484" s="1114"/>
      <c r="F484" s="1205"/>
      <c r="G484" s="1205"/>
      <c r="H484" s="1114"/>
      <c r="I484" s="1205"/>
      <c r="J484" s="1205"/>
      <c r="K484" s="1114"/>
    </row>
    <row r="485" spans="1:11" ht="25.5" outlineLevel="1" x14ac:dyDescent="0.2">
      <c r="A485" s="1202">
        <v>9.9</v>
      </c>
      <c r="B485" s="1212" t="s">
        <v>1188</v>
      </c>
      <c r="C485" s="1204">
        <f>i.04158!E78</f>
        <v>0</v>
      </c>
      <c r="D485" s="1204">
        <f>i.04158!F78</f>
        <v>0</v>
      </c>
      <c r="E485" s="1114"/>
      <c r="F485" s="1205"/>
      <c r="G485" s="1205"/>
      <c r="H485" s="1114"/>
      <c r="I485" s="1205"/>
      <c r="J485" s="1205"/>
      <c r="K485" s="1114"/>
    </row>
    <row r="486" spans="1:11" ht="25.5" outlineLevel="1" x14ac:dyDescent="0.2">
      <c r="A486" s="1213">
        <v>9.1</v>
      </c>
      <c r="B486" s="1212" t="s">
        <v>1189</v>
      </c>
      <c r="C486" s="1204">
        <f>i.04158!E79</f>
        <v>0</v>
      </c>
      <c r="D486" s="1204">
        <f>i.04158!F79</f>
        <v>0</v>
      </c>
      <c r="E486" s="1114"/>
      <c r="F486" s="1205"/>
      <c r="G486" s="1205"/>
      <c r="H486" s="1114"/>
      <c r="I486" s="1205"/>
      <c r="J486" s="1205"/>
      <c r="K486" s="1114"/>
    </row>
    <row r="487" spans="1:11" ht="25.5" outlineLevel="1" x14ac:dyDescent="0.2">
      <c r="A487" s="1202">
        <v>9.11</v>
      </c>
      <c r="B487" s="1203" t="s">
        <v>1190</v>
      </c>
      <c r="C487" s="1204">
        <f>i.04158!E80</f>
        <v>0</v>
      </c>
      <c r="D487" s="1204">
        <f>i.04158!F80</f>
        <v>0</v>
      </c>
      <c r="E487" s="1114"/>
      <c r="F487" s="1205"/>
      <c r="G487" s="1205"/>
      <c r="H487" s="1114"/>
      <c r="I487" s="1205"/>
      <c r="J487" s="1205"/>
      <c r="K487" s="1114"/>
    </row>
    <row r="488" spans="1:11" outlineLevel="1" x14ac:dyDescent="0.2">
      <c r="A488" s="1202">
        <v>9.1199999999999992</v>
      </c>
      <c r="B488" s="1212" t="s">
        <v>1191</v>
      </c>
      <c r="C488" s="1204">
        <f>i.04158!E81</f>
        <v>0</v>
      </c>
      <c r="D488" s="1204">
        <f>i.04158!F81</f>
        <v>0</v>
      </c>
      <c r="E488" s="1114"/>
      <c r="F488" s="1205"/>
      <c r="G488" s="1205"/>
      <c r="H488" s="1114"/>
      <c r="I488" s="1205"/>
      <c r="J488" s="1205"/>
      <c r="K488" s="1114"/>
    </row>
    <row r="489" spans="1:11" outlineLevel="1" x14ac:dyDescent="0.2">
      <c r="A489" s="1202">
        <v>9.1300000000000008</v>
      </c>
      <c r="B489" s="1212" t="s">
        <v>1192</v>
      </c>
      <c r="C489" s="1204">
        <f>i.04158!E82</f>
        <v>0</v>
      </c>
      <c r="D489" s="1204">
        <f>i.04158!F82</f>
        <v>0</v>
      </c>
      <c r="E489" s="1114"/>
      <c r="F489" s="1205"/>
      <c r="G489" s="1205"/>
      <c r="H489" s="1114"/>
      <c r="I489" s="1205"/>
      <c r="J489" s="1205"/>
      <c r="K489" s="1114"/>
    </row>
    <row r="490" spans="1:11" ht="25.5" outlineLevel="1" x14ac:dyDescent="0.2">
      <c r="A490" s="1202">
        <v>9.14</v>
      </c>
      <c r="B490" s="1212" t="s">
        <v>1193</v>
      </c>
      <c r="C490" s="1204">
        <f>i.04158!E83</f>
        <v>0</v>
      </c>
      <c r="D490" s="1204">
        <f>i.04158!F83</f>
        <v>0</v>
      </c>
      <c r="E490" s="1114"/>
      <c r="F490" s="1205"/>
      <c r="G490" s="1205"/>
      <c r="H490" s="1114"/>
      <c r="I490" s="1205"/>
      <c r="J490" s="1205"/>
      <c r="K490" s="1114"/>
    </row>
    <row r="491" spans="1:11" outlineLevel="1" x14ac:dyDescent="0.2">
      <c r="A491" s="1202">
        <v>9.15</v>
      </c>
      <c r="B491" s="1212" t="s">
        <v>1194</v>
      </c>
      <c r="C491" s="1204">
        <f>i.04158!E84</f>
        <v>0</v>
      </c>
      <c r="D491" s="1204">
        <f>i.04158!F84</f>
        <v>0</v>
      </c>
      <c r="E491" s="1114"/>
      <c r="F491" s="1205"/>
      <c r="G491" s="1205"/>
      <c r="H491" s="1114"/>
      <c r="I491" s="1205"/>
      <c r="J491" s="1205"/>
      <c r="K491" s="1114"/>
    </row>
    <row r="492" spans="1:11" ht="25.5" outlineLevel="1" x14ac:dyDescent="0.2">
      <c r="A492" s="1202">
        <v>9.16</v>
      </c>
      <c r="B492" s="1203" t="s">
        <v>1195</v>
      </c>
      <c r="C492" s="1204">
        <f>i.04158!E85</f>
        <v>0</v>
      </c>
      <c r="D492" s="1204">
        <f>i.04158!F85</f>
        <v>0</v>
      </c>
      <c r="E492" s="1114"/>
      <c r="F492" s="1205"/>
      <c r="G492" s="1205"/>
      <c r="H492" s="1114"/>
      <c r="I492" s="1205"/>
      <c r="J492" s="1205"/>
      <c r="K492" s="1114"/>
    </row>
    <row r="493" spans="1:11" ht="25.5" outlineLevel="1" x14ac:dyDescent="0.2">
      <c r="A493" s="1202">
        <v>9.17</v>
      </c>
      <c r="B493" s="1203" t="s">
        <v>1196</v>
      </c>
      <c r="C493" s="1204">
        <f>i.04158!E86</f>
        <v>0</v>
      </c>
      <c r="D493" s="1204">
        <f>i.04158!F86</f>
        <v>0</v>
      </c>
      <c r="E493" s="1114"/>
      <c r="F493" s="1205"/>
      <c r="G493" s="1205"/>
      <c r="H493" s="1114"/>
      <c r="I493" s="1205"/>
      <c r="J493" s="1205"/>
      <c r="K493" s="1114"/>
    </row>
    <row r="494" spans="1:11" ht="25.5" outlineLevel="1" x14ac:dyDescent="0.2">
      <c r="A494" s="1202">
        <v>9.18</v>
      </c>
      <c r="B494" s="1203" t="s">
        <v>1197</v>
      </c>
      <c r="C494" s="1204">
        <f>i.04158!E87</f>
        <v>0</v>
      </c>
      <c r="D494" s="1204">
        <f>i.04158!F87</f>
        <v>0</v>
      </c>
      <c r="E494" s="1114"/>
      <c r="F494" s="1205"/>
      <c r="G494" s="1205"/>
      <c r="H494" s="1114"/>
      <c r="I494" s="1205"/>
      <c r="J494" s="1205"/>
      <c r="K494" s="1114"/>
    </row>
    <row r="495" spans="1:11" ht="25.5" outlineLevel="1" x14ac:dyDescent="0.2">
      <c r="A495" s="1202">
        <v>9.19</v>
      </c>
      <c r="B495" s="1203" t="s">
        <v>1198</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1199</v>
      </c>
      <c r="C496" s="1216">
        <f>i.04158!E89</f>
        <v>0</v>
      </c>
      <c r="D496" s="1216">
        <f>i.04158!F89</f>
        <v>0</v>
      </c>
      <c r="E496" s="1114"/>
      <c r="F496" s="1206"/>
      <c r="G496" s="1206"/>
      <c r="H496" s="1114"/>
      <c r="I496" s="1206"/>
      <c r="J496" s="1206"/>
      <c r="K496" s="1114"/>
    </row>
    <row r="497" spans="1:11" outlineLevel="1" x14ac:dyDescent="0.2">
      <c r="A497" s="1202" t="s">
        <v>1200</v>
      </c>
      <c r="B497" s="1203" t="s">
        <v>1176</v>
      </c>
      <c r="C497" s="1204">
        <f>i.04158!E90</f>
        <v>0</v>
      </c>
      <c r="D497" s="1204">
        <f>i.04158!F90</f>
        <v>0</v>
      </c>
      <c r="E497" s="1114"/>
      <c r="F497" s="1205"/>
      <c r="G497" s="1206"/>
      <c r="H497" s="1114"/>
      <c r="I497" s="1205"/>
      <c r="J497" s="1206"/>
      <c r="K497" s="1114"/>
    </row>
    <row r="498" spans="1:11" outlineLevel="1" x14ac:dyDescent="0.2">
      <c r="A498" s="1202" t="s">
        <v>1201</v>
      </c>
      <c r="B498" s="1203" t="s">
        <v>1168</v>
      </c>
      <c r="C498" s="1204">
        <f>i.04158!E91</f>
        <v>0</v>
      </c>
      <c r="D498" s="1204">
        <f>i.04158!F91</f>
        <v>0</v>
      </c>
      <c r="E498" s="1114"/>
      <c r="F498" s="1205"/>
      <c r="G498" s="1206"/>
      <c r="H498" s="1114"/>
      <c r="I498" s="1205"/>
      <c r="J498" s="1206"/>
      <c r="K498" s="1114"/>
    </row>
    <row r="499" spans="1:11" outlineLevel="1" x14ac:dyDescent="0.2">
      <c r="A499" s="1202" t="s">
        <v>1202</v>
      </c>
      <c r="B499" s="1203" t="s">
        <v>860</v>
      </c>
      <c r="C499" s="1204">
        <f>i.04158!E92</f>
        <v>0</v>
      </c>
      <c r="D499" s="1204">
        <f>i.04158!F92</f>
        <v>0</v>
      </c>
      <c r="E499" s="1114"/>
      <c r="F499" s="1205"/>
      <c r="G499" s="1206"/>
      <c r="H499" s="1114"/>
      <c r="I499" s="1205"/>
      <c r="J499" s="1206"/>
      <c r="K499" s="1114"/>
    </row>
    <row r="500" spans="1:11" outlineLevel="1" x14ac:dyDescent="0.2">
      <c r="A500" s="1202" t="s">
        <v>1203</v>
      </c>
      <c r="B500" s="1203" t="s">
        <v>1169</v>
      </c>
      <c r="C500" s="1204">
        <f>i.04158!E93</f>
        <v>0</v>
      </c>
      <c r="D500" s="1204">
        <f>i.04158!F93</f>
        <v>0</v>
      </c>
      <c r="E500" s="1114"/>
      <c r="F500" s="1205"/>
      <c r="G500" s="1206"/>
      <c r="H500" s="1114"/>
      <c r="I500" s="1205"/>
      <c r="J500" s="1206"/>
      <c r="K500" s="1114"/>
    </row>
    <row r="501" spans="1:11" outlineLevel="1" x14ac:dyDescent="0.2">
      <c r="A501" s="1202" t="s">
        <v>1204</v>
      </c>
      <c r="B501" s="1203" t="s">
        <v>1170</v>
      </c>
      <c r="C501" s="1204">
        <f>i.04158!E94</f>
        <v>0</v>
      </c>
      <c r="D501" s="1204">
        <f>i.04158!F94</f>
        <v>0</v>
      </c>
      <c r="E501" s="1114"/>
      <c r="F501" s="1205"/>
      <c r="G501" s="1206"/>
      <c r="H501" s="1114"/>
      <c r="I501" s="1205"/>
      <c r="J501" s="1206"/>
      <c r="K501" s="1114"/>
    </row>
    <row r="502" spans="1:11" outlineLevel="1" x14ac:dyDescent="0.2">
      <c r="A502" s="1202" t="s">
        <v>1205</v>
      </c>
      <c r="B502" s="1203" t="s">
        <v>1171</v>
      </c>
      <c r="C502" s="1204">
        <f>i.04158!E95</f>
        <v>0</v>
      </c>
      <c r="D502" s="1204">
        <f>i.04158!F95</f>
        <v>0</v>
      </c>
      <c r="E502" s="1114"/>
      <c r="F502" s="1205"/>
      <c r="G502" s="1206"/>
      <c r="H502" s="1114"/>
      <c r="I502" s="1205"/>
      <c r="J502" s="1206"/>
      <c r="K502" s="1114"/>
    </row>
    <row r="503" spans="1:11" outlineLevel="1" x14ac:dyDescent="0.2">
      <c r="A503" s="1202" t="s">
        <v>1206</v>
      </c>
      <c r="B503" s="1203" t="s">
        <v>1172</v>
      </c>
      <c r="C503" s="1204">
        <f>i.04158!E96</f>
        <v>0</v>
      </c>
      <c r="D503" s="1204">
        <f>i.04158!F96</f>
        <v>0</v>
      </c>
      <c r="E503" s="1114"/>
      <c r="F503" s="1205"/>
      <c r="G503" s="1206"/>
      <c r="H503" s="1114"/>
      <c r="I503" s="1205"/>
      <c r="J503" s="1206"/>
      <c r="K503" s="1114"/>
    </row>
    <row r="504" spans="1:11" outlineLevel="1" x14ac:dyDescent="0.2">
      <c r="A504" s="1202" t="s">
        <v>1207</v>
      </c>
      <c r="B504" s="1203" t="s">
        <v>1173</v>
      </c>
      <c r="C504" s="1204">
        <f>i.04158!E97</f>
        <v>0</v>
      </c>
      <c r="D504" s="1204">
        <f>i.04158!F97</f>
        <v>0</v>
      </c>
      <c r="E504" s="1114"/>
      <c r="F504" s="1205"/>
      <c r="G504" s="1206"/>
      <c r="H504" s="1114"/>
      <c r="I504" s="1205"/>
      <c r="J504" s="1206"/>
      <c r="K504" s="1114"/>
    </row>
    <row r="505" spans="1:11" outlineLevel="1" x14ac:dyDescent="0.2">
      <c r="A505" s="1217">
        <v>9.2100000000000009</v>
      </c>
      <c r="B505" s="1215" t="s">
        <v>1208</v>
      </c>
      <c r="C505" s="1216">
        <f>i.04158!E98</f>
        <v>0</v>
      </c>
      <c r="D505" s="1216">
        <f>i.04158!F98</f>
        <v>0</v>
      </c>
      <c r="E505" s="1114"/>
      <c r="F505" s="1206"/>
      <c r="G505" s="1206"/>
      <c r="H505" s="1114"/>
      <c r="I505" s="1206"/>
      <c r="J505" s="1206"/>
      <c r="K505" s="1114"/>
    </row>
    <row r="506" spans="1:11" outlineLevel="1" x14ac:dyDescent="0.2">
      <c r="A506" s="1202" t="s">
        <v>1209</v>
      </c>
      <c r="B506" s="1203" t="s">
        <v>1176</v>
      </c>
      <c r="C506" s="1204">
        <f>i.04158!E99</f>
        <v>0</v>
      </c>
      <c r="D506" s="1204">
        <f>i.04158!F99</f>
        <v>0</v>
      </c>
      <c r="E506" s="1114"/>
      <c r="F506" s="1205"/>
      <c r="G506" s="1206"/>
      <c r="H506" s="1114"/>
      <c r="I506" s="1205"/>
      <c r="J506" s="1206"/>
      <c r="K506" s="1114"/>
    </row>
    <row r="507" spans="1:11" outlineLevel="1" x14ac:dyDescent="0.2">
      <c r="A507" s="1202" t="s">
        <v>1210</v>
      </c>
      <c r="B507" s="1203" t="s">
        <v>1168</v>
      </c>
      <c r="C507" s="1204">
        <f>i.04158!E100</f>
        <v>0</v>
      </c>
      <c r="D507" s="1204">
        <f>i.04158!F100</f>
        <v>0</v>
      </c>
      <c r="E507" s="1114"/>
      <c r="F507" s="1205"/>
      <c r="G507" s="1206"/>
      <c r="H507" s="1114"/>
      <c r="I507" s="1205"/>
      <c r="J507" s="1206"/>
      <c r="K507" s="1114"/>
    </row>
    <row r="508" spans="1:11" outlineLevel="1" x14ac:dyDescent="0.2">
      <c r="A508" s="1202" t="s">
        <v>1211</v>
      </c>
      <c r="B508" s="1203" t="s">
        <v>860</v>
      </c>
      <c r="C508" s="1204">
        <f>i.04158!E101</f>
        <v>0</v>
      </c>
      <c r="D508" s="1204">
        <f>i.04158!F101</f>
        <v>0</v>
      </c>
      <c r="E508" s="1114"/>
      <c r="F508" s="1205"/>
      <c r="G508" s="1206"/>
      <c r="H508" s="1114"/>
      <c r="I508" s="1205"/>
      <c r="J508" s="1206"/>
      <c r="K508" s="1114"/>
    </row>
    <row r="509" spans="1:11" outlineLevel="1" x14ac:dyDescent="0.2">
      <c r="A509" s="1202" t="s">
        <v>1212</v>
      </c>
      <c r="B509" s="1203" t="s">
        <v>1169</v>
      </c>
      <c r="C509" s="1204">
        <f>i.04158!E102</f>
        <v>0</v>
      </c>
      <c r="D509" s="1204">
        <f>i.04158!F102</f>
        <v>0</v>
      </c>
      <c r="E509" s="1114"/>
      <c r="F509" s="1205"/>
      <c r="G509" s="1206"/>
      <c r="H509" s="1114"/>
      <c r="I509" s="1205"/>
      <c r="J509" s="1206"/>
      <c r="K509" s="1114"/>
    </row>
    <row r="510" spans="1:11" outlineLevel="1" x14ac:dyDescent="0.2">
      <c r="A510" s="1202" t="s">
        <v>1213</v>
      </c>
      <c r="B510" s="1203" t="s">
        <v>1170</v>
      </c>
      <c r="C510" s="1204">
        <f>i.04158!E103</f>
        <v>0</v>
      </c>
      <c r="D510" s="1204">
        <f>i.04158!F103</f>
        <v>0</v>
      </c>
      <c r="E510" s="1114"/>
      <c r="F510" s="1205"/>
      <c r="G510" s="1206"/>
      <c r="H510" s="1114"/>
      <c r="I510" s="1205"/>
      <c r="J510" s="1206"/>
      <c r="K510" s="1114"/>
    </row>
    <row r="511" spans="1:11" outlineLevel="1" x14ac:dyDescent="0.2">
      <c r="A511" s="1202" t="s">
        <v>1214</v>
      </c>
      <c r="B511" s="1203" t="s">
        <v>1171</v>
      </c>
      <c r="C511" s="1204">
        <f>i.04158!E104</f>
        <v>0</v>
      </c>
      <c r="D511" s="1204">
        <f>i.04158!F104</f>
        <v>0</v>
      </c>
      <c r="E511" s="1114"/>
      <c r="F511" s="1205"/>
      <c r="G511" s="1206"/>
      <c r="H511" s="1114"/>
      <c r="I511" s="1205"/>
      <c r="J511" s="1206"/>
      <c r="K511" s="1114"/>
    </row>
    <row r="512" spans="1:11" outlineLevel="1" x14ac:dyDescent="0.2">
      <c r="A512" s="1202" t="s">
        <v>1215</v>
      </c>
      <c r="B512" s="1203" t="s">
        <v>1172</v>
      </c>
      <c r="C512" s="1204">
        <f>i.04158!E105</f>
        <v>0</v>
      </c>
      <c r="D512" s="1204">
        <f>i.04158!F105</f>
        <v>0</v>
      </c>
      <c r="E512" s="1114"/>
      <c r="F512" s="1205"/>
      <c r="G512" s="1206"/>
      <c r="H512" s="1114"/>
      <c r="I512" s="1205"/>
      <c r="J512" s="1206"/>
      <c r="K512" s="1114"/>
    </row>
    <row r="513" spans="1:11" outlineLevel="1" x14ac:dyDescent="0.2">
      <c r="A513" s="1202" t="s">
        <v>1216</v>
      </c>
      <c r="B513" s="1203" t="s">
        <v>1173</v>
      </c>
      <c r="C513" s="1204">
        <f>i.04158!E106</f>
        <v>0</v>
      </c>
      <c r="D513" s="1204">
        <f>i.04158!F106</f>
        <v>0</v>
      </c>
      <c r="E513" s="1114"/>
      <c r="F513" s="1205"/>
      <c r="G513" s="1206"/>
      <c r="H513" s="1114"/>
      <c r="I513" s="1205"/>
      <c r="J513" s="1206"/>
      <c r="K513" s="1114"/>
    </row>
    <row r="514" spans="1:11" outlineLevel="1" x14ac:dyDescent="0.2">
      <c r="A514" s="1217">
        <v>9.2200000000000006</v>
      </c>
      <c r="B514" s="1215" t="s">
        <v>1217</v>
      </c>
      <c r="C514" s="1216">
        <f>i.04158!E107</f>
        <v>0</v>
      </c>
      <c r="D514" s="1216">
        <f>i.04158!F107</f>
        <v>0</v>
      </c>
      <c r="E514" s="1114"/>
      <c r="F514" s="1206"/>
      <c r="G514" s="1206"/>
      <c r="H514" s="1114"/>
      <c r="I514" s="1206"/>
      <c r="J514" s="1206"/>
      <c r="K514" s="1114"/>
    </row>
    <row r="515" spans="1:11" outlineLevel="1" x14ac:dyDescent="0.2">
      <c r="A515" s="1202" t="s">
        <v>1218</v>
      </c>
      <c r="B515" s="1203" t="s">
        <v>1176</v>
      </c>
      <c r="C515" s="1204">
        <f>i.04158!E108</f>
        <v>0</v>
      </c>
      <c r="D515" s="1204">
        <f>i.04158!F108</f>
        <v>0</v>
      </c>
      <c r="E515" s="1114"/>
      <c r="F515" s="1205"/>
      <c r="G515" s="1206"/>
      <c r="H515" s="1114"/>
      <c r="I515" s="1205"/>
      <c r="J515" s="1206"/>
      <c r="K515" s="1114"/>
    </row>
    <row r="516" spans="1:11" outlineLevel="1" x14ac:dyDescent="0.2">
      <c r="A516" s="1202" t="s">
        <v>1219</v>
      </c>
      <c r="B516" s="1203" t="s">
        <v>1168</v>
      </c>
      <c r="C516" s="1204">
        <f>i.04158!E109</f>
        <v>0</v>
      </c>
      <c r="D516" s="1204">
        <f>i.04158!F109</f>
        <v>0</v>
      </c>
      <c r="E516" s="1114"/>
      <c r="F516" s="1205"/>
      <c r="G516" s="1206"/>
      <c r="H516" s="1114"/>
      <c r="I516" s="1205"/>
      <c r="J516" s="1206"/>
      <c r="K516" s="1114"/>
    </row>
    <row r="517" spans="1:11" outlineLevel="1" x14ac:dyDescent="0.2">
      <c r="A517" s="1202" t="s">
        <v>1220</v>
      </c>
      <c r="B517" s="1203" t="s">
        <v>860</v>
      </c>
      <c r="C517" s="1204">
        <f>i.04158!E110</f>
        <v>0</v>
      </c>
      <c r="D517" s="1204">
        <f>i.04158!F110</f>
        <v>0</v>
      </c>
      <c r="E517" s="1114"/>
      <c r="F517" s="1205"/>
      <c r="G517" s="1206"/>
      <c r="H517" s="1114"/>
      <c r="I517" s="1205"/>
      <c r="J517" s="1206"/>
      <c r="K517" s="1114"/>
    </row>
    <row r="518" spans="1:11" outlineLevel="1" x14ac:dyDescent="0.2">
      <c r="A518" s="1202" t="s">
        <v>1221</v>
      </c>
      <c r="B518" s="1203" t="s">
        <v>1169</v>
      </c>
      <c r="C518" s="1204">
        <f>i.04158!E111</f>
        <v>0</v>
      </c>
      <c r="D518" s="1204">
        <f>i.04158!F111</f>
        <v>0</v>
      </c>
      <c r="E518" s="1114"/>
      <c r="F518" s="1205"/>
      <c r="G518" s="1206"/>
      <c r="H518" s="1114"/>
      <c r="I518" s="1205"/>
      <c r="J518" s="1206"/>
      <c r="K518" s="1114"/>
    </row>
    <row r="519" spans="1:11" outlineLevel="1" x14ac:dyDescent="0.2">
      <c r="A519" s="1202" t="s">
        <v>1222</v>
      </c>
      <c r="B519" s="1203" t="s">
        <v>1170</v>
      </c>
      <c r="C519" s="1204">
        <f>i.04158!E112</f>
        <v>0</v>
      </c>
      <c r="D519" s="1204">
        <f>i.04158!F112</f>
        <v>0</v>
      </c>
      <c r="E519" s="1114"/>
      <c r="F519" s="1205"/>
      <c r="G519" s="1206"/>
      <c r="H519" s="1114"/>
      <c r="I519" s="1205"/>
      <c r="J519" s="1206"/>
      <c r="K519" s="1114"/>
    </row>
    <row r="520" spans="1:11" outlineLevel="1" x14ac:dyDescent="0.2">
      <c r="A520" s="1202" t="s">
        <v>1223</v>
      </c>
      <c r="B520" s="1203" t="s">
        <v>1171</v>
      </c>
      <c r="C520" s="1204">
        <f>i.04158!E113</f>
        <v>0</v>
      </c>
      <c r="D520" s="1204">
        <f>i.04158!F113</f>
        <v>0</v>
      </c>
      <c r="E520" s="1114"/>
      <c r="F520" s="1205"/>
      <c r="G520" s="1206"/>
      <c r="H520" s="1114"/>
      <c r="I520" s="1205"/>
      <c r="J520" s="1206"/>
      <c r="K520" s="1114"/>
    </row>
    <row r="521" spans="1:11" outlineLevel="1" x14ac:dyDescent="0.2">
      <c r="A521" s="1202" t="s">
        <v>1224</v>
      </c>
      <c r="B521" s="1203" t="s">
        <v>1172</v>
      </c>
      <c r="C521" s="1204">
        <f>i.04158!E114</f>
        <v>0</v>
      </c>
      <c r="D521" s="1204">
        <f>i.04158!F114</f>
        <v>0</v>
      </c>
      <c r="E521" s="1114"/>
      <c r="F521" s="1205"/>
      <c r="G521" s="1206"/>
      <c r="H521" s="1114"/>
      <c r="I521" s="1205"/>
      <c r="J521" s="1206"/>
      <c r="K521" s="1114"/>
    </row>
    <row r="522" spans="1:11" outlineLevel="1" x14ac:dyDescent="0.2">
      <c r="A522" s="1202" t="s">
        <v>1225</v>
      </c>
      <c r="B522" s="1203" t="s">
        <v>1173</v>
      </c>
      <c r="C522" s="1204">
        <f>i.04158!E115</f>
        <v>0</v>
      </c>
      <c r="D522" s="1204">
        <f>i.04158!F115</f>
        <v>0</v>
      </c>
      <c r="E522" s="1114"/>
      <c r="F522" s="1205"/>
      <c r="G522" s="1206"/>
      <c r="H522" s="1114"/>
      <c r="I522" s="1205"/>
      <c r="J522" s="1206"/>
      <c r="K522" s="1114"/>
    </row>
    <row r="523" spans="1:11" outlineLevel="1" x14ac:dyDescent="0.2">
      <c r="A523" s="1202">
        <v>9.23</v>
      </c>
      <c r="B523" s="1203" t="s">
        <v>1226</v>
      </c>
      <c r="C523" s="1204">
        <f>i.04158!E116</f>
        <v>0</v>
      </c>
      <c r="D523" s="1204">
        <f>i.04158!F116</f>
        <v>0</v>
      </c>
      <c r="E523" s="1114"/>
      <c r="F523" s="1205"/>
      <c r="G523" s="1206"/>
      <c r="H523" s="1114"/>
      <c r="I523" s="1205"/>
      <c r="J523" s="1206"/>
      <c r="K523" s="1114"/>
    </row>
    <row r="524" spans="1:11" ht="25.5" outlineLevel="1" x14ac:dyDescent="0.2">
      <c r="B524" s="1203" t="s">
        <v>1633</v>
      </c>
      <c r="C524" s="1204">
        <f>i.04158!E117</f>
        <v>0</v>
      </c>
      <c r="E524" s="1114"/>
      <c r="F524" s="1136"/>
      <c r="G524" s="1130"/>
      <c r="H524" s="1114"/>
      <c r="I524" s="1136"/>
      <c r="J524" s="1130"/>
      <c r="K524" s="1114"/>
    </row>
    <row r="525" spans="1:11" ht="25.5" outlineLevel="1" x14ac:dyDescent="0.2">
      <c r="B525" s="1203" t="s">
        <v>1634</v>
      </c>
      <c r="C525" s="1204">
        <f>i.04158!E118</f>
        <v>0</v>
      </c>
      <c r="E525" s="1114"/>
      <c r="F525" s="1136"/>
      <c r="G525" s="1130"/>
      <c r="H525" s="1114"/>
      <c r="I525" s="1136"/>
      <c r="J525" s="1130"/>
      <c r="K525" s="1114"/>
    </row>
    <row r="526" spans="1:11" outlineLevel="1" x14ac:dyDescent="0.2">
      <c r="B526" s="1191" t="s">
        <v>2000</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1955</v>
      </c>
      <c r="B528" s="1090"/>
      <c r="C528" s="1656"/>
      <c r="D528" s="1656"/>
      <c r="E528" s="1656"/>
      <c r="F528" s="1090"/>
      <c r="G528" s="1090"/>
      <c r="H528" s="1090"/>
      <c r="I528" s="1090"/>
      <c r="J528" s="1090"/>
      <c r="K528" s="1090"/>
    </row>
    <row r="529" spans="1:5" outlineLevel="1" x14ac:dyDescent="0.2"/>
    <row r="530" spans="1:5" outlineLevel="1" x14ac:dyDescent="0.2">
      <c r="A530" s="1117" t="s">
        <v>1958</v>
      </c>
      <c r="B530" s="1117"/>
      <c r="C530" s="1117"/>
      <c r="D530" s="1117"/>
      <c r="E530" s="1117"/>
    </row>
    <row r="531" spans="1:5" ht="12.95" customHeight="1" outlineLevel="1" x14ac:dyDescent="0.2">
      <c r="B531" s="1118" t="s">
        <v>1959</v>
      </c>
      <c r="C531" s="1118"/>
      <c r="D531" s="1118"/>
      <c r="E531" s="1118"/>
    </row>
    <row r="532" spans="1:5" outlineLevel="1" x14ac:dyDescent="0.2">
      <c r="B532" s="1119" t="s">
        <v>1960</v>
      </c>
      <c r="C532" s="1119"/>
      <c r="D532" s="1120"/>
      <c r="E532" s="1120"/>
    </row>
    <row r="533" spans="1:5" outlineLevel="1" x14ac:dyDescent="0.2">
      <c r="B533" s="1121" t="s">
        <v>1961</v>
      </c>
      <c r="C533" s="1122"/>
      <c r="D533" s="1123"/>
      <c r="E533" s="1123"/>
    </row>
    <row r="534" spans="1:5" outlineLevel="1" x14ac:dyDescent="0.2">
      <c r="A534" s="1124"/>
      <c r="B534" s="1125" t="s">
        <v>2001</v>
      </c>
      <c r="C534" s="1126"/>
      <c r="D534" s="1127"/>
      <c r="E534" s="1127"/>
    </row>
    <row r="535" spans="1:5" ht="25.5" outlineLevel="1" x14ac:dyDescent="0.2">
      <c r="B535" s="1128" t="s">
        <v>1980</v>
      </c>
      <c r="C535" s="1129"/>
      <c r="D535" s="1130"/>
      <c r="E535" s="1130"/>
    </row>
    <row r="536" spans="1:5" outlineLevel="1" x14ac:dyDescent="0.2">
      <c r="B536" s="1128" t="s">
        <v>2002</v>
      </c>
      <c r="C536" s="1129"/>
      <c r="D536" s="1130"/>
      <c r="E536" s="1130"/>
    </row>
    <row r="537" spans="1:5" outlineLevel="1" x14ac:dyDescent="0.2">
      <c r="B537" s="1128" t="s">
        <v>2003</v>
      </c>
      <c r="C537" s="1129"/>
      <c r="D537" s="1130"/>
      <c r="E537" s="1130"/>
    </row>
    <row r="538" spans="1:5" outlineLevel="1" x14ac:dyDescent="0.2">
      <c r="B538" s="1131" t="s">
        <v>1966</v>
      </c>
      <c r="C538" s="1129"/>
      <c r="D538" s="1130"/>
      <c r="E538" s="1130"/>
    </row>
    <row r="539" spans="1:5" outlineLevel="1" x14ac:dyDescent="0.2">
      <c r="B539" s="1131" t="s">
        <v>1967</v>
      </c>
      <c r="C539" s="1129"/>
      <c r="D539" s="1130"/>
      <c r="E539" s="1130"/>
    </row>
    <row r="540" spans="1:5" ht="25.5" outlineLevel="1" x14ac:dyDescent="0.2">
      <c r="B540" s="1128" t="s">
        <v>1983</v>
      </c>
      <c r="C540" s="1129"/>
      <c r="D540" s="1130"/>
      <c r="E540" s="1130"/>
    </row>
    <row r="541" spans="1:5" ht="38.25" outlineLevel="1" x14ac:dyDescent="0.2">
      <c r="B541" s="1128" t="s">
        <v>1984</v>
      </c>
      <c r="C541" s="1129"/>
      <c r="D541" s="1130"/>
      <c r="E541" s="1130"/>
    </row>
    <row r="542" spans="1:5" outlineLevel="1" x14ac:dyDescent="0.2">
      <c r="A542" s="1124"/>
      <c r="B542" s="1125" t="s">
        <v>2004</v>
      </c>
      <c r="C542" s="1126"/>
      <c r="D542" s="1127"/>
      <c r="E542" s="1127"/>
    </row>
    <row r="543" spans="1:5" ht="30" customHeight="1" outlineLevel="1" x14ac:dyDescent="0.2">
      <c r="B543" s="1128" t="s">
        <v>2005</v>
      </c>
      <c r="C543" s="1129"/>
      <c r="D543" s="1130"/>
      <c r="E543" s="1130"/>
    </row>
    <row r="544" spans="1:5" outlineLevel="1" x14ac:dyDescent="0.2"/>
    <row r="545" spans="1:20" outlineLevel="1" x14ac:dyDescent="0.2"/>
    <row r="546" spans="1:20" s="1219" customFormat="1" x14ac:dyDescent="0.2">
      <c r="A546" s="1218" t="s">
        <v>2006</v>
      </c>
    </row>
    <row r="547" spans="1:20" outlineLevel="1" x14ac:dyDescent="0.2">
      <c r="A547" s="1648" t="s">
        <v>4</v>
      </c>
      <c r="B547" s="1660" t="s">
        <v>786</v>
      </c>
      <c r="C547" s="1291"/>
      <c r="D547" s="1220"/>
      <c r="E547" s="1220"/>
      <c r="F547" s="1220"/>
      <c r="G547" s="1220"/>
      <c r="H547" s="1220"/>
      <c r="I547" s="1659"/>
      <c r="J547" s="1659"/>
      <c r="K547" s="1659"/>
      <c r="L547" s="1659"/>
      <c r="M547" s="1659"/>
      <c r="N547" s="1659"/>
      <c r="O547" s="1220"/>
      <c r="P547" s="1220"/>
      <c r="Q547" s="1221"/>
      <c r="R547" s="1220"/>
      <c r="S547" s="1220"/>
      <c r="T547" s="1220"/>
    </row>
    <row r="548" spans="1:20" outlineLevel="1" x14ac:dyDescent="0.2">
      <c r="A548" s="1649"/>
      <c r="B548" s="1661"/>
      <c r="C548" s="1296" t="s">
        <v>1241</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1242</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788</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790</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791</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792</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793</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794</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1243</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788</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790</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791</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792</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793</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794</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1584</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788</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790</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791</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792</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793</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794</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1244</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788</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790</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791</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792</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793</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794</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1245</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788</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790</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791</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792</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793</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794</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2006</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1955</v>
      </c>
      <c r="B586" s="1090"/>
      <c r="C586" s="1656"/>
      <c r="D586" s="1656"/>
      <c r="E586" s="1656"/>
      <c r="F586" s="1656"/>
      <c r="G586" s="1656"/>
      <c r="H586" s="1656"/>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2007</v>
      </c>
    </row>
    <row r="591" spans="1:20" outlineLevel="1" x14ac:dyDescent="0.2">
      <c r="A591" s="1228" t="s">
        <v>223</v>
      </c>
      <c r="B591" s="1112" t="s">
        <v>368</v>
      </c>
      <c r="C591" s="1122"/>
      <c r="D591" s="1123"/>
      <c r="E591" s="1123"/>
    </row>
    <row r="592" spans="1:20" ht="16.5" customHeight="1" outlineLevel="1" x14ac:dyDescent="0.2">
      <c r="A592" s="1229" t="s">
        <v>231</v>
      </c>
      <c r="B592" s="1230" t="s">
        <v>1255</v>
      </c>
      <c r="C592" s="1301">
        <f>i.04164!A10</f>
        <v>0</v>
      </c>
      <c r="D592" s="1130"/>
      <c r="E592" s="1130"/>
    </row>
    <row r="593" spans="1:13" outlineLevel="1" x14ac:dyDescent="0.2">
      <c r="A593" s="1231" t="s">
        <v>2008</v>
      </c>
      <c r="B593" s="1230" t="s">
        <v>1257</v>
      </c>
      <c r="C593" s="1135">
        <f>i.04164!D10</f>
        <v>0</v>
      </c>
      <c r="D593" s="1136"/>
      <c r="E593" s="1136"/>
    </row>
    <row r="594" spans="1:13" outlineLevel="1" x14ac:dyDescent="0.2">
      <c r="A594" s="1232" t="s">
        <v>2009</v>
      </c>
      <c r="B594" s="1230" t="s">
        <v>1258</v>
      </c>
      <c r="C594" s="1135">
        <f>i.04164!E10</f>
        <v>0</v>
      </c>
      <c r="D594" s="1136"/>
      <c r="E594" s="1136"/>
    </row>
    <row r="595" spans="1:13" outlineLevel="1" x14ac:dyDescent="0.2">
      <c r="A595" s="1233" t="s">
        <v>2010</v>
      </c>
    </row>
    <row r="596" spans="1:13" s="1092" customFormat="1" ht="33" customHeight="1" outlineLevel="1" x14ac:dyDescent="0.2">
      <c r="A596" s="1092" t="s">
        <v>1955</v>
      </c>
      <c r="B596" s="1090"/>
      <c r="C596" s="1234"/>
      <c r="D596" s="1234"/>
      <c r="E596" s="1234"/>
    </row>
    <row r="597" spans="1:13" outlineLevel="1" x14ac:dyDescent="0.2"/>
    <row r="598" spans="1:13" outlineLevel="1" x14ac:dyDescent="0.2">
      <c r="A598" s="1117" t="s">
        <v>1958</v>
      </c>
      <c r="B598" s="1117"/>
      <c r="C598" s="1117"/>
      <c r="D598" s="1117"/>
      <c r="E598" s="1117"/>
    </row>
    <row r="599" spans="1:13" ht="12.95" customHeight="1" outlineLevel="1" x14ac:dyDescent="0.2">
      <c r="B599" s="1653" t="s">
        <v>1959</v>
      </c>
      <c r="C599" s="1653"/>
      <c r="D599" s="1653"/>
      <c r="E599" s="1653"/>
    </row>
    <row r="600" spans="1:13" ht="28.5" customHeight="1" outlineLevel="1" x14ac:dyDescent="0.2">
      <c r="B600" s="1654" t="s">
        <v>1960</v>
      </c>
      <c r="C600" s="1654"/>
      <c r="D600" s="1655"/>
      <c r="E600" s="1655"/>
    </row>
    <row r="601" spans="1:13" outlineLevel="1" x14ac:dyDescent="0.2">
      <c r="B601" s="1121" t="s">
        <v>1961</v>
      </c>
      <c r="C601" s="1122"/>
      <c r="D601" s="1123"/>
      <c r="E601" s="1123"/>
    </row>
    <row r="602" spans="1:13" outlineLevel="1" x14ac:dyDescent="0.2">
      <c r="A602" s="1124"/>
      <c r="B602" s="1125" t="s">
        <v>2011</v>
      </c>
      <c r="C602" s="1126"/>
      <c r="D602" s="1127"/>
      <c r="E602" s="1127"/>
    </row>
    <row r="603" spans="1:13" ht="25.5" outlineLevel="1" x14ac:dyDescent="0.2">
      <c r="B603" s="1128" t="s">
        <v>2012</v>
      </c>
      <c r="C603" s="1129"/>
      <c r="D603" s="1130"/>
      <c r="E603" s="1130"/>
    </row>
    <row r="604" spans="1:13" ht="25.5" outlineLevel="1" x14ac:dyDescent="0.2">
      <c r="B604" s="1128" t="s">
        <v>1983</v>
      </c>
      <c r="C604" s="1129"/>
      <c r="D604" s="1130"/>
      <c r="E604" s="1130"/>
    </row>
    <row r="605" spans="1:13" outlineLevel="1" x14ac:dyDescent="0.2"/>
    <row r="606" spans="1:13" outlineLevel="1" x14ac:dyDescent="0.2"/>
    <row r="607" spans="1:13" s="1229" customFormat="1" x14ac:dyDescent="0.2">
      <c r="A607" s="1235" t="s">
        <v>2013</v>
      </c>
    </row>
    <row r="608" spans="1:13" ht="12.95" customHeight="1" outlineLevel="1" x14ac:dyDescent="0.2">
      <c r="A608" s="1131"/>
      <c r="B608" s="1236"/>
      <c r="C608" s="1236"/>
      <c r="D608" s="1236"/>
      <c r="E608" s="1237"/>
      <c r="F608" s="1645"/>
      <c r="G608" s="1645"/>
      <c r="H608" s="1645"/>
      <c r="I608" s="1645"/>
      <c r="J608" s="1645"/>
      <c r="K608" s="1645"/>
      <c r="L608" s="1645"/>
      <c r="M608" s="1645"/>
    </row>
    <row r="609" spans="1:13" ht="25.5" outlineLevel="1" x14ac:dyDescent="0.2">
      <c r="B609" s="1238" t="s">
        <v>2014</v>
      </c>
      <c r="C609" s="738" t="s">
        <v>1268</v>
      </c>
      <c r="D609" s="1239" t="s">
        <v>1270</v>
      </c>
      <c r="E609" s="1240"/>
      <c r="F609" s="1241"/>
      <c r="G609" s="1242"/>
      <c r="H609" s="1242"/>
      <c r="I609" s="1243"/>
      <c r="J609" s="1241"/>
      <c r="K609" s="1242"/>
      <c r="L609" s="1242"/>
      <c r="M609" s="1243"/>
    </row>
    <row r="610" spans="1:13" ht="25.5" outlineLevel="1" x14ac:dyDescent="0.2">
      <c r="A610" s="794">
        <v>3</v>
      </c>
      <c r="B610" s="791" t="s">
        <v>1273</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1477</v>
      </c>
      <c r="C616" s="1252">
        <f>i.04166a!D67</f>
        <v>0</v>
      </c>
      <c r="D616" s="1139">
        <f>i.04166a!F67</f>
        <v>0</v>
      </c>
      <c r="E616" s="1114"/>
      <c r="F616" s="807"/>
      <c r="G616" s="1136"/>
      <c r="H616" s="1136"/>
      <c r="I616" s="1247"/>
      <c r="J616" s="807"/>
      <c r="K616" s="1136"/>
      <c r="L616" s="1136"/>
      <c r="M616" s="1251"/>
    </row>
    <row r="617" spans="1:13" outlineLevel="1" x14ac:dyDescent="0.2">
      <c r="A617" s="1253" t="s">
        <v>973</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974</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975</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976</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977</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866</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1277</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1278</v>
      </c>
      <c r="C634" s="1252">
        <f>i.04166a!D158</f>
        <v>0</v>
      </c>
      <c r="D634" s="1139">
        <f>i.04166a!F158</f>
        <v>0</v>
      </c>
      <c r="E634" s="1114"/>
      <c r="F634" s="807"/>
      <c r="G634" s="1136"/>
      <c r="H634" s="1136"/>
      <c r="I634" s="1247"/>
      <c r="J634" s="807"/>
      <c r="K634" s="1136"/>
      <c r="L634" s="1136"/>
      <c r="M634" s="1251"/>
    </row>
    <row r="635" spans="1:13" outlineLevel="1" x14ac:dyDescent="0.2">
      <c r="A635" s="1253" t="s">
        <v>1534</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2015</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2016</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1279</v>
      </c>
      <c r="C640" s="1252">
        <f>i.04166a!D181</f>
        <v>0</v>
      </c>
      <c r="D640" s="1139">
        <f>i.04166a!F181</f>
        <v>0</v>
      </c>
      <c r="E640" s="1114"/>
      <c r="F640" s="807"/>
      <c r="G640" s="1136"/>
      <c r="H640" s="1136"/>
      <c r="I640" s="1247"/>
      <c r="J640" s="807"/>
      <c r="K640" s="1136"/>
      <c r="L640" s="1136"/>
      <c r="M640" s="1251"/>
    </row>
    <row r="641" spans="1:13" outlineLevel="1" x14ac:dyDescent="0.2">
      <c r="A641" s="1253" t="s">
        <v>1548</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1549</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1550</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1551</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1061</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1287</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1288</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1955</v>
      </c>
      <c r="B665" s="1656"/>
      <c r="C665" s="1656"/>
      <c r="D665" s="1656"/>
      <c r="E665" s="1656"/>
      <c r="F665" s="1657"/>
      <c r="G665" s="1657"/>
      <c r="H665" s="1657"/>
      <c r="I665" s="1657"/>
      <c r="J665" s="1657"/>
      <c r="K665" s="1657"/>
      <c r="L665" s="1657"/>
      <c r="M665" s="1657"/>
    </row>
    <row r="666" spans="1:13" outlineLevel="1" x14ac:dyDescent="0.2"/>
    <row r="667" spans="1:13" outlineLevel="1" x14ac:dyDescent="0.2">
      <c r="A667" s="1117" t="s">
        <v>1958</v>
      </c>
      <c r="B667" s="1117"/>
      <c r="C667" s="1117"/>
      <c r="D667" s="1117"/>
      <c r="E667" s="1117"/>
    </row>
    <row r="668" spans="1:13" outlineLevel="1" x14ac:dyDescent="0.2">
      <c r="B668" s="1653" t="s">
        <v>1959</v>
      </c>
      <c r="C668" s="1653"/>
      <c r="D668" s="1653"/>
      <c r="E668" s="1653"/>
    </row>
    <row r="669" spans="1:13" ht="29.1" customHeight="1" outlineLevel="1" x14ac:dyDescent="0.2">
      <c r="B669" s="1654" t="s">
        <v>1960</v>
      </c>
      <c r="C669" s="1654"/>
      <c r="D669" s="1655"/>
      <c r="E669" s="1655"/>
    </row>
    <row r="670" spans="1:13" outlineLevel="1" x14ac:dyDescent="0.2">
      <c r="B670" s="1121" t="s">
        <v>1961</v>
      </c>
      <c r="C670" s="1122"/>
      <c r="D670" s="1123"/>
      <c r="E670" s="1123"/>
    </row>
    <row r="671" spans="1:13" outlineLevel="1" x14ac:dyDescent="0.2">
      <c r="A671" s="1124"/>
      <c r="B671" s="1125" t="s">
        <v>2017</v>
      </c>
      <c r="C671" s="1126"/>
      <c r="D671" s="1127"/>
      <c r="E671" s="1127"/>
    </row>
    <row r="672" spans="1:13" ht="25.5" outlineLevel="1" x14ac:dyDescent="0.2">
      <c r="B672" s="1128" t="s">
        <v>2018</v>
      </c>
      <c r="C672" s="1129"/>
      <c r="D672" s="1130"/>
      <c r="E672" s="1130"/>
    </row>
    <row r="673" spans="1:11" outlineLevel="1" x14ac:dyDescent="0.2"/>
    <row r="674" spans="1:11" outlineLevel="1" x14ac:dyDescent="0.2"/>
    <row r="675" spans="1:11" s="1258" customFormat="1" x14ac:dyDescent="0.2">
      <c r="B675" s="1259" t="s">
        <v>2019</v>
      </c>
    </row>
    <row r="676" spans="1:11" outlineLevel="1" x14ac:dyDescent="0.2">
      <c r="B676" s="1658" t="s">
        <v>368</v>
      </c>
      <c r="C676" s="1112"/>
      <c r="D676" s="1260"/>
      <c r="F676" s="1645"/>
      <c r="G676" s="1645"/>
      <c r="H676" s="1645"/>
      <c r="I676" s="1645"/>
      <c r="J676" s="1645"/>
      <c r="K676" s="1645"/>
    </row>
    <row r="677" spans="1:11" ht="25.5" outlineLevel="1" x14ac:dyDescent="0.2">
      <c r="B677" s="1658"/>
      <c r="C677" s="484" t="s">
        <v>1160</v>
      </c>
      <c r="D677" s="1261" t="s">
        <v>1291</v>
      </c>
      <c r="E677" s="1262"/>
      <c r="F677" s="1242"/>
      <c r="G677" s="1242"/>
      <c r="H677" s="1262"/>
      <c r="I677" s="1242"/>
      <c r="J677" s="1242"/>
      <c r="K677" s="1262"/>
    </row>
    <row r="678" spans="1:11" outlineLevel="1" x14ac:dyDescent="0.2">
      <c r="A678" s="411">
        <v>1</v>
      </c>
      <c r="B678" s="411" t="s">
        <v>1292</v>
      </c>
      <c r="C678" s="1249">
        <f>i.04167!D10</f>
        <v>0</v>
      </c>
      <c r="D678" s="1135">
        <f>i.04167!F10</f>
        <v>0</v>
      </c>
      <c r="E678" s="1251"/>
      <c r="F678" s="1136"/>
      <c r="G678" s="1136"/>
      <c r="H678" s="1251"/>
      <c r="I678" s="1136"/>
      <c r="J678" s="1136"/>
      <c r="K678" s="1251"/>
    </row>
    <row r="679" spans="1:11" outlineLevel="1" x14ac:dyDescent="0.2">
      <c r="A679" s="411">
        <v>2</v>
      </c>
      <c r="B679" s="411" t="s">
        <v>1293</v>
      </c>
      <c r="C679" s="1249">
        <f>i.04167!D11</f>
        <v>0</v>
      </c>
      <c r="D679" s="1135">
        <f>i.04167!F11</f>
        <v>0</v>
      </c>
      <c r="E679" s="1251"/>
      <c r="F679" s="1136"/>
      <c r="G679" s="1136"/>
      <c r="H679" s="1251"/>
      <c r="I679" s="1136"/>
      <c r="J679" s="1136"/>
      <c r="K679" s="1251"/>
    </row>
    <row r="680" spans="1:11" outlineLevel="1" x14ac:dyDescent="0.2">
      <c r="A680" s="411">
        <v>3</v>
      </c>
      <c r="B680" s="411" t="s">
        <v>878</v>
      </c>
      <c r="C680" s="1249">
        <f>i.04167!D12</f>
        <v>0</v>
      </c>
      <c r="D680" s="1135">
        <f>i.04167!F12</f>
        <v>0</v>
      </c>
      <c r="E680" s="1251"/>
      <c r="F680" s="1136"/>
      <c r="G680" s="1136"/>
      <c r="H680" s="1251"/>
      <c r="I680" s="1136"/>
      <c r="J680" s="1136"/>
      <c r="K680" s="1251"/>
    </row>
    <row r="681" spans="1:11" outlineLevel="1" x14ac:dyDescent="0.2">
      <c r="A681" s="411">
        <v>4</v>
      </c>
      <c r="B681" s="411" t="s">
        <v>405</v>
      </c>
      <c r="C681" s="1249">
        <f>i.04167!D13</f>
        <v>0</v>
      </c>
      <c r="D681" s="1135">
        <f>i.04167!F13</f>
        <v>0</v>
      </c>
      <c r="E681" s="1251"/>
      <c r="F681" s="1136"/>
      <c r="G681" s="1136"/>
      <c r="H681" s="1251"/>
      <c r="I681" s="1136"/>
      <c r="J681" s="1136"/>
      <c r="K681" s="1251"/>
    </row>
    <row r="682" spans="1:11" outlineLevel="1" x14ac:dyDescent="0.2">
      <c r="A682" s="411">
        <v>5</v>
      </c>
      <c r="B682" s="411" t="s">
        <v>542</v>
      </c>
      <c r="C682" s="1249">
        <f>i.04167!D14</f>
        <v>0</v>
      </c>
      <c r="D682" s="1135">
        <f>i.04167!F14</f>
        <v>0</v>
      </c>
      <c r="E682" s="1251"/>
      <c r="F682" s="1136"/>
      <c r="G682" s="1136"/>
      <c r="H682" s="1251"/>
      <c r="I682" s="1136"/>
      <c r="J682" s="1136"/>
      <c r="K682" s="1251"/>
    </row>
    <row r="683" spans="1:11" outlineLevel="1" x14ac:dyDescent="0.2">
      <c r="A683" s="411">
        <v>6</v>
      </c>
      <c r="B683" s="411" t="s">
        <v>1294</v>
      </c>
      <c r="C683" s="1249">
        <f>i.04167!D15</f>
        <v>0</v>
      </c>
      <c r="D683" s="1135">
        <f>i.04167!F15</f>
        <v>0</v>
      </c>
      <c r="E683" s="1251"/>
      <c r="F683" s="1136"/>
      <c r="G683" s="1136"/>
      <c r="H683" s="1251"/>
      <c r="I683" s="1136"/>
      <c r="J683" s="1136"/>
      <c r="K683" s="1251"/>
    </row>
    <row r="684" spans="1:11" outlineLevel="1" x14ac:dyDescent="0.2">
      <c r="A684" s="411">
        <v>7</v>
      </c>
      <c r="B684" s="411" t="s">
        <v>1295</v>
      </c>
      <c r="C684" s="1249">
        <f>i.04167!D16</f>
        <v>0</v>
      </c>
      <c r="D684" s="1135">
        <f>i.04167!F16</f>
        <v>0</v>
      </c>
      <c r="E684" s="1251"/>
      <c r="F684" s="1136"/>
      <c r="G684" s="1136"/>
      <c r="H684" s="1251"/>
      <c r="I684" s="1136"/>
      <c r="J684" s="1136"/>
      <c r="K684" s="1251"/>
    </row>
    <row r="685" spans="1:11" outlineLevel="1" x14ac:dyDescent="0.2">
      <c r="A685" s="411">
        <v>8</v>
      </c>
      <c r="B685" s="411" t="s">
        <v>2020</v>
      </c>
      <c r="C685" s="1249">
        <f>i.04167!D17</f>
        <v>0</v>
      </c>
      <c r="D685" s="1135">
        <f>i.04167!F17</f>
        <v>0</v>
      </c>
      <c r="E685" s="1251"/>
      <c r="F685" s="1136"/>
      <c r="G685" s="1136"/>
      <c r="H685" s="1251"/>
      <c r="I685" s="1136"/>
      <c r="J685" s="1136"/>
      <c r="K685" s="1251"/>
    </row>
    <row r="686" spans="1:11" ht="25.5" outlineLevel="1" x14ac:dyDescent="0.2">
      <c r="A686" s="411">
        <v>9</v>
      </c>
      <c r="B686" s="411" t="s">
        <v>1297</v>
      </c>
      <c r="C686" s="1249">
        <f>i.04167!D18</f>
        <v>0</v>
      </c>
      <c r="D686" s="1135">
        <f>i.04167!F18</f>
        <v>0</v>
      </c>
      <c r="E686" s="1251"/>
      <c r="F686" s="1136"/>
      <c r="G686" s="1136"/>
      <c r="H686" s="1251"/>
      <c r="I686" s="1136"/>
      <c r="J686" s="1136"/>
      <c r="K686" s="1251"/>
    </row>
    <row r="687" spans="1:11" ht="38.25" outlineLevel="1" x14ac:dyDescent="0.2">
      <c r="A687" s="411">
        <v>10</v>
      </c>
      <c r="B687" s="411" t="s">
        <v>1298</v>
      </c>
      <c r="C687" s="1249">
        <f>i.04167!D19</f>
        <v>0</v>
      </c>
      <c r="D687" s="1135">
        <f>i.04167!F19</f>
        <v>0</v>
      </c>
      <c r="E687" s="1251"/>
      <c r="F687" s="1136"/>
      <c r="G687" s="1136"/>
      <c r="H687" s="1251"/>
      <c r="I687" s="1136"/>
      <c r="J687" s="1136"/>
      <c r="K687" s="1251"/>
    </row>
    <row r="688" spans="1:11" outlineLevel="1" x14ac:dyDescent="0.2">
      <c r="A688" s="483"/>
      <c r="B688" s="483" t="s">
        <v>1299</v>
      </c>
      <c r="C688" s="1263">
        <f>i.04167!D20</f>
        <v>0</v>
      </c>
      <c r="D688" s="1140">
        <f>i.04167!F20</f>
        <v>0</v>
      </c>
      <c r="E688" s="1251"/>
      <c r="F688" s="1136"/>
      <c r="G688" s="1136"/>
      <c r="H688" s="1251"/>
      <c r="I688" s="1136"/>
      <c r="J688" s="1136"/>
      <c r="K688" s="1251"/>
    </row>
    <row r="689" spans="1:11" outlineLevel="1" x14ac:dyDescent="0.2">
      <c r="B689" s="1020" t="s">
        <v>1640</v>
      </c>
      <c r="C689" s="1650">
        <f>i.04167!H19</f>
        <v>0</v>
      </c>
      <c r="D689" s="1651"/>
      <c r="E689" s="1651"/>
      <c r="F689" s="1130"/>
      <c r="G689" s="1130"/>
      <c r="H689" s="1130"/>
      <c r="I689" s="1652"/>
      <c r="J689" s="1652"/>
      <c r="K689" s="1652"/>
    </row>
    <row r="690" spans="1:11" outlineLevel="1" x14ac:dyDescent="0.2"/>
    <row r="691" spans="1:11" s="1092" customFormat="1" outlineLevel="1" x14ac:dyDescent="0.2">
      <c r="A691" s="1092" t="s">
        <v>1955</v>
      </c>
      <c r="B691" s="1090"/>
      <c r="C691" s="1090"/>
      <c r="D691" s="1090"/>
      <c r="E691" s="1090"/>
      <c r="F691" s="1090"/>
      <c r="G691" s="1090"/>
      <c r="H691" s="1090"/>
      <c r="I691" s="1090"/>
      <c r="J691" s="1090"/>
      <c r="K691" s="1090"/>
    </row>
    <row r="692" spans="1:11" outlineLevel="1" x14ac:dyDescent="0.2"/>
    <row r="693" spans="1:11" outlineLevel="1" x14ac:dyDescent="0.2">
      <c r="A693" s="1117" t="s">
        <v>1958</v>
      </c>
      <c r="B693" s="1117"/>
      <c r="C693" s="1117"/>
      <c r="D693" s="1117"/>
      <c r="E693" s="1117"/>
    </row>
    <row r="694" spans="1:11" ht="12.95" customHeight="1" outlineLevel="1" x14ac:dyDescent="0.2">
      <c r="B694" s="1653" t="s">
        <v>1959</v>
      </c>
      <c r="C694" s="1653"/>
      <c r="D694" s="1653"/>
      <c r="E694" s="1653"/>
    </row>
    <row r="695" spans="1:11" ht="32.450000000000003" customHeight="1" outlineLevel="1" x14ac:dyDescent="0.2">
      <c r="B695" s="1654" t="s">
        <v>1960</v>
      </c>
      <c r="C695" s="1654"/>
      <c r="D695" s="1655"/>
      <c r="E695" s="1655"/>
    </row>
    <row r="696" spans="1:11" outlineLevel="1" x14ac:dyDescent="0.2">
      <c r="A696" s="1124"/>
      <c r="B696" s="1125" t="s">
        <v>2021</v>
      </c>
      <c r="C696" s="1126"/>
      <c r="D696" s="1127"/>
      <c r="E696" s="1127"/>
    </row>
    <row r="697" spans="1:11" outlineLevel="1" x14ac:dyDescent="0.2">
      <c r="B697" s="1128" t="s">
        <v>2022</v>
      </c>
      <c r="C697" s="1129"/>
      <c r="D697" s="1130"/>
      <c r="E697" s="1130"/>
    </row>
    <row r="698" spans="1:11" outlineLevel="1" x14ac:dyDescent="0.2">
      <c r="B698" s="1184" t="s">
        <v>2023</v>
      </c>
      <c r="C698" s="1129"/>
      <c r="D698" s="1130"/>
      <c r="E698" s="1130"/>
    </row>
    <row r="699" spans="1:11" ht="25.5" outlineLevel="1" x14ac:dyDescent="0.2">
      <c r="B699" s="1128" t="s">
        <v>1983</v>
      </c>
      <c r="C699" s="1129"/>
      <c r="D699" s="1130"/>
      <c r="E699" s="1130"/>
    </row>
    <row r="700" spans="1:11" ht="38.25" outlineLevel="1" x14ac:dyDescent="0.2">
      <c r="B700" s="1128" t="s">
        <v>1984</v>
      </c>
      <c r="C700" s="1129"/>
      <c r="D700" s="1130"/>
      <c r="E700" s="1130"/>
    </row>
    <row r="701" spans="1:11" outlineLevel="1" x14ac:dyDescent="0.2"/>
    <row r="702" spans="1:11" outlineLevel="1" x14ac:dyDescent="0.2"/>
    <row r="703" spans="1:11" s="1264" customFormat="1" x14ac:dyDescent="0.2">
      <c r="A703" s="1264" t="s">
        <v>2024</v>
      </c>
    </row>
    <row r="704" spans="1:11" outlineLevel="1" x14ac:dyDescent="0.2">
      <c r="A704" s="484" t="s">
        <v>4</v>
      </c>
      <c r="B704" s="484" t="s">
        <v>368</v>
      </c>
      <c r="C704" s="1122"/>
      <c r="D704" s="1262"/>
      <c r="E704" s="1123"/>
      <c r="F704" s="1262"/>
      <c r="G704" s="1123"/>
      <c r="H704" s="1262"/>
    </row>
    <row r="705" spans="1:8" outlineLevel="1" x14ac:dyDescent="0.2">
      <c r="A705" s="483">
        <v>1</v>
      </c>
      <c r="B705" s="485" t="s">
        <v>1580</v>
      </c>
      <c r="C705" s="1265">
        <f>i.04168!D11</f>
        <v>0</v>
      </c>
      <c r="D705" s="1251"/>
      <c r="E705" s="1266"/>
      <c r="F705" s="1251"/>
      <c r="G705" s="1266"/>
      <c r="H705" s="1251"/>
    </row>
    <row r="706" spans="1:8" ht="15" outlineLevel="1" x14ac:dyDescent="0.25">
      <c r="A706" s="791">
        <v>1.1000000000000001</v>
      </c>
      <c r="B706" s="792" t="s">
        <v>1301</v>
      </c>
      <c r="C706" s="1267">
        <f>i.04168!D12</f>
        <v>1</v>
      </c>
      <c r="D706" s="1251"/>
      <c r="E706" s="1268"/>
      <c r="F706" s="1251"/>
      <c r="G706" s="1268"/>
      <c r="H706" s="1251"/>
    </row>
    <row r="707" spans="1:8" ht="15" outlineLevel="1" x14ac:dyDescent="0.25">
      <c r="A707" s="791">
        <v>1.2</v>
      </c>
      <c r="B707" s="794" t="s">
        <v>1302</v>
      </c>
      <c r="C707" s="1269">
        <f>i.04168!D13</f>
        <v>0</v>
      </c>
      <c r="D707" s="1251"/>
      <c r="E707" s="1136"/>
      <c r="F707" s="1251"/>
      <c r="G707" s="1136"/>
      <c r="H707" s="1251"/>
    </row>
    <row r="708" spans="1:8" ht="15" outlineLevel="1" x14ac:dyDescent="0.25">
      <c r="A708" s="791">
        <v>1.3</v>
      </c>
      <c r="B708" s="794" t="s">
        <v>1303</v>
      </c>
      <c r="C708" s="1269">
        <f>i.04168!D14</f>
        <v>6000000000</v>
      </c>
      <c r="D708" s="1251"/>
      <c r="E708" s="1136"/>
      <c r="F708" s="1251"/>
      <c r="G708" s="1136"/>
      <c r="H708" s="1251"/>
    </row>
    <row r="709" spans="1:8" ht="15" outlineLevel="1" x14ac:dyDescent="0.25">
      <c r="A709" s="791" t="s">
        <v>531</v>
      </c>
      <c r="B709" s="794" t="s">
        <v>1304</v>
      </c>
      <c r="C709" s="1269">
        <f>i.04168!D15</f>
        <v>0</v>
      </c>
      <c r="D709" s="1251"/>
      <c r="E709" s="1136"/>
      <c r="F709" s="1251"/>
      <c r="G709" s="1136"/>
      <c r="H709" s="1251"/>
    </row>
    <row r="710" spans="1:8" ht="15" outlineLevel="1" x14ac:dyDescent="0.25">
      <c r="A710" s="411" t="s">
        <v>1305</v>
      </c>
      <c r="B710" s="410" t="s">
        <v>1306</v>
      </c>
      <c r="C710" s="1270">
        <f>i.04168!D16</f>
        <v>0</v>
      </c>
      <c r="D710" s="1251"/>
      <c r="E710" s="1136"/>
      <c r="F710" s="1251"/>
      <c r="G710" s="1136"/>
      <c r="H710" s="1251"/>
    </row>
    <row r="711" spans="1:8" ht="15" outlineLevel="1" x14ac:dyDescent="0.25">
      <c r="A711" s="411" t="s">
        <v>1307</v>
      </c>
      <c r="B711" s="410" t="s">
        <v>1308</v>
      </c>
      <c r="C711" s="1270">
        <f>i.04168!D17</f>
        <v>0</v>
      </c>
      <c r="D711" s="1251"/>
      <c r="E711" s="1136"/>
      <c r="F711" s="1251"/>
      <c r="G711" s="1136"/>
      <c r="H711" s="1251"/>
    </row>
    <row r="712" spans="1:8" ht="15" outlineLevel="1" x14ac:dyDescent="0.25">
      <c r="A712" s="411" t="s">
        <v>1309</v>
      </c>
      <c r="B712" s="410" t="s">
        <v>1310</v>
      </c>
      <c r="C712" s="1270">
        <f>i.04168!D18</f>
        <v>0</v>
      </c>
      <c r="D712" s="1251"/>
      <c r="E712" s="1136"/>
      <c r="F712" s="1251"/>
      <c r="G712" s="1136"/>
      <c r="H712" s="1251"/>
    </row>
    <row r="713" spans="1:8" ht="15" outlineLevel="1" x14ac:dyDescent="0.25">
      <c r="A713" s="411" t="s">
        <v>1311</v>
      </c>
      <c r="B713" s="410" t="s">
        <v>1312</v>
      </c>
      <c r="C713" s="1270">
        <f>i.04168!D19</f>
        <v>0</v>
      </c>
      <c r="D713" s="1251"/>
      <c r="E713" s="1136"/>
      <c r="F713" s="1251"/>
      <c r="G713" s="1136"/>
      <c r="H713" s="1251"/>
    </row>
    <row r="714" spans="1:8" ht="15" outlineLevel="1" x14ac:dyDescent="0.25">
      <c r="A714" s="411" t="s">
        <v>1313</v>
      </c>
      <c r="B714" s="410" t="s">
        <v>1314</v>
      </c>
      <c r="C714" s="1270">
        <f>i.04168!D20</f>
        <v>0</v>
      </c>
      <c r="D714" s="1251"/>
      <c r="E714" s="1136"/>
      <c r="F714" s="1251"/>
      <c r="G714" s="1136"/>
      <c r="H714" s="1251"/>
    </row>
    <row r="715" spans="1:8" ht="15" outlineLevel="1" x14ac:dyDescent="0.25">
      <c r="A715" s="411" t="s">
        <v>1315</v>
      </c>
      <c r="B715" s="410" t="s">
        <v>1316</v>
      </c>
      <c r="C715" s="1270">
        <f>i.04168!D21</f>
        <v>0</v>
      </c>
      <c r="D715" s="1251"/>
      <c r="E715" s="1136"/>
      <c r="F715" s="1251"/>
      <c r="G715" s="1136"/>
      <c r="H715" s="1251"/>
    </row>
    <row r="716" spans="1:8" ht="15" outlineLevel="1" x14ac:dyDescent="0.25">
      <c r="A716" s="411" t="s">
        <v>1317</v>
      </c>
      <c r="B716" s="410" t="s">
        <v>1267</v>
      </c>
      <c r="C716" s="1270">
        <f>i.04168!D22</f>
        <v>0</v>
      </c>
      <c r="D716" s="1251"/>
      <c r="E716" s="1136"/>
      <c r="F716" s="1251"/>
      <c r="G716" s="1136"/>
      <c r="H716" s="1251"/>
    </row>
    <row r="717" spans="1:8" ht="15" outlineLevel="1" x14ac:dyDescent="0.25">
      <c r="A717" s="791" t="s">
        <v>533</v>
      </c>
      <c r="B717" s="794" t="s">
        <v>1318</v>
      </c>
      <c r="C717" s="1269">
        <f>i.04168!D23</f>
        <v>6000000000</v>
      </c>
      <c r="E717" s="1136"/>
      <c r="G717" s="1136"/>
    </row>
    <row r="718" spans="1:8" outlineLevel="1" x14ac:dyDescent="0.2">
      <c r="A718" s="483">
        <v>2</v>
      </c>
      <c r="B718" s="475" t="s">
        <v>1319</v>
      </c>
      <c r="C718" s="1265" t="e">
        <f>i.04168!D24</f>
        <v>#DIV/0!</v>
      </c>
      <c r="E718" s="1266"/>
      <c r="G718" s="1266"/>
    </row>
    <row r="719" spans="1:8" ht="15" outlineLevel="1" x14ac:dyDescent="0.25">
      <c r="A719" s="791">
        <v>2.1</v>
      </c>
      <c r="B719" s="794" t="s">
        <v>857</v>
      </c>
      <c r="C719" s="1269">
        <f>i.04168!D25</f>
        <v>0</v>
      </c>
      <c r="E719" s="1136"/>
      <c r="G719" s="1136"/>
    </row>
    <row r="720" spans="1:8" ht="25.5" outlineLevel="1" x14ac:dyDescent="0.25">
      <c r="A720" s="791">
        <v>2.2000000000000002</v>
      </c>
      <c r="B720" s="794" t="s">
        <v>1320</v>
      </c>
      <c r="C720" s="1269">
        <f>i.04168!D26</f>
        <v>0</v>
      </c>
      <c r="E720" s="1136"/>
      <c r="G720" s="1136"/>
    </row>
    <row r="721" spans="1:11" s="1271" customFormat="1" outlineLevel="1" x14ac:dyDescent="0.2">
      <c r="A721" s="1271" t="s">
        <v>2025</v>
      </c>
      <c r="C721" s="1272"/>
      <c r="D721" s="1063"/>
      <c r="E721" s="1273"/>
      <c r="F721" s="1063"/>
      <c r="G721" s="1273"/>
      <c r="H721" s="1063"/>
    </row>
    <row r="722" spans="1:11" outlineLevel="1" x14ac:dyDescent="0.2"/>
    <row r="723" spans="1:11" s="1092" customFormat="1" outlineLevel="1" x14ac:dyDescent="0.2">
      <c r="A723" s="1092" t="s">
        <v>1955</v>
      </c>
      <c r="B723" s="1090"/>
      <c r="C723" s="1090"/>
      <c r="D723" s="1090"/>
      <c r="E723" s="1090"/>
    </row>
    <row r="724" spans="1:11" outlineLevel="1" x14ac:dyDescent="0.2"/>
    <row r="725" spans="1:11" s="1231" customFormat="1" x14ac:dyDescent="0.2">
      <c r="B725" s="1274" t="s">
        <v>2026</v>
      </c>
    </row>
    <row r="726" spans="1:11" ht="41.45" customHeight="1" outlineLevel="1" x14ac:dyDescent="0.2">
      <c r="A726" s="1311"/>
      <c r="B726" s="1312"/>
      <c r="C726" s="1035" t="s">
        <v>859</v>
      </c>
      <c r="D726" s="1306" t="s">
        <v>145</v>
      </c>
      <c r="E726" s="1309"/>
      <c r="F726" s="1197"/>
      <c r="G726" s="1197"/>
      <c r="H726" s="1197"/>
      <c r="I726" s="1197"/>
      <c r="J726" s="1197"/>
      <c r="K726" s="1197"/>
    </row>
    <row r="727" spans="1:11" ht="15" customHeight="1" outlineLevel="1" x14ac:dyDescent="0.2">
      <c r="A727" s="237">
        <v>1</v>
      </c>
      <c r="B727" s="317" t="s">
        <v>861</v>
      </c>
      <c r="C727" s="1303">
        <v>0</v>
      </c>
      <c r="D727" s="1307">
        <f>IFERROR(C727/C$749,0)</f>
        <v>0</v>
      </c>
      <c r="E727" s="1114"/>
      <c r="F727" s="1275"/>
      <c r="G727" s="1276"/>
      <c r="H727" s="1114"/>
      <c r="I727" s="1275"/>
      <c r="J727" s="1276"/>
      <c r="K727" s="1114"/>
    </row>
    <row r="728" spans="1:11" ht="15.6" customHeight="1" outlineLevel="1" x14ac:dyDescent="0.2">
      <c r="A728" s="237">
        <v>2</v>
      </c>
      <c r="B728" s="317" t="s">
        <v>862</v>
      </c>
      <c r="C728" s="1303">
        <v>0</v>
      </c>
      <c r="D728" s="1307">
        <f t="shared" ref="D728:D750" si="0">IFERROR(C728/C$749,0)</f>
        <v>0</v>
      </c>
      <c r="E728" s="1114"/>
      <c r="F728" s="1275"/>
      <c r="G728" s="1276"/>
      <c r="H728" s="1114"/>
      <c r="I728" s="1275"/>
      <c r="J728" s="1276"/>
      <c r="K728" s="1114"/>
    </row>
    <row r="729" spans="1:11" outlineLevel="1" x14ac:dyDescent="0.2">
      <c r="A729" s="237">
        <v>3</v>
      </c>
      <c r="B729" s="317" t="s">
        <v>863</v>
      </c>
      <c r="C729" s="1303">
        <v>0</v>
      </c>
      <c r="D729" s="1307">
        <f t="shared" si="0"/>
        <v>0</v>
      </c>
      <c r="E729" s="1114"/>
      <c r="F729" s="1275"/>
      <c r="G729" s="1276"/>
      <c r="H729" s="1114"/>
      <c r="I729" s="1275"/>
      <c r="J729" s="1276"/>
      <c r="K729" s="1114"/>
    </row>
    <row r="730" spans="1:11" ht="14.45" customHeight="1" outlineLevel="1" x14ac:dyDescent="0.2">
      <c r="A730" s="237">
        <v>4</v>
      </c>
      <c r="B730" s="317" t="s">
        <v>864</v>
      </c>
      <c r="C730" s="1303">
        <v>0</v>
      </c>
      <c r="D730" s="1307">
        <f t="shared" si="0"/>
        <v>0</v>
      </c>
      <c r="E730" s="1114"/>
      <c r="F730" s="1275"/>
      <c r="G730" s="1276"/>
      <c r="H730" s="1114"/>
      <c r="I730" s="1275"/>
      <c r="J730" s="1276"/>
      <c r="K730" s="1114"/>
    </row>
    <row r="731" spans="1:11" ht="12.95" customHeight="1" outlineLevel="1" x14ac:dyDescent="0.2">
      <c r="A731" s="237">
        <v>5</v>
      </c>
      <c r="B731" s="317" t="s">
        <v>168</v>
      </c>
      <c r="C731" s="1303">
        <v>0</v>
      </c>
      <c r="D731" s="1307">
        <f t="shared" si="0"/>
        <v>0</v>
      </c>
      <c r="E731" s="1114"/>
      <c r="F731" s="1275"/>
      <c r="G731" s="1276"/>
      <c r="H731" s="1114"/>
      <c r="I731" s="1275"/>
      <c r="J731" s="1276"/>
      <c r="K731" s="1114"/>
    </row>
    <row r="732" spans="1:11" outlineLevel="1" x14ac:dyDescent="0.2">
      <c r="A732" s="237">
        <v>6</v>
      </c>
      <c r="B732" s="317" t="s">
        <v>865</v>
      </c>
      <c r="C732" s="1303">
        <v>0</v>
      </c>
      <c r="D732" s="1307">
        <f t="shared" si="0"/>
        <v>0</v>
      </c>
      <c r="E732" s="1114"/>
      <c r="F732" s="1275"/>
      <c r="G732" s="1276"/>
      <c r="H732" s="1114"/>
      <c r="I732" s="1275"/>
      <c r="J732" s="1276"/>
      <c r="K732" s="1114"/>
    </row>
    <row r="733" spans="1:11" outlineLevel="1" x14ac:dyDescent="0.2">
      <c r="A733" s="237">
        <v>7</v>
      </c>
      <c r="B733" s="317" t="s">
        <v>866</v>
      </c>
      <c r="C733" s="1303">
        <v>0</v>
      </c>
      <c r="D733" s="1307">
        <f t="shared" si="0"/>
        <v>0</v>
      </c>
      <c r="E733" s="1114"/>
      <c r="F733" s="1275"/>
      <c r="G733" s="1276"/>
      <c r="H733" s="1114"/>
      <c r="I733" s="1275"/>
      <c r="J733" s="1276"/>
      <c r="K733" s="1114"/>
    </row>
    <row r="734" spans="1:11" outlineLevel="1" x14ac:dyDescent="0.2">
      <c r="A734" s="237">
        <v>8</v>
      </c>
      <c r="B734" s="317" t="s">
        <v>867</v>
      </c>
      <c r="C734" s="1303">
        <v>0</v>
      </c>
      <c r="D734" s="1307">
        <f t="shared" si="0"/>
        <v>0</v>
      </c>
      <c r="E734" s="1114"/>
      <c r="F734" s="1275"/>
      <c r="G734" s="1276"/>
      <c r="H734" s="1114"/>
      <c r="I734" s="1275"/>
      <c r="J734" s="1276"/>
      <c r="K734" s="1114"/>
    </row>
    <row r="735" spans="1:11" outlineLevel="1" x14ac:dyDescent="0.2">
      <c r="A735" s="237">
        <v>9</v>
      </c>
      <c r="B735" s="317" t="s">
        <v>868</v>
      </c>
      <c r="C735" s="1303">
        <v>0</v>
      </c>
      <c r="D735" s="1307">
        <f t="shared" si="0"/>
        <v>0</v>
      </c>
      <c r="E735" s="1114"/>
      <c r="F735" s="1275"/>
      <c r="G735" s="1276"/>
      <c r="H735" s="1114"/>
      <c r="I735" s="1275"/>
      <c r="J735" s="1276"/>
      <c r="K735" s="1114"/>
    </row>
    <row r="736" spans="1:11" ht="15.95" customHeight="1" outlineLevel="1" x14ac:dyDescent="0.2">
      <c r="A736" s="237">
        <v>10</v>
      </c>
      <c r="B736" s="317" t="s">
        <v>869</v>
      </c>
      <c r="C736" s="1303">
        <v>0</v>
      </c>
      <c r="D736" s="1307">
        <f t="shared" si="0"/>
        <v>0</v>
      </c>
      <c r="E736" s="1114"/>
      <c r="F736" s="1275"/>
      <c r="G736" s="1276"/>
      <c r="H736" s="1114"/>
      <c r="I736" s="1275"/>
      <c r="J736" s="1276"/>
      <c r="K736" s="1114"/>
    </row>
    <row r="737" spans="1:11" ht="14.1" customHeight="1" outlineLevel="1" x14ac:dyDescent="0.2">
      <c r="A737" s="237">
        <v>11</v>
      </c>
      <c r="B737" s="319" t="s">
        <v>870</v>
      </c>
      <c r="C737" s="1303">
        <v>0</v>
      </c>
      <c r="D737" s="1307">
        <f t="shared" si="0"/>
        <v>0</v>
      </c>
      <c r="E737" s="1114"/>
      <c r="F737" s="1275"/>
      <c r="G737" s="1276"/>
      <c r="H737" s="1114"/>
      <c r="I737" s="1275"/>
      <c r="J737" s="1276"/>
      <c r="K737" s="1114"/>
    </row>
    <row r="738" spans="1:11" ht="12.95" customHeight="1" outlineLevel="1" x14ac:dyDescent="0.2">
      <c r="A738" s="237">
        <v>12</v>
      </c>
      <c r="B738" s="239" t="s">
        <v>180</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871</v>
      </c>
      <c r="C739" s="1303">
        <v>0</v>
      </c>
      <c r="D739" s="1307">
        <f t="shared" si="0"/>
        <v>0</v>
      </c>
      <c r="E739" s="1114"/>
      <c r="F739" s="1275"/>
      <c r="G739" s="1276"/>
      <c r="H739" s="1114"/>
      <c r="I739" s="1275"/>
      <c r="J739" s="1276"/>
      <c r="K739" s="1114"/>
    </row>
    <row r="740" spans="1:11" outlineLevel="1" x14ac:dyDescent="0.2">
      <c r="A740" s="237">
        <v>14</v>
      </c>
      <c r="B740" s="239" t="s">
        <v>872</v>
      </c>
      <c r="C740" s="1303">
        <v>0</v>
      </c>
      <c r="D740" s="1307">
        <f t="shared" si="0"/>
        <v>0</v>
      </c>
      <c r="E740" s="1114"/>
      <c r="F740" s="1275"/>
      <c r="G740" s="1275"/>
      <c r="H740" s="1114"/>
      <c r="I740" s="1275"/>
      <c r="J740" s="1275"/>
      <c r="K740" s="1114"/>
    </row>
    <row r="741" spans="1:11" outlineLevel="1" x14ac:dyDescent="0.2">
      <c r="A741" s="237">
        <v>15</v>
      </c>
      <c r="B741" s="317" t="s">
        <v>873</v>
      </c>
      <c r="C741" s="1303">
        <v>0</v>
      </c>
      <c r="D741" s="1307">
        <f t="shared" si="0"/>
        <v>0</v>
      </c>
      <c r="E741" s="1114"/>
      <c r="F741" s="1275"/>
      <c r="G741" s="1276"/>
      <c r="H741" s="1114"/>
      <c r="I741" s="1275"/>
      <c r="J741" s="1276"/>
      <c r="K741" s="1114"/>
    </row>
    <row r="742" spans="1:11" outlineLevel="1" x14ac:dyDescent="0.2">
      <c r="A742" s="237">
        <v>16</v>
      </c>
      <c r="B742" s="317" t="s">
        <v>874</v>
      </c>
      <c r="C742" s="1303">
        <v>0</v>
      </c>
      <c r="D742" s="1307">
        <f t="shared" si="0"/>
        <v>0</v>
      </c>
      <c r="E742" s="1114"/>
      <c r="F742" s="1275"/>
      <c r="G742" s="1276"/>
      <c r="H742" s="1114"/>
      <c r="I742" s="1275"/>
      <c r="J742" s="1276"/>
      <c r="K742" s="1114"/>
    </row>
    <row r="743" spans="1:11" ht="25.5" outlineLevel="1" x14ac:dyDescent="0.2">
      <c r="A743" s="237">
        <v>17</v>
      </c>
      <c r="B743" s="317" t="s">
        <v>875</v>
      </c>
      <c r="C743" s="1303">
        <v>0</v>
      </c>
      <c r="D743" s="1307">
        <f t="shared" si="0"/>
        <v>0</v>
      </c>
      <c r="E743" s="1114"/>
      <c r="F743" s="1275"/>
      <c r="G743" s="1276"/>
      <c r="H743" s="1114"/>
      <c r="I743" s="1275"/>
      <c r="J743" s="1276"/>
      <c r="K743" s="1114"/>
    </row>
    <row r="744" spans="1:11" ht="12.95" customHeight="1" outlineLevel="1" x14ac:dyDescent="0.2">
      <c r="A744" s="237">
        <v>18</v>
      </c>
      <c r="B744" s="317" t="s">
        <v>876</v>
      </c>
      <c r="C744" s="1303">
        <v>47458528.329999998</v>
      </c>
      <c r="D744" s="1307">
        <f t="shared" si="0"/>
        <v>0</v>
      </c>
      <c r="E744" s="1114"/>
      <c r="F744" s="1275"/>
      <c r="G744" s="1276"/>
      <c r="H744" s="1114"/>
      <c r="I744" s="1275"/>
      <c r="J744" s="1276"/>
      <c r="K744" s="1114"/>
    </row>
    <row r="745" spans="1:11" outlineLevel="1" x14ac:dyDescent="0.2">
      <c r="A745" s="237">
        <v>19</v>
      </c>
      <c r="B745" s="317" t="s">
        <v>186</v>
      </c>
      <c r="C745" s="1303">
        <v>6524841.9800000042</v>
      </c>
      <c r="D745" s="1307">
        <f t="shared" si="0"/>
        <v>0</v>
      </c>
      <c r="E745" s="1114"/>
      <c r="F745" s="1275"/>
      <c r="G745" s="1276"/>
      <c r="H745" s="1114"/>
      <c r="I745" s="1275"/>
      <c r="J745" s="1276"/>
      <c r="K745" s="1114"/>
    </row>
    <row r="746" spans="1:11" outlineLevel="1" x14ac:dyDescent="0.2">
      <c r="A746" s="237">
        <v>20</v>
      </c>
      <c r="B746" s="317" t="s">
        <v>877</v>
      </c>
      <c r="C746" s="1303">
        <v>13447730.029999999</v>
      </c>
      <c r="D746" s="1307">
        <f t="shared" si="0"/>
        <v>0</v>
      </c>
      <c r="E746" s="1114"/>
      <c r="F746" s="1275"/>
      <c r="G746" s="1276"/>
      <c r="H746" s="1114"/>
      <c r="I746" s="1275"/>
      <c r="J746" s="1276"/>
      <c r="K746" s="1114"/>
    </row>
    <row r="747" spans="1:11" outlineLevel="1" x14ac:dyDescent="0.2">
      <c r="A747" s="237">
        <v>21</v>
      </c>
      <c r="B747" s="317" t="s">
        <v>878</v>
      </c>
      <c r="C747" s="1303">
        <v>225743851.22999999</v>
      </c>
      <c r="D747" s="1307">
        <f t="shared" si="0"/>
        <v>0</v>
      </c>
      <c r="E747" s="1114"/>
      <c r="F747" s="1275"/>
      <c r="G747" s="1276"/>
      <c r="H747" s="1114"/>
      <c r="I747" s="1275"/>
      <c r="J747" s="1276"/>
      <c r="K747" s="1114"/>
    </row>
    <row r="748" spans="1:11" outlineLevel="1" x14ac:dyDescent="0.2">
      <c r="A748" s="237">
        <v>22</v>
      </c>
      <c r="B748" s="317" t="s">
        <v>879</v>
      </c>
      <c r="C748" s="1303">
        <v>0</v>
      </c>
      <c r="D748" s="1307">
        <f t="shared" si="0"/>
        <v>0</v>
      </c>
      <c r="E748" s="1114"/>
      <c r="F748" s="1275"/>
      <c r="G748" s="1276"/>
      <c r="H748" s="1114"/>
      <c r="I748" s="1275"/>
      <c r="J748" s="1276"/>
      <c r="K748" s="1114"/>
    </row>
    <row r="749" spans="1:11" ht="12.95" customHeight="1" outlineLevel="1" x14ac:dyDescent="0.2">
      <c r="A749" s="237">
        <v>23</v>
      </c>
      <c r="B749" s="319" t="s">
        <v>880</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1955</v>
      </c>
      <c r="B752" s="1090"/>
      <c r="C752" s="1090"/>
      <c r="D752" s="1090"/>
      <c r="E752" s="1090"/>
      <c r="F752" s="1090"/>
      <c r="G752" s="1090"/>
      <c r="H752" s="1090"/>
      <c r="I752" s="1090"/>
      <c r="J752" s="1090"/>
      <c r="K752" s="1090"/>
    </row>
    <row r="753" spans="1:7" outlineLevel="1" x14ac:dyDescent="0.2"/>
    <row r="754" spans="1:7" outlineLevel="1" x14ac:dyDescent="0.2">
      <c r="B754" s="1643"/>
      <c r="C754" s="1644"/>
      <c r="D754" s="1645"/>
      <c r="E754" s="1645"/>
      <c r="F754" s="1645"/>
      <c r="G754" s="1645"/>
    </row>
    <row r="755" spans="1:7" outlineLevel="1" x14ac:dyDescent="0.2">
      <c r="B755" s="244" t="s">
        <v>2027</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2028</v>
      </c>
    </row>
    <row r="764" spans="1:7" outlineLevel="1" x14ac:dyDescent="0.2">
      <c r="A764" s="1646"/>
      <c r="B764" s="1648" t="s">
        <v>368</v>
      </c>
      <c r="C764" s="309"/>
      <c r="D764" s="1123"/>
      <c r="E764" s="1123"/>
    </row>
    <row r="765" spans="1:7" outlineLevel="1" x14ac:dyDescent="0.2">
      <c r="A765" s="1647"/>
      <c r="B765" s="1649"/>
      <c r="C765" s="1313" t="s">
        <v>883</v>
      </c>
      <c r="D765" s="1197"/>
      <c r="E765" s="1197"/>
    </row>
    <row r="766" spans="1:7" outlineLevel="1" x14ac:dyDescent="0.2">
      <c r="A766" s="159">
        <v>1</v>
      </c>
      <c r="B766" s="162" t="s">
        <v>884</v>
      </c>
      <c r="C766" s="1316">
        <f>i.04146!E10</f>
        <v>0</v>
      </c>
      <c r="D766" s="1279"/>
      <c r="E766" s="1279"/>
    </row>
    <row r="767" spans="1:7" outlineLevel="1" x14ac:dyDescent="0.2">
      <c r="A767" s="164" t="s">
        <v>885</v>
      </c>
      <c r="B767" s="237" t="s">
        <v>886</v>
      </c>
      <c r="C767" s="1317">
        <f>i.04146!E11</f>
        <v>0</v>
      </c>
      <c r="D767" s="1279"/>
      <c r="E767" s="1279"/>
    </row>
    <row r="768" spans="1:7" outlineLevel="1" x14ac:dyDescent="0.2">
      <c r="A768" s="164" t="s">
        <v>887</v>
      </c>
      <c r="B768" s="237" t="s">
        <v>501</v>
      </c>
      <c r="C768" s="1317">
        <f>i.04146!E12</f>
        <v>0</v>
      </c>
      <c r="D768" s="1279"/>
      <c r="E768" s="1279"/>
    </row>
    <row r="769" spans="1:5" outlineLevel="1" x14ac:dyDescent="0.2">
      <c r="A769" s="164" t="s">
        <v>888</v>
      </c>
      <c r="B769" s="237" t="s">
        <v>500</v>
      </c>
      <c r="C769" s="1317">
        <f>i.04146!E13</f>
        <v>0</v>
      </c>
      <c r="D769" s="1279"/>
      <c r="E769" s="1279"/>
    </row>
    <row r="770" spans="1:5" outlineLevel="1" x14ac:dyDescent="0.2">
      <c r="A770" s="164" t="s">
        <v>889</v>
      </c>
      <c r="B770" s="237" t="s">
        <v>502</v>
      </c>
      <c r="C770" s="1317">
        <f>i.04146!E14</f>
        <v>0</v>
      </c>
      <c r="D770" s="1279"/>
      <c r="E770" s="1279"/>
    </row>
    <row r="771" spans="1:5" outlineLevel="1" x14ac:dyDescent="0.2">
      <c r="A771" s="164" t="s">
        <v>890</v>
      </c>
      <c r="B771" s="952" t="s">
        <v>891</v>
      </c>
      <c r="C771" s="1318">
        <f>i.04146!E15</f>
        <v>0</v>
      </c>
      <c r="D771" s="1279"/>
      <c r="E771" s="1279"/>
    </row>
    <row r="772" spans="1:5" outlineLevel="1" x14ac:dyDescent="0.2">
      <c r="A772" s="164"/>
      <c r="B772" s="1315" t="s">
        <v>892</v>
      </c>
      <c r="C772" s="1318">
        <f>i.04146!E16</f>
        <v>0</v>
      </c>
      <c r="D772" s="1279"/>
      <c r="E772" s="1279"/>
    </row>
    <row r="773" spans="1:5" outlineLevel="1" x14ac:dyDescent="0.2">
      <c r="A773" s="168" t="s">
        <v>893</v>
      </c>
      <c r="B773" s="952" t="s">
        <v>894</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895</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896</v>
      </c>
      <c r="C779" s="1321">
        <f>i.04146!E23</f>
        <v>0</v>
      </c>
    </row>
    <row r="780" spans="1:5" outlineLevel="1" x14ac:dyDescent="0.2">
      <c r="A780" s="371"/>
      <c r="B780" s="1314"/>
      <c r="C780" s="1136"/>
    </row>
    <row r="781" spans="1:5" s="1092" customFormat="1" outlineLevel="1" x14ac:dyDescent="0.2">
      <c r="A781" s="1092" t="s">
        <v>1955</v>
      </c>
      <c r="B781" s="1090"/>
      <c r="C781" s="1091"/>
      <c r="D781" s="1091"/>
      <c r="E781" s="1091"/>
    </row>
    <row r="782" spans="1:5" outlineLevel="1" x14ac:dyDescent="0.2"/>
    <row r="822" spans="53:53" x14ac:dyDescent="0.2">
      <c r="BA822" t="s">
        <v>1333</v>
      </c>
    </row>
    <row r="823" spans="53:53" x14ac:dyDescent="0.2">
      <c r="BA823" t="s">
        <v>1335</v>
      </c>
    </row>
    <row r="824" spans="53:53" x14ac:dyDescent="0.2">
      <c r="BA824" s="1052" t="s">
        <v>2030</v>
      </c>
    </row>
    <row r="825" spans="53:53" x14ac:dyDescent="0.2">
      <c r="BA825" s="1328" t="s">
        <v>2031</v>
      </c>
    </row>
    <row r="826" spans="53:53" x14ac:dyDescent="0.2">
      <c r="BA826"/>
    </row>
    <row r="827" spans="53:53" x14ac:dyDescent="0.2">
      <c r="BA827"/>
    </row>
    <row r="828" spans="53:53" x14ac:dyDescent="0.2">
      <c r="BA828" t="s">
        <v>1335</v>
      </c>
    </row>
    <row r="829" spans="53:53" x14ac:dyDescent="0.2">
      <c r="BA829" t="s">
        <v>2032</v>
      </c>
    </row>
    <row r="830" spans="53:53" x14ac:dyDescent="0.2">
      <c r="BA830" t="s">
        <v>2033</v>
      </c>
    </row>
    <row r="831" spans="53:53" x14ac:dyDescent="0.2">
      <c r="BA831" s="1329" t="s">
        <v>2034</v>
      </c>
    </row>
    <row r="832" spans="53:53" x14ac:dyDescent="0.2">
      <c r="BA832" t="s">
        <v>2035</v>
      </c>
    </row>
    <row r="833" spans="53:53" x14ac:dyDescent="0.2">
      <c r="BA833" t="s">
        <v>2036</v>
      </c>
    </row>
    <row r="834" spans="53:53" x14ac:dyDescent="0.2">
      <c r="BA834" t="s">
        <v>2037</v>
      </c>
    </row>
    <row r="835" spans="53:53" x14ac:dyDescent="0.2">
      <c r="BA835" t="s">
        <v>1335</v>
      </c>
    </row>
    <row r="836" spans="53:53" x14ac:dyDescent="0.2">
      <c r="BA836" t="s">
        <v>2038</v>
      </c>
    </row>
    <row r="837" spans="53:53" x14ac:dyDescent="0.2">
      <c r="BA837" t="s">
        <v>2039</v>
      </c>
    </row>
    <row r="838" spans="53:53" x14ac:dyDescent="0.2">
      <c r="BA838" t="s">
        <v>2035</v>
      </c>
    </row>
    <row r="839" spans="53:53" x14ac:dyDescent="0.2">
      <c r="BA839" t="s">
        <v>2036</v>
      </c>
    </row>
    <row r="840" spans="53:53" x14ac:dyDescent="0.2">
      <c r="BA840" s="1329" t="s">
        <v>2040</v>
      </c>
    </row>
    <row r="841" spans="53:53" ht="25.5" x14ac:dyDescent="0.2">
      <c r="BA841" s="1052" t="s">
        <v>2041</v>
      </c>
    </row>
    <row r="842" spans="53:53" x14ac:dyDescent="0.2">
      <c r="BA842" t="s">
        <v>2042</v>
      </c>
    </row>
    <row r="843" spans="53:53" x14ac:dyDescent="0.2">
      <c r="BA843" t="s">
        <v>2043</v>
      </c>
    </row>
    <row r="844" spans="53:53" x14ac:dyDescent="0.2">
      <c r="BA844" t="s">
        <v>2044</v>
      </c>
    </row>
  </sheetData>
  <sheetProtection algorithmName="SHA-512" hashValue="cx53M9yObpqoF0yYqRECP9i88Dts8W+l5igfmlpGQaQcDlcXHXKrrCDjt9U4NIzunXuE4YdwKkP15s+WFtyVNg==" saltValue="wu3ebPJqqX8fqI9/nxQmnQ==" spinCount="100000" sheet="1" formatColumns="0" formatRows="0" sort="0" autoFilter="0" pivotTables="0"/>
  <mergeCells count="36">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 ref="I547:N547"/>
    <mergeCell ref="C586:H586"/>
    <mergeCell ref="B599:E599"/>
    <mergeCell ref="B600:E600"/>
    <mergeCell ref="F608:I608"/>
    <mergeCell ref="J608:M608"/>
    <mergeCell ref="C689:E689"/>
    <mergeCell ref="I689:K689"/>
    <mergeCell ref="B694:E694"/>
    <mergeCell ref="B695:E695"/>
    <mergeCell ref="B665:E665"/>
    <mergeCell ref="F665:I665"/>
    <mergeCell ref="J665:M665"/>
    <mergeCell ref="B668:E668"/>
    <mergeCell ref="B669:E669"/>
    <mergeCell ref="B676:B677"/>
    <mergeCell ref="F676:H676"/>
    <mergeCell ref="I676:K676"/>
    <mergeCell ref="B754:C754"/>
    <mergeCell ref="D754:E754"/>
    <mergeCell ref="F754:G754"/>
    <mergeCell ref="A764:A765"/>
    <mergeCell ref="B764:B765"/>
  </mergeCells>
  <conditionalFormatting sqref="C721">
    <cfRule type="containsText" dxfId="4" priority="1" operator="containsText" text="IV">
      <formula>NOT(ISERROR(SEARCH("IV",C721)))</formula>
    </cfRule>
    <cfRule type="containsText" dxfId="3" priority="2" operator="containsText" text="V">
      <formula>NOT(ISERROR(SEARCH("V",C721)))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63" t="s">
        <v>295</v>
      </c>
      <c r="E1" s="1363"/>
      <c r="F1" s="1363"/>
      <c r="G1" s="1363"/>
      <c r="H1" s="240"/>
    </row>
    <row r="2" spans="1:8" ht="24.75" customHeight="1" x14ac:dyDescent="0.2">
      <c r="A2" s="7"/>
      <c r="B2" s="22"/>
      <c r="C2" s="22"/>
      <c r="D2" s="1363"/>
      <c r="E2" s="1363"/>
      <c r="F2" s="1363"/>
      <c r="G2" s="1363"/>
      <c r="H2" s="240"/>
    </row>
    <row r="3" spans="1:8" x14ac:dyDescent="0.2">
      <c r="A3" s="1371" t="s">
        <v>296</v>
      </c>
      <c r="B3" s="1371"/>
      <c r="C3" s="1371"/>
      <c r="D3" s="1371"/>
      <c r="E3" s="1371"/>
      <c r="F3" s="1371"/>
      <c r="G3" s="1371"/>
      <c r="H3" s="240"/>
    </row>
    <row r="4" spans="1:8" x14ac:dyDescent="0.2">
      <c r="A4" s="240"/>
      <c r="B4" s="242"/>
      <c r="C4" s="240"/>
      <c r="D4" s="240"/>
      <c r="E4" s="240"/>
      <c r="F4" s="240"/>
      <c r="G4" s="240"/>
      <c r="H4" s="240"/>
    </row>
    <row r="5" spans="1:8" ht="15" customHeight="1" x14ac:dyDescent="0.2">
      <c r="A5" s="1366" t="str">
        <f>i.04119!A6</f>
        <v>Даатгагчийн нэр:</v>
      </c>
      <c r="B5" s="1367"/>
      <c r="C5" s="1367"/>
      <c r="D5" s="1367"/>
      <c r="E5" s="240"/>
      <c r="F5" s="1356" t="str">
        <f>i.04119!D6</f>
        <v>..... оны .... сарын ...-ны өдөр</v>
      </c>
      <c r="G5" s="1356"/>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1642</v>
      </c>
      <c r="C10" s="269">
        <v>2</v>
      </c>
      <c r="D10" s="31"/>
      <c r="E10" s="31"/>
      <c r="F10" s="31"/>
      <c r="G10" s="31"/>
      <c r="H10" s="240"/>
    </row>
    <row r="11" spans="1:8" x14ac:dyDescent="0.2">
      <c r="A11" s="269">
        <f>+A10+1</f>
        <v>2</v>
      </c>
      <c r="B11" s="30" t="s">
        <v>1642</v>
      </c>
      <c r="C11" s="269">
        <v>3</v>
      </c>
      <c r="D11" s="31"/>
      <c r="E11" s="31"/>
      <c r="F11" s="31"/>
      <c r="G11" s="31"/>
      <c r="H11" s="240"/>
    </row>
    <row r="12" spans="1:8" x14ac:dyDescent="0.2">
      <c r="A12" s="269">
        <f t="shared" ref="A12:A59" si="1">+A11+1</f>
        <v>3</v>
      </c>
      <c r="B12" s="30" t="s">
        <v>1642</v>
      </c>
      <c r="C12" s="269">
        <v>4</v>
      </c>
      <c r="D12" s="31"/>
      <c r="E12" s="31"/>
      <c r="F12" s="31"/>
      <c r="G12" s="31"/>
      <c r="H12" s="240" t="s">
        <v>87</v>
      </c>
    </row>
    <row r="13" spans="1:8" x14ac:dyDescent="0.2">
      <c r="A13" s="269">
        <f t="shared" si="1"/>
        <v>4</v>
      </c>
      <c r="B13" s="30" t="s">
        <v>1642</v>
      </c>
      <c r="C13" s="269">
        <v>5</v>
      </c>
      <c r="D13" s="31"/>
      <c r="E13" s="31"/>
      <c r="F13" s="31"/>
      <c r="G13" s="31"/>
      <c r="H13" s="240"/>
    </row>
    <row r="14" spans="1:8" x14ac:dyDescent="0.2">
      <c r="A14" s="269">
        <f t="shared" si="1"/>
        <v>5</v>
      </c>
      <c r="B14" s="30" t="s">
        <v>1642</v>
      </c>
      <c r="C14" s="269">
        <v>6</v>
      </c>
      <c r="D14" s="31"/>
      <c r="E14" s="31"/>
      <c r="F14" s="31"/>
      <c r="G14" s="31"/>
      <c r="H14" s="240"/>
    </row>
    <row r="15" spans="1:8" x14ac:dyDescent="0.2">
      <c r="A15" s="269">
        <f t="shared" si="1"/>
        <v>6</v>
      </c>
      <c r="B15" s="30" t="s">
        <v>1642</v>
      </c>
      <c r="C15" s="269">
        <v>7</v>
      </c>
      <c r="D15" s="31"/>
      <c r="E15" s="31"/>
      <c r="F15" s="31"/>
      <c r="G15" s="31"/>
    </row>
    <row r="16" spans="1:8" x14ac:dyDescent="0.2">
      <c r="A16" s="269">
        <f t="shared" si="1"/>
        <v>7</v>
      </c>
      <c r="B16" s="30" t="s">
        <v>1642</v>
      </c>
      <c r="C16" s="269">
        <v>8</v>
      </c>
      <c r="D16" s="31"/>
      <c r="E16" s="31"/>
      <c r="F16" s="31"/>
      <c r="G16" s="31"/>
    </row>
    <row r="17" spans="1:7" x14ac:dyDescent="0.2">
      <c r="A17" s="269">
        <f t="shared" si="1"/>
        <v>8</v>
      </c>
      <c r="B17" s="30" t="s">
        <v>1642</v>
      </c>
      <c r="C17" s="269">
        <v>9</v>
      </c>
      <c r="D17" s="31"/>
      <c r="E17" s="31"/>
      <c r="F17" s="31"/>
      <c r="G17" s="31"/>
    </row>
    <row r="18" spans="1:7" x14ac:dyDescent="0.2">
      <c r="A18" s="269">
        <f>+A17+1</f>
        <v>9</v>
      </c>
      <c r="B18" s="30" t="s">
        <v>1642</v>
      </c>
      <c r="C18" s="269">
        <v>10</v>
      </c>
      <c r="D18" s="31"/>
      <c r="E18" s="31"/>
      <c r="F18" s="31"/>
      <c r="G18" s="31"/>
    </row>
    <row r="19" spans="1:7" x14ac:dyDescent="0.2">
      <c r="A19" s="269">
        <f t="shared" si="1"/>
        <v>10</v>
      </c>
      <c r="B19" s="30" t="s">
        <v>1642</v>
      </c>
      <c r="C19" s="269">
        <v>11</v>
      </c>
      <c r="D19" s="31"/>
      <c r="E19" s="31"/>
      <c r="F19" s="31"/>
      <c r="G19" s="31"/>
    </row>
    <row r="20" spans="1:7" x14ac:dyDescent="0.2">
      <c r="A20" s="269">
        <f t="shared" si="1"/>
        <v>11</v>
      </c>
      <c r="B20" s="30" t="s">
        <v>1642</v>
      </c>
      <c r="C20" s="269">
        <v>12</v>
      </c>
      <c r="D20" s="31"/>
      <c r="E20" s="31"/>
      <c r="F20" s="31"/>
      <c r="G20" s="31"/>
    </row>
    <row r="21" spans="1:7" x14ac:dyDescent="0.2">
      <c r="A21" s="269">
        <f t="shared" si="1"/>
        <v>12</v>
      </c>
      <c r="B21" s="30" t="s">
        <v>1642</v>
      </c>
      <c r="C21" s="269">
        <v>13</v>
      </c>
      <c r="D21" s="31"/>
      <c r="E21" s="31"/>
      <c r="F21" s="31"/>
      <c r="G21" s="31"/>
    </row>
    <row r="22" spans="1:7" x14ac:dyDescent="0.2">
      <c r="A22" s="269">
        <f t="shared" si="1"/>
        <v>13</v>
      </c>
      <c r="B22" s="30" t="s">
        <v>1642</v>
      </c>
      <c r="C22" s="269">
        <v>14</v>
      </c>
      <c r="D22" s="31"/>
      <c r="E22" s="31"/>
      <c r="F22" s="31"/>
      <c r="G22" s="31"/>
    </row>
    <row r="23" spans="1:7" x14ac:dyDescent="0.2">
      <c r="A23" s="269">
        <f t="shared" si="1"/>
        <v>14</v>
      </c>
      <c r="B23" s="30" t="s">
        <v>1642</v>
      </c>
      <c r="C23" s="269">
        <v>15</v>
      </c>
      <c r="D23" s="31"/>
      <c r="E23" s="31"/>
      <c r="F23" s="31"/>
      <c r="G23" s="31"/>
    </row>
    <row r="24" spans="1:7" x14ac:dyDescent="0.2">
      <c r="A24" s="269">
        <f t="shared" si="1"/>
        <v>15</v>
      </c>
      <c r="B24" s="30" t="s">
        <v>1642</v>
      </c>
      <c r="C24" s="269">
        <v>16</v>
      </c>
      <c r="D24" s="31"/>
      <c r="E24" s="31"/>
      <c r="F24" s="31"/>
      <c r="G24" s="31"/>
    </row>
    <row r="25" spans="1:7" x14ac:dyDescent="0.2">
      <c r="A25" s="269">
        <f t="shared" si="1"/>
        <v>16</v>
      </c>
      <c r="B25" s="30" t="s">
        <v>1642</v>
      </c>
      <c r="C25" s="269">
        <v>17</v>
      </c>
      <c r="D25" s="31"/>
      <c r="E25" s="31"/>
      <c r="F25" s="31"/>
      <c r="G25" s="31"/>
    </row>
    <row r="26" spans="1:7" x14ac:dyDescent="0.2">
      <c r="A26" s="269">
        <f t="shared" si="1"/>
        <v>17</v>
      </c>
      <c r="B26" s="30" t="s">
        <v>1642</v>
      </c>
      <c r="C26" s="269">
        <v>18</v>
      </c>
      <c r="D26" s="31"/>
      <c r="E26" s="31"/>
      <c r="F26" s="31"/>
      <c r="G26" s="31"/>
    </row>
    <row r="27" spans="1:7" x14ac:dyDescent="0.2">
      <c r="A27" s="269">
        <f t="shared" si="1"/>
        <v>18</v>
      </c>
      <c r="B27" s="30" t="s">
        <v>1642</v>
      </c>
      <c r="C27" s="269">
        <v>19</v>
      </c>
      <c r="D27" s="31"/>
      <c r="E27" s="31"/>
      <c r="F27" s="31"/>
      <c r="G27" s="31"/>
    </row>
    <row r="28" spans="1:7" x14ac:dyDescent="0.2">
      <c r="A28" s="269">
        <f t="shared" si="1"/>
        <v>19</v>
      </c>
      <c r="B28" s="30" t="s">
        <v>1642</v>
      </c>
      <c r="C28" s="269">
        <v>20</v>
      </c>
      <c r="D28" s="31"/>
      <c r="E28" s="31"/>
      <c r="F28" s="31"/>
      <c r="G28" s="31"/>
    </row>
    <row r="29" spans="1:7" x14ac:dyDescent="0.2">
      <c r="A29" s="270">
        <f t="shared" si="1"/>
        <v>20</v>
      </c>
      <c r="B29" s="949" t="s">
        <v>1642</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zoomScaleNormal="100" zoomScalePageLayoutView="60" workbookViewId="0">
      <selection activeCell="C13" sqref="C13"/>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81" t="s">
        <v>302</v>
      </c>
      <c r="G1" s="1382"/>
      <c r="H1" s="1382"/>
      <c r="I1" s="1382"/>
      <c r="J1" s="1382"/>
      <c r="K1" s="1382"/>
      <c r="L1" s="7"/>
      <c r="M1" s="7"/>
      <c r="N1" s="7"/>
      <c r="O1" s="7"/>
      <c r="P1" s="7"/>
      <c r="Q1" s="7"/>
      <c r="R1" s="7"/>
      <c r="S1" s="7"/>
      <c r="T1" s="7"/>
      <c r="U1" s="7"/>
      <c r="V1" s="7"/>
      <c r="W1" s="7"/>
      <c r="X1" s="7"/>
      <c r="Y1" s="7"/>
    </row>
    <row r="2" spans="1:27" ht="12.75" customHeight="1" x14ac:dyDescent="0.2">
      <c r="A2" s="40"/>
      <c r="B2" s="8"/>
      <c r="C2" s="7"/>
      <c r="D2" s="7"/>
      <c r="E2" s="7"/>
      <c r="F2" s="1382"/>
      <c r="G2" s="1382"/>
      <c r="H2" s="1382"/>
      <c r="I2" s="1382"/>
      <c r="J2" s="1382"/>
      <c r="K2" s="1382"/>
      <c r="L2" s="7"/>
      <c r="M2" s="7"/>
      <c r="N2" s="7"/>
      <c r="O2" s="7"/>
      <c r="P2" s="7"/>
      <c r="Q2" s="7"/>
      <c r="R2" s="7"/>
      <c r="S2" s="7"/>
      <c r="T2" s="7"/>
      <c r="U2" s="7"/>
      <c r="V2" s="7"/>
      <c r="W2" s="7"/>
      <c r="X2" s="7"/>
      <c r="Y2" s="7"/>
    </row>
    <row r="3" spans="1:27" ht="12.75" customHeight="1" x14ac:dyDescent="0.2">
      <c r="A3" s="40"/>
      <c r="B3" s="8"/>
      <c r="C3" s="7"/>
      <c r="D3" s="7"/>
      <c r="E3" s="7"/>
      <c r="F3" s="1382"/>
      <c r="G3" s="1382"/>
      <c r="H3" s="1382"/>
      <c r="I3" s="1382"/>
      <c r="J3" s="1382"/>
      <c r="K3" s="1382"/>
      <c r="L3" s="7"/>
      <c r="M3" s="7"/>
      <c r="N3" s="7"/>
      <c r="O3" s="7"/>
      <c r="P3" s="7"/>
      <c r="Q3" s="7"/>
      <c r="R3" s="7"/>
      <c r="S3" s="7"/>
      <c r="T3" s="7"/>
      <c r="U3" s="7"/>
      <c r="V3" s="7"/>
      <c r="W3" s="7"/>
      <c r="X3" s="7"/>
      <c r="Y3" s="7"/>
    </row>
    <row r="4" spans="1:27" ht="12.75" customHeight="1" x14ac:dyDescent="0.2">
      <c r="A4" s="1364" t="s">
        <v>303</v>
      </c>
      <c r="B4" s="1373"/>
      <c r="C4" s="1373"/>
      <c r="D4" s="1373"/>
      <c r="E4" s="1373"/>
      <c r="F4" s="1373"/>
      <c r="G4" s="1373"/>
      <c r="H4" s="1373"/>
      <c r="I4" s="1373"/>
      <c r="J4" s="1373"/>
      <c r="K4" s="1373"/>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366" t="str">
        <f>i.04119!A6</f>
        <v>Даатгагчийн нэр:</v>
      </c>
      <c r="B6" s="1383"/>
      <c r="C6" s="1383"/>
      <c r="D6" s="1383"/>
      <c r="H6" s="370"/>
      <c r="I6" s="1392" t="str">
        <f>i.04119!D6</f>
        <v>..... оны .... сарын ...-ны өдөр</v>
      </c>
      <c r="J6" s="1392"/>
      <c r="K6" s="1392"/>
      <c r="L6" s="7"/>
      <c r="M6" s="1372"/>
      <c r="N6" s="1373"/>
      <c r="O6" s="1373"/>
      <c r="P6" s="1373"/>
      <c r="Q6" s="15"/>
      <c r="R6" s="7"/>
      <c r="S6" s="7"/>
      <c r="T6" s="7"/>
      <c r="U6" s="7"/>
      <c r="V6" s="7"/>
      <c r="W6" s="7"/>
      <c r="X6" s="7"/>
      <c r="Y6" s="7"/>
      <c r="Z6" s="7"/>
      <c r="AA6" s="7"/>
    </row>
    <row r="7" spans="1:27" ht="12.75" customHeight="1" x14ac:dyDescent="0.2">
      <c r="A7" s="15"/>
      <c r="B7" s="7"/>
      <c r="C7" s="13"/>
      <c r="D7" s="7"/>
      <c r="E7" s="7"/>
      <c r="H7" s="7"/>
      <c r="I7" s="7"/>
      <c r="J7" s="1374" t="s">
        <v>3</v>
      </c>
      <c r="K7" s="1373"/>
      <c r="L7" s="7"/>
      <c r="M7" s="7"/>
      <c r="N7" s="7"/>
      <c r="Q7" s="7"/>
      <c r="R7" s="7"/>
      <c r="S7" s="7"/>
      <c r="T7" s="7"/>
      <c r="U7" s="7"/>
      <c r="V7" s="7"/>
      <c r="W7" s="7"/>
      <c r="X7" s="7"/>
      <c r="Y7" s="7"/>
      <c r="Z7" s="7"/>
      <c r="AA7" s="7"/>
    </row>
    <row r="8" spans="1:27" ht="12" customHeight="1" x14ac:dyDescent="0.25">
      <c r="A8" s="1384" t="s">
        <v>4</v>
      </c>
      <c r="B8" s="1387" t="s">
        <v>304</v>
      </c>
      <c r="C8" s="1387" t="s">
        <v>305</v>
      </c>
      <c r="D8" s="1391" t="s">
        <v>15</v>
      </c>
      <c r="E8" s="1377"/>
      <c r="F8" s="1377"/>
      <c r="G8" s="1377"/>
      <c r="H8" s="1377"/>
      <c r="I8" s="1377"/>
      <c r="J8" s="1378"/>
      <c r="K8" s="1387" t="s">
        <v>306</v>
      </c>
      <c r="L8" s="308"/>
      <c r="M8" s="308"/>
      <c r="N8" s="308"/>
      <c r="O8" s="308"/>
      <c r="P8" s="308"/>
      <c r="Q8" s="308"/>
      <c r="R8" s="308"/>
      <c r="S8" s="308"/>
      <c r="T8" s="308"/>
      <c r="U8" s="308"/>
      <c r="V8" s="308"/>
      <c r="W8" s="308"/>
      <c r="X8" s="308"/>
      <c r="Y8" s="308"/>
    </row>
    <row r="9" spans="1:27" ht="13.5" customHeight="1" x14ac:dyDescent="0.25">
      <c r="A9" s="1385"/>
      <c r="B9" s="1388"/>
      <c r="C9" s="1390"/>
      <c r="D9" s="1379" t="s">
        <v>307</v>
      </c>
      <c r="E9" s="1375" t="s">
        <v>308</v>
      </c>
      <c r="F9" s="1376"/>
      <c r="G9" s="1377"/>
      <c r="H9" s="1377"/>
      <c r="I9" s="1378"/>
      <c r="J9" s="1379" t="s">
        <v>309</v>
      </c>
      <c r="K9" s="1390"/>
      <c r="L9" s="308"/>
      <c r="M9" s="308"/>
      <c r="N9" s="308"/>
      <c r="O9" s="308"/>
      <c r="P9" s="308"/>
      <c r="Q9" s="308"/>
      <c r="R9" s="308"/>
      <c r="S9" s="308"/>
      <c r="T9" s="308"/>
      <c r="U9" s="308"/>
      <c r="V9" s="308"/>
      <c r="W9" s="308"/>
      <c r="X9" s="308"/>
      <c r="Y9" s="308"/>
    </row>
    <row r="10" spans="1:27" ht="38.25" x14ac:dyDescent="0.2">
      <c r="A10" s="1386"/>
      <c r="B10" s="1389"/>
      <c r="C10" s="1380"/>
      <c r="D10" s="1380"/>
      <c r="E10" s="44" t="s">
        <v>310</v>
      </c>
      <c r="F10" s="948" t="s">
        <v>311</v>
      </c>
      <c r="G10" s="46" t="s">
        <v>312</v>
      </c>
      <c r="H10" s="25" t="s">
        <v>313</v>
      </c>
      <c r="I10" s="25" t="s">
        <v>97</v>
      </c>
      <c r="J10" s="1380"/>
      <c r="K10" s="1380"/>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520</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525</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529</v>
      </c>
      <c r="B15" s="372" t="s">
        <v>321</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535</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549</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558</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563</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565</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567</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569</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1643</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1644</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1645</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1646</v>
      </c>
      <c r="B26" s="372" t="s">
        <v>1907</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1647</v>
      </c>
      <c r="B27" s="372" t="s">
        <v>1908</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1648</v>
      </c>
      <c r="B28" s="372" t="s">
        <v>339</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1649</v>
      </c>
      <c r="B29" s="372" t="s">
        <v>340</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1650</v>
      </c>
      <c r="B30" s="372" t="s">
        <v>341</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1651</v>
      </c>
      <c r="B31" s="372" t="s">
        <v>342</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1652</v>
      </c>
      <c r="B32" s="372" t="s">
        <v>343</v>
      </c>
      <c r="C32" s="373"/>
      <c r="D32" s="374"/>
      <c r="E32" s="31"/>
      <c r="F32" s="31"/>
      <c r="G32" s="31"/>
      <c r="H32" s="31"/>
      <c r="I32" s="31"/>
      <c r="J32" s="271">
        <f t="shared" si="0"/>
        <v>0</v>
      </c>
      <c r="K32" s="31"/>
    </row>
    <row r="33" spans="1:25" ht="15" x14ac:dyDescent="0.2">
      <c r="A33" s="272" t="s">
        <v>1653</v>
      </c>
      <c r="B33" s="372" t="s">
        <v>1909</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1654</v>
      </c>
      <c r="B34" s="372" t="s">
        <v>344</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1655</v>
      </c>
      <c r="B35" s="372" t="s">
        <v>345</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1656</v>
      </c>
      <c r="B36" s="372" t="s">
        <v>1910</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1657</v>
      </c>
      <c r="B37" s="372" t="s">
        <v>1911</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1658</v>
      </c>
      <c r="B38" s="372" t="s">
        <v>1912</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1659</v>
      </c>
      <c r="B39" s="372" t="s">
        <v>346</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1660</v>
      </c>
      <c r="B40" s="372" t="s">
        <v>1913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1661</v>
      </c>
      <c r="B41" s="372" t="s">
        <v>347</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1662</v>
      </c>
      <c r="B42" s="372" t="s">
        <v>348</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1663</v>
      </c>
      <c r="B43" s="372" t="s">
        <v>349</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1664</v>
      </c>
      <c r="B44" s="372" t="s">
        <v>350</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1665</v>
      </c>
      <c r="B45" s="372" t="s">
        <v>1914</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1666</v>
      </c>
      <c r="B46" s="372" t="s">
        <v>351</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1667</v>
      </c>
      <c r="B47" s="372" t="s">
        <v>1915</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1668</v>
      </c>
      <c r="B48" s="372" t="s">
        <v>352</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1669</v>
      </c>
      <c r="B49" s="372" t="s">
        <v>353</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1670</v>
      </c>
      <c r="B50" s="372" t="s">
        <v>354</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1671</v>
      </c>
      <c r="B51" s="372" t="s">
        <v>355</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1672</v>
      </c>
      <c r="B52" s="372" t="s">
        <v>356</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1673</v>
      </c>
      <c r="B53" s="372" t="s">
        <v>1916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1674</v>
      </c>
      <c r="B54" s="372" t="s">
        <v>357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1675</v>
      </c>
      <c r="B55" s="372" t="s">
        <v>358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1676</v>
      </c>
      <c r="B56" s="372" t="s">
        <v>359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1677</v>
      </c>
      <c r="B57" s="372" t="s">
        <v>1917</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1678</v>
      </c>
      <c r="B58" s="372" t="s">
        <v>1918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1679</v>
      </c>
      <c r="B59" s="372" t="s">
        <v>1919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1680</v>
      </c>
      <c r="B60" s="372" t="s">
        <v>1920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1681</v>
      </c>
      <c r="B61" s="372" t="s">
        <v>1921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1682</v>
      </c>
      <c r="B62" s="375" t="s">
        <v>1922</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1683</v>
      </c>
      <c r="B63" s="375" t="s">
        <v>1923</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1684</v>
      </c>
      <c r="B64" s="375" t="s">
        <v>1924</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1685</v>
      </c>
      <c r="B65" s="375" t="s">
        <v>1925</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1686</v>
      </c>
      <c r="B66" s="375" t="s">
        <v>1926</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1687</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1688</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1689</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1690</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1691</v>
      </c>
      <c r="B71" s="30" t="s">
        <v>153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1692</v>
      </c>
      <c r="B72" s="949" t="s">
        <v>360</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1693</v>
      </c>
      <c r="B73" s="1032" t="s">
        <v>155</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1927</v>
      </c>
      <c r="B74" s="1030" t="s">
        <v>156</v>
      </c>
      <c r="C74" s="19"/>
      <c r="D74" s="19"/>
      <c r="E74" s="19"/>
      <c r="F74" s="19"/>
      <c r="G74" s="19"/>
      <c r="H74" s="19"/>
      <c r="I74" s="19"/>
      <c r="J74" s="1033">
        <f t="shared" si="0"/>
        <v>0</v>
      </c>
      <c r="K74" s="19"/>
      <c r="L74" s="7"/>
      <c r="M74" s="7"/>
      <c r="N74" s="7"/>
      <c r="O74" s="7"/>
      <c r="P74" s="7"/>
      <c r="Q74" s="7"/>
      <c r="R74" s="7"/>
      <c r="S74" s="7"/>
      <c r="T74" s="7"/>
      <c r="U74" s="7"/>
      <c r="V74" s="7"/>
      <c r="W74" s="7"/>
      <c r="X74" s="7"/>
      <c r="Y74" s="7"/>
    </row>
    <row r="75" spans="1:25" x14ac:dyDescent="0.2">
      <c r="A75" s="1034" t="s">
        <v>1928</v>
      </c>
      <c r="B75" s="1030" t="s">
        <v>157</v>
      </c>
      <c r="C75" s="19"/>
      <c r="D75" s="19"/>
      <c r="E75" s="19"/>
      <c r="F75" s="19"/>
      <c r="G75" s="19"/>
      <c r="H75" s="19"/>
      <c r="I75" s="19"/>
      <c r="J75" s="1033">
        <f t="shared" si="0"/>
        <v>0</v>
      </c>
      <c r="K75" s="19"/>
      <c r="L75" s="7"/>
      <c r="M75" s="7"/>
      <c r="N75" s="7"/>
      <c r="O75" s="7"/>
      <c r="P75" s="7"/>
      <c r="Q75" s="7"/>
      <c r="R75" s="7"/>
      <c r="S75" s="7"/>
      <c r="T75" s="7"/>
      <c r="U75" s="7"/>
      <c r="V75" s="7"/>
      <c r="W75" s="7"/>
      <c r="X75" s="7"/>
      <c r="Y75" s="7"/>
    </row>
    <row r="76" spans="1:25" x14ac:dyDescent="0.2">
      <c r="A76" s="1034" t="s">
        <v>1929</v>
      </c>
      <c r="B76" s="1030" t="s">
        <v>158</v>
      </c>
      <c r="C76" s="19"/>
      <c r="D76" s="19"/>
      <c r="E76" s="19"/>
      <c r="F76" s="19"/>
      <c r="G76" s="19"/>
      <c r="H76" s="19"/>
      <c r="I76" s="19"/>
      <c r="J76" s="1033">
        <f t="shared" si="0"/>
        <v>0</v>
      </c>
      <c r="K76" s="19"/>
      <c r="L76" s="7"/>
      <c r="M76" s="7"/>
      <c r="N76" s="7"/>
      <c r="O76" s="7"/>
      <c r="P76" s="7"/>
      <c r="Q76" s="7"/>
      <c r="R76" s="7"/>
      <c r="S76" s="7"/>
      <c r="T76" s="7"/>
      <c r="U76" s="7"/>
      <c r="V76" s="7"/>
      <c r="W76" s="7"/>
      <c r="X76" s="7"/>
      <c r="Y76" s="7"/>
    </row>
    <row r="77" spans="1:25" x14ac:dyDescent="0.2">
      <c r="A77" s="1034" t="s">
        <v>1930</v>
      </c>
      <c r="B77" s="1030" t="s">
        <v>361</v>
      </c>
      <c r="C77" s="19"/>
      <c r="D77" s="19"/>
      <c r="E77" s="19"/>
      <c r="F77" s="19"/>
      <c r="G77" s="19"/>
      <c r="H77" s="19"/>
      <c r="I77" s="19"/>
      <c r="J77" s="1033">
        <f t="shared" si="0"/>
        <v>0</v>
      </c>
      <c r="K77" s="19"/>
      <c r="L77" s="7"/>
      <c r="M77" s="7"/>
      <c r="N77" s="7"/>
      <c r="O77" s="7"/>
      <c r="P77" s="7"/>
      <c r="Q77" s="7"/>
      <c r="R77" s="7"/>
      <c r="S77" s="7"/>
      <c r="T77" s="7"/>
      <c r="U77" s="7"/>
      <c r="V77" s="7"/>
      <c r="W77" s="7"/>
      <c r="X77" s="7"/>
      <c r="Y77" s="7"/>
    </row>
    <row r="78" spans="1:25" x14ac:dyDescent="0.2">
      <c r="A78" s="1034" t="s">
        <v>1931</v>
      </c>
      <c r="B78" s="1030" t="s">
        <v>361</v>
      </c>
      <c r="C78" s="19"/>
      <c r="D78" s="19"/>
      <c r="E78" s="19"/>
      <c r="F78" s="19"/>
      <c r="G78" s="19"/>
      <c r="H78" s="19"/>
      <c r="I78" s="19"/>
      <c r="J78" s="1033">
        <f t="shared" si="0"/>
        <v>0</v>
      </c>
      <c r="K78" s="19"/>
      <c r="L78" s="7"/>
      <c r="M78" s="7"/>
      <c r="N78" s="7"/>
      <c r="O78" s="7"/>
      <c r="P78" s="7"/>
      <c r="Q78" s="7"/>
      <c r="R78" s="7"/>
      <c r="S78" s="7"/>
      <c r="T78" s="7"/>
      <c r="U78" s="7"/>
      <c r="V78" s="7"/>
      <c r="W78" s="7"/>
      <c r="X78" s="7"/>
      <c r="Y78" s="7"/>
    </row>
    <row r="79" spans="1:25" x14ac:dyDescent="0.2">
      <c r="A79" s="1034" t="s">
        <v>1932</v>
      </c>
      <c r="B79" s="1030" t="s">
        <v>361</v>
      </c>
      <c r="C79" s="19"/>
      <c r="D79" s="19"/>
      <c r="E79" s="19"/>
      <c r="F79" s="19"/>
      <c r="G79" s="19"/>
      <c r="H79" s="19"/>
      <c r="I79" s="19"/>
      <c r="J79" s="1033">
        <f t="shared" ref="J79:J84" si="1">SUM(D79,E79,G79:I79)</f>
        <v>0</v>
      </c>
      <c r="K79" s="19"/>
      <c r="L79" s="7"/>
      <c r="M79" s="7"/>
      <c r="N79" s="7"/>
      <c r="O79" s="7"/>
      <c r="P79" s="7"/>
      <c r="Q79" s="7"/>
      <c r="R79" s="7"/>
      <c r="S79" s="7"/>
      <c r="T79" s="7"/>
      <c r="U79" s="7"/>
      <c r="V79" s="7"/>
      <c r="W79" s="7"/>
      <c r="X79" s="7"/>
      <c r="Y79" s="7"/>
    </row>
    <row r="80" spans="1:25" x14ac:dyDescent="0.2">
      <c r="A80" s="1034" t="s">
        <v>1933</v>
      </c>
      <c r="B80" s="1030" t="s">
        <v>361</v>
      </c>
      <c r="C80" s="19"/>
      <c r="D80" s="19"/>
      <c r="E80" s="19"/>
      <c r="F80" s="19"/>
      <c r="G80" s="19"/>
      <c r="H80" s="19"/>
      <c r="I80" s="19"/>
      <c r="J80" s="1033">
        <f t="shared" si="1"/>
        <v>0</v>
      </c>
      <c r="K80" s="19"/>
      <c r="L80" s="7"/>
      <c r="M80" s="7"/>
      <c r="N80" s="7"/>
      <c r="O80" s="7"/>
      <c r="P80" s="7"/>
      <c r="Q80" s="7"/>
      <c r="R80" s="7"/>
      <c r="S80" s="7"/>
      <c r="T80" s="7"/>
      <c r="U80" s="7"/>
      <c r="V80" s="7"/>
      <c r="W80" s="7"/>
      <c r="X80" s="7"/>
      <c r="Y80" s="7"/>
    </row>
    <row r="81" spans="1:25" x14ac:dyDescent="0.2">
      <c r="A81" s="1034" t="s">
        <v>1934</v>
      </c>
      <c r="B81" s="1030" t="s">
        <v>361</v>
      </c>
      <c r="C81" s="19"/>
      <c r="D81" s="19"/>
      <c r="E81" s="19"/>
      <c r="F81" s="19"/>
      <c r="G81" s="19"/>
      <c r="H81" s="19"/>
      <c r="I81" s="19"/>
      <c r="J81" s="1033">
        <f t="shared" si="1"/>
        <v>0</v>
      </c>
      <c r="K81" s="19"/>
      <c r="L81" s="7"/>
      <c r="M81" s="7"/>
      <c r="N81" s="7"/>
      <c r="O81" s="7"/>
      <c r="P81" s="7"/>
      <c r="Q81" s="7"/>
      <c r="R81" s="7"/>
      <c r="S81" s="7"/>
      <c r="T81" s="7"/>
      <c r="U81" s="7"/>
      <c r="V81" s="7"/>
      <c r="W81" s="7"/>
      <c r="X81" s="7"/>
      <c r="Y81" s="7"/>
    </row>
    <row r="82" spans="1:25" x14ac:dyDescent="0.2">
      <c r="A82" s="1034" t="s">
        <v>1935</v>
      </c>
      <c r="B82" s="1030" t="s">
        <v>361</v>
      </c>
      <c r="C82" s="19"/>
      <c r="D82" s="19"/>
      <c r="E82" s="19"/>
      <c r="F82" s="19"/>
      <c r="G82" s="19"/>
      <c r="H82" s="19"/>
      <c r="I82" s="19"/>
      <c r="J82" s="1033">
        <f t="shared" si="1"/>
        <v>0</v>
      </c>
      <c r="K82" s="19"/>
      <c r="L82" s="7"/>
      <c r="M82" s="7"/>
      <c r="N82" s="7"/>
      <c r="O82" s="7"/>
      <c r="P82" s="7"/>
      <c r="Q82" s="7"/>
      <c r="R82" s="7"/>
      <c r="S82" s="7"/>
      <c r="T82" s="7"/>
      <c r="U82" s="7"/>
      <c r="V82" s="7"/>
      <c r="W82" s="7"/>
      <c r="X82" s="7"/>
      <c r="Y82" s="7"/>
    </row>
    <row r="83" spans="1:25" x14ac:dyDescent="0.2">
      <c r="A83" s="1034" t="s">
        <v>1936</v>
      </c>
      <c r="B83" s="1030" t="s">
        <v>361</v>
      </c>
      <c r="C83" s="19"/>
      <c r="D83" s="19"/>
      <c r="E83" s="19"/>
      <c r="F83" s="19"/>
      <c r="G83" s="19"/>
      <c r="H83" s="19"/>
      <c r="I83" s="19"/>
      <c r="J83" s="1033">
        <f t="shared" si="1"/>
        <v>0</v>
      </c>
      <c r="K83" s="19"/>
      <c r="L83" s="7"/>
      <c r="M83" s="7"/>
      <c r="N83" s="7"/>
      <c r="O83" s="7"/>
      <c r="P83" s="7"/>
      <c r="Q83" s="7"/>
      <c r="R83" s="7"/>
      <c r="S83" s="7"/>
      <c r="T83" s="7"/>
      <c r="U83" s="7"/>
      <c r="V83" s="7"/>
      <c r="W83" s="7"/>
      <c r="X83" s="7"/>
      <c r="Y83" s="7"/>
    </row>
    <row r="84" spans="1:25" x14ac:dyDescent="0.2">
      <c r="A84" s="1034" t="s">
        <v>1937</v>
      </c>
      <c r="B84" s="1030" t="s">
        <v>362</v>
      </c>
      <c r="C84" s="19"/>
      <c r="D84" s="19"/>
      <c r="E84" s="19"/>
      <c r="F84" s="19"/>
      <c r="G84" s="19"/>
      <c r="H84" s="19"/>
      <c r="I84" s="19"/>
      <c r="J84" s="1033">
        <f t="shared" si="1"/>
        <v>0</v>
      </c>
      <c r="K84" s="19"/>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password="CA9F"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C33" sqref="C33"/>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81" t="s">
        <v>302</v>
      </c>
      <c r="G1" s="1393"/>
      <c r="H1" s="1393"/>
      <c r="I1" s="1393"/>
      <c r="J1" s="1393"/>
      <c r="K1" s="1393"/>
      <c r="L1" s="240"/>
      <c r="M1" s="240"/>
    </row>
    <row r="2" spans="1:13" x14ac:dyDescent="0.2">
      <c r="A2" s="40"/>
      <c r="B2" s="8"/>
      <c r="C2" s="7"/>
      <c r="D2" s="7"/>
      <c r="E2" s="7"/>
      <c r="F2" s="1393"/>
      <c r="G2" s="1393"/>
      <c r="H2" s="1393"/>
      <c r="I2" s="1393"/>
      <c r="J2" s="1393"/>
      <c r="K2" s="1393"/>
      <c r="L2" s="240"/>
      <c r="M2" s="240"/>
    </row>
    <row r="3" spans="1:13" x14ac:dyDescent="0.2">
      <c r="A3" s="40"/>
      <c r="B3" s="8"/>
      <c r="C3" s="7"/>
      <c r="D3" s="7"/>
      <c r="E3" s="7"/>
      <c r="F3" s="1393"/>
      <c r="G3" s="1393"/>
      <c r="H3" s="1393"/>
      <c r="I3" s="1393"/>
      <c r="J3" s="1393"/>
      <c r="K3" s="1393"/>
      <c r="L3" s="240"/>
      <c r="M3" s="240"/>
    </row>
    <row r="4" spans="1:13" x14ac:dyDescent="0.2">
      <c r="A4" s="1364" t="s">
        <v>363</v>
      </c>
      <c r="B4" s="1367"/>
      <c r="C4" s="1367"/>
      <c r="D4" s="1367"/>
      <c r="E4" s="1367"/>
      <c r="F4" s="1367"/>
      <c r="G4" s="1367"/>
      <c r="H4" s="1367"/>
      <c r="I4" s="1367"/>
      <c r="J4" s="1367"/>
      <c r="K4" s="1367"/>
      <c r="L4" s="240"/>
      <c r="M4" s="240"/>
    </row>
    <row r="5" spans="1:13" x14ac:dyDescent="0.2">
      <c r="A5" s="240"/>
      <c r="B5" s="242"/>
      <c r="C5" s="240"/>
      <c r="D5" s="240"/>
      <c r="E5" s="240"/>
      <c r="F5" s="240"/>
      <c r="G5" s="240"/>
      <c r="H5" s="240"/>
      <c r="I5" s="240"/>
      <c r="J5" s="240"/>
      <c r="K5" s="240"/>
      <c r="L5" s="240"/>
      <c r="M5" s="240"/>
    </row>
    <row r="6" spans="1:13" x14ac:dyDescent="0.2">
      <c r="A6" s="1366" t="str">
        <f>i.04119!A6</f>
        <v>Даатгагчийн нэр:</v>
      </c>
      <c r="B6" s="1367"/>
      <c r="C6" s="1367"/>
      <c r="D6" s="1367"/>
      <c r="E6" s="240"/>
      <c r="F6" s="240"/>
      <c r="G6" s="240"/>
      <c r="H6" s="240"/>
      <c r="I6" s="240"/>
      <c r="J6" s="1356" t="str">
        <f>i.04119!D6</f>
        <v>..... оны .... сарын ...-ны өдөр</v>
      </c>
      <c r="K6" s="1356"/>
      <c r="L6" s="240"/>
      <c r="M6" s="240"/>
    </row>
    <row r="7" spans="1:13" x14ac:dyDescent="0.2">
      <c r="A7" s="240"/>
      <c r="B7" s="240"/>
      <c r="C7" s="240"/>
      <c r="D7" s="240"/>
      <c r="E7" s="240"/>
      <c r="F7" s="240"/>
      <c r="G7" s="240"/>
      <c r="H7" s="240"/>
      <c r="I7" s="240"/>
      <c r="K7" s="2" t="s">
        <v>3</v>
      </c>
      <c r="L7" s="240"/>
      <c r="M7" s="240"/>
    </row>
    <row r="8" spans="1:13" x14ac:dyDescent="0.2">
      <c r="A8" s="1384" t="s">
        <v>4</v>
      </c>
      <c r="B8" s="1387" t="s">
        <v>304</v>
      </c>
      <c r="C8" s="1387" t="s">
        <v>305</v>
      </c>
      <c r="D8" s="1391" t="s">
        <v>15</v>
      </c>
      <c r="E8" s="1398"/>
      <c r="F8" s="1398"/>
      <c r="G8" s="1398"/>
      <c r="H8" s="1398"/>
      <c r="I8" s="1398"/>
      <c r="J8" s="1399"/>
      <c r="K8" s="1387" t="s">
        <v>306</v>
      </c>
      <c r="L8" s="240"/>
      <c r="M8" s="240"/>
    </row>
    <row r="9" spans="1:13" x14ac:dyDescent="0.2">
      <c r="A9" s="1394"/>
      <c r="B9" s="1396"/>
      <c r="C9" s="1396"/>
      <c r="D9" s="1379" t="s">
        <v>307</v>
      </c>
      <c r="E9" s="1375" t="s">
        <v>308</v>
      </c>
      <c r="F9" s="1400"/>
      <c r="G9" s="1398"/>
      <c r="H9" s="1398"/>
      <c r="I9" s="1399"/>
      <c r="J9" s="1379" t="s">
        <v>309</v>
      </c>
      <c r="K9" s="1396"/>
      <c r="L9" s="240"/>
      <c r="M9" s="240"/>
    </row>
    <row r="10" spans="1:13" ht="38.25" x14ac:dyDescent="0.2">
      <c r="A10" s="1395"/>
      <c r="B10" s="1397"/>
      <c r="C10" s="1396"/>
      <c r="D10" s="1397"/>
      <c r="E10" s="44" t="s">
        <v>310</v>
      </c>
      <c r="F10" s="948" t="s">
        <v>311</v>
      </c>
      <c r="G10" s="46" t="s">
        <v>312</v>
      </c>
      <c r="H10" s="25" t="s">
        <v>313</v>
      </c>
      <c r="I10" s="25" t="s">
        <v>97</v>
      </c>
      <c r="J10" s="1397"/>
      <c r="K10" s="139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364</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572</v>
      </c>
      <c r="B13" s="30" t="s">
        <v>365</v>
      </c>
      <c r="C13" s="53"/>
      <c r="D13" s="31"/>
      <c r="E13" s="31"/>
      <c r="F13" s="31"/>
      <c r="G13" s="31"/>
      <c r="H13" s="31"/>
      <c r="I13" s="31"/>
      <c r="J13" s="271">
        <f t="shared" ref="J13:J62" si="0">SUM(D13:I13)</f>
        <v>0</v>
      </c>
      <c r="K13" s="31"/>
      <c r="L13" s="240"/>
      <c r="M13" s="240"/>
    </row>
    <row r="14" spans="1:13" x14ac:dyDescent="0.2">
      <c r="A14" s="273" t="s">
        <v>612</v>
      </c>
      <c r="B14" s="30" t="s">
        <v>365</v>
      </c>
      <c r="C14" s="31"/>
      <c r="D14" s="31"/>
      <c r="E14" s="31"/>
      <c r="F14" s="31"/>
      <c r="G14" s="31"/>
      <c r="H14" s="31"/>
      <c r="I14" s="31"/>
      <c r="J14" s="271">
        <f t="shared" si="0"/>
        <v>0</v>
      </c>
      <c r="K14" s="31"/>
      <c r="L14" s="240"/>
      <c r="M14" s="240"/>
    </row>
    <row r="15" spans="1:13" x14ac:dyDescent="0.2">
      <c r="A15" s="273" t="s">
        <v>619</v>
      </c>
      <c r="B15" s="30" t="s">
        <v>365</v>
      </c>
      <c r="C15" s="31"/>
      <c r="D15" s="31"/>
      <c r="E15" s="31"/>
      <c r="F15" s="31"/>
      <c r="G15" s="31"/>
      <c r="H15" s="31"/>
      <c r="I15" s="31"/>
      <c r="J15" s="271">
        <f t="shared" si="0"/>
        <v>0</v>
      </c>
      <c r="K15" s="31"/>
    </row>
    <row r="16" spans="1:13" x14ac:dyDescent="0.2">
      <c r="A16" s="273" t="s">
        <v>935</v>
      </c>
      <c r="B16" s="30" t="s">
        <v>365</v>
      </c>
      <c r="C16" s="31"/>
      <c r="D16" s="31"/>
      <c r="E16" s="31"/>
      <c r="F16" s="31"/>
      <c r="G16" s="31"/>
      <c r="H16" s="31"/>
      <c r="I16" s="31"/>
      <c r="J16" s="271">
        <f t="shared" si="0"/>
        <v>0</v>
      </c>
      <c r="K16" s="31"/>
    </row>
    <row r="17" spans="1:11" x14ac:dyDescent="0.2">
      <c r="A17" s="273" t="s">
        <v>936</v>
      </c>
      <c r="B17" s="30" t="s">
        <v>365</v>
      </c>
      <c r="C17" s="31"/>
      <c r="D17" s="31"/>
      <c r="E17" s="31"/>
      <c r="F17" s="31"/>
      <c r="G17" s="31"/>
      <c r="H17" s="31"/>
      <c r="I17" s="31"/>
      <c r="J17" s="271">
        <f t="shared" si="0"/>
        <v>0</v>
      </c>
      <c r="K17" s="31"/>
    </row>
    <row r="18" spans="1:11" x14ac:dyDescent="0.2">
      <c r="A18" s="273" t="s">
        <v>937</v>
      </c>
      <c r="B18" s="30" t="s">
        <v>365</v>
      </c>
      <c r="C18" s="31"/>
      <c r="D18" s="31"/>
      <c r="E18" s="31"/>
      <c r="F18" s="31"/>
      <c r="G18" s="31"/>
      <c r="H18" s="31"/>
      <c r="I18" s="31"/>
      <c r="J18" s="271">
        <f t="shared" si="0"/>
        <v>0</v>
      </c>
      <c r="K18" s="31"/>
    </row>
    <row r="19" spans="1:11" x14ac:dyDescent="0.2">
      <c r="A19" s="273" t="s">
        <v>938</v>
      </c>
      <c r="B19" s="30" t="s">
        <v>365</v>
      </c>
      <c r="C19" s="31"/>
      <c r="D19" s="31"/>
      <c r="E19" s="31"/>
      <c r="F19" s="31"/>
      <c r="G19" s="31"/>
      <c r="H19" s="31"/>
      <c r="I19" s="31"/>
      <c r="J19" s="271">
        <f t="shared" si="0"/>
        <v>0</v>
      </c>
      <c r="K19" s="31"/>
    </row>
    <row r="20" spans="1:11" x14ac:dyDescent="0.2">
      <c r="A20" s="273" t="s">
        <v>939</v>
      </c>
      <c r="B20" s="30" t="s">
        <v>365</v>
      </c>
      <c r="C20" s="31"/>
      <c r="D20" s="31"/>
      <c r="E20" s="31"/>
      <c r="F20" s="31"/>
      <c r="G20" s="31"/>
      <c r="H20" s="31"/>
      <c r="I20" s="31"/>
      <c r="J20" s="271">
        <f t="shared" si="0"/>
        <v>0</v>
      </c>
      <c r="K20" s="31"/>
    </row>
    <row r="21" spans="1:11" x14ac:dyDescent="0.2">
      <c r="A21" s="273" t="s">
        <v>940</v>
      </c>
      <c r="B21" s="30" t="s">
        <v>365</v>
      </c>
      <c r="C21" s="31"/>
      <c r="D21" s="31"/>
      <c r="E21" s="31"/>
      <c r="F21" s="31"/>
      <c r="G21" s="31"/>
      <c r="H21" s="31"/>
      <c r="I21" s="31"/>
      <c r="J21" s="271">
        <f t="shared" si="0"/>
        <v>0</v>
      </c>
      <c r="K21" s="31"/>
    </row>
    <row r="22" spans="1:11" x14ac:dyDescent="0.2">
      <c r="A22" s="273" t="s">
        <v>941</v>
      </c>
      <c r="B22" s="30" t="s">
        <v>365</v>
      </c>
      <c r="C22" s="31"/>
      <c r="D22" s="31"/>
      <c r="E22" s="31"/>
      <c r="F22" s="31"/>
      <c r="G22" s="31"/>
      <c r="H22" s="31"/>
      <c r="I22" s="31"/>
      <c r="J22" s="271">
        <f t="shared" si="0"/>
        <v>0</v>
      </c>
      <c r="K22" s="31"/>
    </row>
    <row r="23" spans="1:11" x14ac:dyDescent="0.2">
      <c r="A23" s="273" t="s">
        <v>942</v>
      </c>
      <c r="B23" s="30" t="s">
        <v>365</v>
      </c>
      <c r="C23" s="31"/>
      <c r="D23" s="31"/>
      <c r="E23" s="31"/>
      <c r="F23" s="31"/>
      <c r="G23" s="31"/>
      <c r="H23" s="31"/>
      <c r="I23" s="31"/>
      <c r="J23" s="271">
        <f t="shared" si="0"/>
        <v>0</v>
      </c>
      <c r="K23" s="31"/>
    </row>
    <row r="24" spans="1:11" x14ac:dyDescent="0.2">
      <c r="A24" s="273" t="s">
        <v>943</v>
      </c>
      <c r="B24" s="30" t="s">
        <v>365</v>
      </c>
      <c r="C24" s="31"/>
      <c r="D24" s="31"/>
      <c r="E24" s="31"/>
      <c r="F24" s="31"/>
      <c r="G24" s="31"/>
      <c r="H24" s="31"/>
      <c r="I24" s="31"/>
      <c r="J24" s="271">
        <f t="shared" si="0"/>
        <v>0</v>
      </c>
      <c r="K24" s="31"/>
    </row>
    <row r="25" spans="1:11" x14ac:dyDescent="0.2">
      <c r="A25" s="273" t="s">
        <v>944</v>
      </c>
      <c r="B25" s="30" t="s">
        <v>365</v>
      </c>
      <c r="C25" s="31"/>
      <c r="D25" s="31"/>
      <c r="E25" s="31"/>
      <c r="F25" s="31"/>
      <c r="G25" s="31"/>
      <c r="H25" s="31"/>
      <c r="I25" s="31"/>
      <c r="J25" s="271">
        <f t="shared" si="0"/>
        <v>0</v>
      </c>
      <c r="K25" s="31"/>
    </row>
    <row r="26" spans="1:11" x14ac:dyDescent="0.2">
      <c r="A26" s="273" t="s">
        <v>1694</v>
      </c>
      <c r="B26" s="30" t="s">
        <v>365</v>
      </c>
      <c r="C26" s="31"/>
      <c r="D26" s="31"/>
      <c r="E26" s="31"/>
      <c r="F26" s="31"/>
      <c r="G26" s="31"/>
      <c r="H26" s="31"/>
      <c r="I26" s="31"/>
      <c r="J26" s="271">
        <f t="shared" si="0"/>
        <v>0</v>
      </c>
      <c r="K26" s="31"/>
    </row>
    <row r="27" spans="1:11" x14ac:dyDescent="0.2">
      <c r="A27" s="273" t="s">
        <v>1695</v>
      </c>
      <c r="B27" s="30" t="s">
        <v>365</v>
      </c>
      <c r="C27" s="31"/>
      <c r="D27" s="31"/>
      <c r="E27" s="31"/>
      <c r="F27" s="31"/>
      <c r="G27" s="31"/>
      <c r="H27" s="31"/>
      <c r="I27" s="31"/>
      <c r="J27" s="271">
        <f t="shared" si="0"/>
        <v>0</v>
      </c>
      <c r="K27" s="31"/>
    </row>
    <row r="28" spans="1:11" x14ac:dyDescent="0.2">
      <c r="A28" s="273" t="s">
        <v>1696</v>
      </c>
      <c r="B28" s="30" t="s">
        <v>365</v>
      </c>
      <c r="C28" s="31"/>
      <c r="D28" s="31"/>
      <c r="E28" s="31"/>
      <c r="F28" s="31"/>
      <c r="G28" s="31"/>
      <c r="H28" s="31"/>
      <c r="I28" s="31"/>
      <c r="J28" s="271">
        <f t="shared" si="0"/>
        <v>0</v>
      </c>
      <c r="K28" s="31"/>
    </row>
    <row r="29" spans="1:11" x14ac:dyDescent="0.2">
      <c r="A29" s="273" t="s">
        <v>1697</v>
      </c>
      <c r="B29" s="30" t="s">
        <v>365</v>
      </c>
      <c r="C29" s="31"/>
      <c r="D29" s="31"/>
      <c r="E29" s="31"/>
      <c r="F29" s="31"/>
      <c r="G29" s="31"/>
      <c r="H29" s="31"/>
      <c r="I29" s="31"/>
      <c r="J29" s="271">
        <f t="shared" si="0"/>
        <v>0</v>
      </c>
      <c r="K29" s="31"/>
    </row>
    <row r="30" spans="1:11" x14ac:dyDescent="0.2">
      <c r="A30" s="273" t="s">
        <v>1698</v>
      </c>
      <c r="B30" s="30" t="s">
        <v>365</v>
      </c>
      <c r="C30" s="31"/>
      <c r="D30" s="31"/>
      <c r="E30" s="31"/>
      <c r="F30" s="31"/>
      <c r="G30" s="31"/>
      <c r="H30" s="31"/>
      <c r="I30" s="31"/>
      <c r="J30" s="271">
        <f t="shared" si="0"/>
        <v>0</v>
      </c>
      <c r="K30" s="31"/>
    </row>
    <row r="31" spans="1:11" x14ac:dyDescent="0.2">
      <c r="A31" s="273" t="s">
        <v>1699</v>
      </c>
      <c r="B31" s="30" t="s">
        <v>365</v>
      </c>
      <c r="C31" s="31"/>
      <c r="D31" s="31"/>
      <c r="E31" s="31"/>
      <c r="F31" s="31"/>
      <c r="G31" s="31"/>
      <c r="H31" s="31"/>
      <c r="I31" s="31"/>
      <c r="J31" s="271">
        <f t="shared" si="0"/>
        <v>0</v>
      </c>
      <c r="K31" s="31"/>
    </row>
    <row r="32" spans="1:11" x14ac:dyDescent="0.2">
      <c r="A32" s="273" t="s">
        <v>1700</v>
      </c>
      <c r="B32" s="30" t="s">
        <v>365</v>
      </c>
      <c r="C32" s="31"/>
      <c r="D32" s="31"/>
      <c r="E32" s="31"/>
      <c r="F32" s="31"/>
      <c r="G32" s="31"/>
      <c r="H32" s="31"/>
      <c r="I32" s="31"/>
      <c r="J32" s="271">
        <f t="shared" si="0"/>
        <v>0</v>
      </c>
      <c r="K32" s="31"/>
    </row>
    <row r="33" spans="1:11" x14ac:dyDescent="0.2">
      <c r="A33" s="273" t="s">
        <v>1701</v>
      </c>
      <c r="B33" s="30" t="s">
        <v>365</v>
      </c>
      <c r="C33" s="31"/>
      <c r="D33" s="31"/>
      <c r="E33" s="31"/>
      <c r="F33" s="31"/>
      <c r="G33" s="31"/>
      <c r="H33" s="31"/>
      <c r="I33" s="31"/>
      <c r="J33" s="271">
        <f t="shared" si="0"/>
        <v>0</v>
      </c>
      <c r="K33" s="31"/>
    </row>
    <row r="34" spans="1:11" x14ac:dyDescent="0.2">
      <c r="A34" s="273" t="s">
        <v>1702</v>
      </c>
      <c r="B34" s="30" t="s">
        <v>365</v>
      </c>
      <c r="C34" s="31"/>
      <c r="D34" s="31"/>
      <c r="E34" s="31"/>
      <c r="F34" s="31"/>
      <c r="G34" s="31"/>
      <c r="H34" s="31"/>
      <c r="I34" s="31"/>
      <c r="J34" s="271">
        <f t="shared" si="0"/>
        <v>0</v>
      </c>
      <c r="K34" s="31"/>
    </row>
    <row r="35" spans="1:11" x14ac:dyDescent="0.2">
      <c r="A35" s="273" t="s">
        <v>1703</v>
      </c>
      <c r="B35" s="30" t="s">
        <v>365</v>
      </c>
      <c r="C35" s="31"/>
      <c r="D35" s="31"/>
      <c r="E35" s="31"/>
      <c r="F35" s="31"/>
      <c r="G35" s="31"/>
      <c r="H35" s="31"/>
      <c r="I35" s="31"/>
      <c r="J35" s="271">
        <f t="shared" si="0"/>
        <v>0</v>
      </c>
      <c r="K35" s="31"/>
    </row>
    <row r="36" spans="1:11" x14ac:dyDescent="0.2">
      <c r="A36" s="273" t="s">
        <v>1704</v>
      </c>
      <c r="B36" s="30" t="s">
        <v>365</v>
      </c>
      <c r="C36" s="31"/>
      <c r="D36" s="31"/>
      <c r="E36" s="31"/>
      <c r="F36" s="31"/>
      <c r="G36" s="31"/>
      <c r="H36" s="31"/>
      <c r="I36" s="31"/>
      <c r="J36" s="271">
        <f t="shared" si="0"/>
        <v>0</v>
      </c>
      <c r="K36" s="31"/>
    </row>
    <row r="37" spans="1:11" x14ac:dyDescent="0.2">
      <c r="A37" s="273" t="s">
        <v>1705</v>
      </c>
      <c r="B37" s="30" t="s">
        <v>365</v>
      </c>
      <c r="C37" s="31"/>
      <c r="D37" s="31"/>
      <c r="E37" s="31"/>
      <c r="F37" s="31"/>
      <c r="G37" s="31"/>
      <c r="H37" s="31"/>
      <c r="I37" s="31"/>
      <c r="J37" s="271">
        <f t="shared" si="0"/>
        <v>0</v>
      </c>
      <c r="K37" s="31"/>
    </row>
    <row r="38" spans="1:11" x14ac:dyDescent="0.2">
      <c r="A38" s="273" t="s">
        <v>1706</v>
      </c>
      <c r="B38" s="30" t="s">
        <v>365</v>
      </c>
      <c r="C38" s="31"/>
      <c r="D38" s="31"/>
      <c r="E38" s="31"/>
      <c r="F38" s="31"/>
      <c r="G38" s="31"/>
      <c r="H38" s="31"/>
      <c r="I38" s="31"/>
      <c r="J38" s="271">
        <f t="shared" si="0"/>
        <v>0</v>
      </c>
      <c r="K38" s="31"/>
    </row>
    <row r="39" spans="1:11" x14ac:dyDescent="0.2">
      <c r="A39" s="273" t="s">
        <v>1707</v>
      </c>
      <c r="B39" s="30" t="s">
        <v>365</v>
      </c>
      <c r="C39" s="31"/>
      <c r="D39" s="31"/>
      <c r="E39" s="31"/>
      <c r="F39" s="31"/>
      <c r="G39" s="31"/>
      <c r="H39" s="31"/>
      <c r="I39" s="31"/>
      <c r="J39" s="271">
        <f t="shared" si="0"/>
        <v>0</v>
      </c>
      <c r="K39" s="31"/>
    </row>
    <row r="40" spans="1:11" x14ac:dyDescent="0.2">
      <c r="A40" s="273" t="s">
        <v>1708</v>
      </c>
      <c r="B40" s="30" t="s">
        <v>365</v>
      </c>
      <c r="C40" s="31"/>
      <c r="D40" s="31"/>
      <c r="E40" s="31"/>
      <c r="F40" s="31"/>
      <c r="G40" s="31"/>
      <c r="H40" s="31"/>
      <c r="I40" s="31"/>
      <c r="J40" s="271">
        <f t="shared" si="0"/>
        <v>0</v>
      </c>
      <c r="K40" s="31"/>
    </row>
    <row r="41" spans="1:11" x14ac:dyDescent="0.2">
      <c r="A41" s="273" t="s">
        <v>1709</v>
      </c>
      <c r="B41" s="30" t="s">
        <v>365</v>
      </c>
      <c r="C41" s="31"/>
      <c r="D41" s="31"/>
      <c r="E41" s="31"/>
      <c r="F41" s="31"/>
      <c r="G41" s="31"/>
      <c r="H41" s="31"/>
      <c r="I41" s="31"/>
      <c r="J41" s="271">
        <f t="shared" si="0"/>
        <v>0</v>
      </c>
      <c r="K41" s="31"/>
    </row>
    <row r="42" spans="1:11" x14ac:dyDescent="0.2">
      <c r="A42" s="273" t="s">
        <v>1710</v>
      </c>
      <c r="B42" s="30" t="s">
        <v>365</v>
      </c>
      <c r="C42" s="31"/>
      <c r="D42" s="31"/>
      <c r="E42" s="31"/>
      <c r="F42" s="31"/>
      <c r="G42" s="31"/>
      <c r="H42" s="31"/>
      <c r="I42" s="31"/>
      <c r="J42" s="271">
        <f t="shared" si="0"/>
        <v>0</v>
      </c>
      <c r="K42" s="31"/>
    </row>
    <row r="43" spans="1:11" x14ac:dyDescent="0.2">
      <c r="A43" s="273" t="s">
        <v>1711</v>
      </c>
      <c r="B43" s="30" t="s">
        <v>365</v>
      </c>
      <c r="C43" s="31"/>
      <c r="D43" s="31"/>
      <c r="E43" s="31"/>
      <c r="F43" s="31"/>
      <c r="G43" s="31"/>
      <c r="H43" s="31"/>
      <c r="I43" s="31"/>
      <c r="J43" s="271">
        <f t="shared" si="0"/>
        <v>0</v>
      </c>
      <c r="K43" s="31"/>
    </row>
    <row r="44" spans="1:11" x14ac:dyDescent="0.2">
      <c r="A44" s="273" t="s">
        <v>1712</v>
      </c>
      <c r="B44" s="30" t="s">
        <v>365</v>
      </c>
      <c r="C44" s="31"/>
      <c r="D44" s="31"/>
      <c r="E44" s="31"/>
      <c r="F44" s="31"/>
      <c r="G44" s="31"/>
      <c r="H44" s="31"/>
      <c r="I44" s="31"/>
      <c r="J44" s="271">
        <f t="shared" si="0"/>
        <v>0</v>
      </c>
      <c r="K44" s="31"/>
    </row>
    <row r="45" spans="1:11" x14ac:dyDescent="0.2">
      <c r="A45" s="273" t="s">
        <v>1713</v>
      </c>
      <c r="B45" s="30" t="s">
        <v>365</v>
      </c>
      <c r="C45" s="31"/>
      <c r="D45" s="31"/>
      <c r="E45" s="31"/>
      <c r="F45" s="31"/>
      <c r="G45" s="31"/>
      <c r="H45" s="31"/>
      <c r="I45" s="31"/>
      <c r="J45" s="271">
        <f t="shared" si="0"/>
        <v>0</v>
      </c>
      <c r="K45" s="31"/>
    </row>
    <row r="46" spans="1:11" x14ac:dyDescent="0.2">
      <c r="A46" s="273" t="s">
        <v>1714</v>
      </c>
      <c r="B46" s="30" t="s">
        <v>365</v>
      </c>
      <c r="C46" s="31"/>
      <c r="D46" s="31"/>
      <c r="E46" s="31"/>
      <c r="F46" s="31"/>
      <c r="G46" s="31"/>
      <c r="H46" s="31"/>
      <c r="I46" s="31"/>
      <c r="J46" s="271">
        <f t="shared" si="0"/>
        <v>0</v>
      </c>
      <c r="K46" s="31"/>
    </row>
    <row r="47" spans="1:11" x14ac:dyDescent="0.2">
      <c r="A47" s="273" t="s">
        <v>1715</v>
      </c>
      <c r="B47" s="30" t="s">
        <v>365</v>
      </c>
      <c r="C47" s="31"/>
      <c r="D47" s="31"/>
      <c r="E47" s="31"/>
      <c r="F47" s="31"/>
      <c r="G47" s="31"/>
      <c r="H47" s="31"/>
      <c r="I47" s="31"/>
      <c r="J47" s="271">
        <f t="shared" si="0"/>
        <v>0</v>
      </c>
      <c r="K47" s="31"/>
    </row>
    <row r="48" spans="1:11" x14ac:dyDescent="0.2">
      <c r="A48" s="273" t="s">
        <v>1716</v>
      </c>
      <c r="B48" s="30" t="s">
        <v>365</v>
      </c>
      <c r="C48" s="31"/>
      <c r="D48" s="31"/>
      <c r="E48" s="31"/>
      <c r="F48" s="31"/>
      <c r="G48" s="31"/>
      <c r="H48" s="31"/>
      <c r="I48" s="31"/>
      <c r="J48" s="271">
        <f t="shared" si="0"/>
        <v>0</v>
      </c>
      <c r="K48" s="31"/>
    </row>
    <row r="49" spans="1:11" x14ac:dyDescent="0.2">
      <c r="A49" s="273" t="s">
        <v>1717</v>
      </c>
      <c r="B49" s="30" t="s">
        <v>365</v>
      </c>
      <c r="C49" s="31"/>
      <c r="D49" s="31"/>
      <c r="E49" s="31"/>
      <c r="F49" s="31"/>
      <c r="G49" s="31"/>
      <c r="H49" s="31"/>
      <c r="I49" s="31"/>
      <c r="J49" s="271">
        <f t="shared" si="0"/>
        <v>0</v>
      </c>
      <c r="K49" s="31"/>
    </row>
    <row r="50" spans="1:11" x14ac:dyDescent="0.2">
      <c r="A50" s="273" t="s">
        <v>1718</v>
      </c>
      <c r="B50" s="30" t="s">
        <v>365</v>
      </c>
      <c r="C50" s="31"/>
      <c r="D50" s="31"/>
      <c r="E50" s="31"/>
      <c r="F50" s="31"/>
      <c r="G50" s="31"/>
      <c r="H50" s="31"/>
      <c r="I50" s="31"/>
      <c r="J50" s="271">
        <f t="shared" si="0"/>
        <v>0</v>
      </c>
      <c r="K50" s="31"/>
    </row>
    <row r="51" spans="1:11" x14ac:dyDescent="0.2">
      <c r="A51" s="273" t="s">
        <v>1719</v>
      </c>
      <c r="B51" s="30" t="s">
        <v>365</v>
      </c>
      <c r="C51" s="31"/>
      <c r="D51" s="31"/>
      <c r="E51" s="31"/>
      <c r="F51" s="31"/>
      <c r="G51" s="31"/>
      <c r="H51" s="31"/>
      <c r="I51" s="31"/>
      <c r="J51" s="271">
        <f t="shared" si="0"/>
        <v>0</v>
      </c>
      <c r="K51" s="31"/>
    </row>
    <row r="52" spans="1:11" x14ac:dyDescent="0.2">
      <c r="A52" s="273" t="s">
        <v>1720</v>
      </c>
      <c r="B52" s="30" t="s">
        <v>365</v>
      </c>
      <c r="C52" s="31"/>
      <c r="D52" s="31"/>
      <c r="E52" s="31"/>
      <c r="F52" s="31"/>
      <c r="G52" s="31"/>
      <c r="H52" s="31"/>
      <c r="I52" s="31"/>
      <c r="J52" s="271">
        <f t="shared" si="0"/>
        <v>0</v>
      </c>
      <c r="K52" s="31"/>
    </row>
    <row r="53" spans="1:11" x14ac:dyDescent="0.2">
      <c r="A53" s="273" t="s">
        <v>1721</v>
      </c>
      <c r="B53" s="30" t="s">
        <v>365</v>
      </c>
      <c r="C53" s="31"/>
      <c r="D53" s="31"/>
      <c r="E53" s="31"/>
      <c r="F53" s="31"/>
      <c r="G53" s="31"/>
      <c r="H53" s="31"/>
      <c r="I53" s="31"/>
      <c r="J53" s="271">
        <f t="shared" si="0"/>
        <v>0</v>
      </c>
      <c r="K53" s="31"/>
    </row>
    <row r="54" spans="1:11" x14ac:dyDescent="0.2">
      <c r="A54" s="273" t="s">
        <v>1722</v>
      </c>
      <c r="B54" s="30" t="s">
        <v>365</v>
      </c>
      <c r="C54" s="31"/>
      <c r="D54" s="31"/>
      <c r="E54" s="31"/>
      <c r="F54" s="31"/>
      <c r="G54" s="31"/>
      <c r="H54" s="31"/>
      <c r="I54" s="31"/>
      <c r="J54" s="271">
        <f t="shared" si="0"/>
        <v>0</v>
      </c>
      <c r="K54" s="31"/>
    </row>
    <row r="55" spans="1:11" x14ac:dyDescent="0.2">
      <c r="A55" s="273" t="s">
        <v>1723</v>
      </c>
      <c r="B55" s="30" t="s">
        <v>365</v>
      </c>
      <c r="C55" s="31"/>
      <c r="D55" s="31"/>
      <c r="E55" s="31"/>
      <c r="F55" s="31"/>
      <c r="G55" s="31"/>
      <c r="H55" s="31"/>
      <c r="I55" s="31"/>
      <c r="J55" s="271">
        <f t="shared" si="0"/>
        <v>0</v>
      </c>
      <c r="K55" s="31"/>
    </row>
    <row r="56" spans="1:11" x14ac:dyDescent="0.2">
      <c r="A56" s="273" t="s">
        <v>1724</v>
      </c>
      <c r="B56" s="30" t="s">
        <v>365</v>
      </c>
      <c r="C56" s="31"/>
      <c r="D56" s="31"/>
      <c r="E56" s="31"/>
      <c r="F56" s="31"/>
      <c r="G56" s="31"/>
      <c r="H56" s="31"/>
      <c r="I56" s="31"/>
      <c r="J56" s="271">
        <f t="shared" si="0"/>
        <v>0</v>
      </c>
      <c r="K56" s="31"/>
    </row>
    <row r="57" spans="1:11" x14ac:dyDescent="0.2">
      <c r="A57" s="273" t="s">
        <v>1725</v>
      </c>
      <c r="B57" s="30" t="s">
        <v>365</v>
      </c>
      <c r="C57" s="31"/>
      <c r="D57" s="31"/>
      <c r="E57" s="31"/>
      <c r="F57" s="31"/>
      <c r="G57" s="31"/>
      <c r="H57" s="31"/>
      <c r="I57" s="31"/>
      <c r="J57" s="271">
        <f t="shared" si="0"/>
        <v>0</v>
      </c>
      <c r="K57" s="31"/>
    </row>
    <row r="58" spans="1:11" x14ac:dyDescent="0.2">
      <c r="A58" s="273" t="s">
        <v>1726</v>
      </c>
      <c r="B58" s="30" t="s">
        <v>365</v>
      </c>
      <c r="C58" s="31"/>
      <c r="D58" s="31"/>
      <c r="E58" s="31"/>
      <c r="F58" s="31"/>
      <c r="G58" s="31"/>
      <c r="H58" s="31"/>
      <c r="I58" s="31"/>
      <c r="J58" s="271">
        <f t="shared" si="0"/>
        <v>0</v>
      </c>
      <c r="K58" s="31"/>
    </row>
    <row r="59" spans="1:11" x14ac:dyDescent="0.2">
      <c r="A59" s="273" t="s">
        <v>1727</v>
      </c>
      <c r="B59" s="30" t="s">
        <v>365</v>
      </c>
      <c r="C59" s="31"/>
      <c r="D59" s="31"/>
      <c r="E59" s="31"/>
      <c r="F59" s="31"/>
      <c r="G59" s="31"/>
      <c r="H59" s="31"/>
      <c r="I59" s="31"/>
      <c r="J59" s="271">
        <f t="shared" si="0"/>
        <v>0</v>
      </c>
      <c r="K59" s="31"/>
    </row>
    <row r="60" spans="1:11" x14ac:dyDescent="0.2">
      <c r="A60" s="273" t="s">
        <v>1728</v>
      </c>
      <c r="B60" s="30" t="s">
        <v>365</v>
      </c>
      <c r="C60" s="31"/>
      <c r="D60" s="31"/>
      <c r="E60" s="31"/>
      <c r="F60" s="31"/>
      <c r="G60" s="31"/>
      <c r="H60" s="31"/>
      <c r="I60" s="31"/>
      <c r="J60" s="271">
        <f t="shared" si="0"/>
        <v>0</v>
      </c>
      <c r="K60" s="31"/>
    </row>
    <row r="61" spans="1:11" x14ac:dyDescent="0.2">
      <c r="A61" s="273" t="s">
        <v>1729</v>
      </c>
      <c r="B61" s="30" t="s">
        <v>365</v>
      </c>
      <c r="C61" s="31"/>
      <c r="D61" s="31"/>
      <c r="E61" s="31"/>
      <c r="F61" s="31"/>
      <c r="G61" s="31"/>
      <c r="H61" s="31"/>
      <c r="I61" s="31"/>
      <c r="J61" s="271">
        <f t="shared" si="0"/>
        <v>0</v>
      </c>
      <c r="K61" s="31"/>
    </row>
    <row r="62" spans="1:11" x14ac:dyDescent="0.2">
      <c r="A62" s="273" t="s">
        <v>1730</v>
      </c>
      <c r="B62" s="30" t="s">
        <v>366</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43"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02" t="s">
        <v>367</v>
      </c>
      <c r="B3" s="1402"/>
      <c r="C3" s="1402"/>
      <c r="D3" s="1402"/>
    </row>
    <row r="4" spans="1:4" x14ac:dyDescent="0.2">
      <c r="A4" s="78"/>
      <c r="B4" s="76"/>
      <c r="C4" s="78"/>
      <c r="D4" s="78"/>
    </row>
    <row r="5" spans="1:4" x14ac:dyDescent="0.2">
      <c r="A5" s="1403" t="str">
        <f>i.04119!A6</f>
        <v>Даатгагчийн нэр:</v>
      </c>
      <c r="B5" s="1403"/>
      <c r="C5" s="1356" t="str">
        <f>i.04119!D6</f>
        <v>..... оны .... сарын ...-ны өдөр</v>
      </c>
      <c r="D5" s="1356"/>
    </row>
    <row r="6" spans="1:4" x14ac:dyDescent="0.2">
      <c r="A6" s="54"/>
      <c r="B6" s="55"/>
      <c r="D6" s="2" t="s">
        <v>3</v>
      </c>
    </row>
    <row r="7" spans="1:4" x14ac:dyDescent="0.2">
      <c r="A7" s="56" t="s">
        <v>368</v>
      </c>
      <c r="B7" s="57" t="s">
        <v>369</v>
      </c>
      <c r="C7" s="57" t="s">
        <v>7</v>
      </c>
      <c r="D7" s="57" t="s">
        <v>7</v>
      </c>
    </row>
    <row r="8" spans="1:4" x14ac:dyDescent="0.2">
      <c r="A8" s="58" t="s">
        <v>8</v>
      </c>
      <c r="B8" s="59" t="s">
        <v>9</v>
      </c>
      <c r="C8" s="59">
        <v>1</v>
      </c>
      <c r="D8" s="59">
        <v>2</v>
      </c>
    </row>
    <row r="9" spans="1:4" x14ac:dyDescent="0.2">
      <c r="A9" s="60" t="s">
        <v>370</v>
      </c>
      <c r="B9" s="61">
        <v>1010</v>
      </c>
      <c r="C9" s="384"/>
      <c r="D9" s="384"/>
    </row>
    <row r="10" spans="1:4" x14ac:dyDescent="0.2">
      <c r="A10" s="60" t="s">
        <v>371</v>
      </c>
      <c r="B10" s="61">
        <v>1020</v>
      </c>
      <c r="C10" s="384"/>
      <c r="D10" s="384"/>
    </row>
    <row r="11" spans="1:4" x14ac:dyDescent="0.2">
      <c r="A11" s="60" t="s">
        <v>372</v>
      </c>
      <c r="B11" s="61">
        <v>1030</v>
      </c>
      <c r="C11" s="384"/>
      <c r="D11" s="384"/>
    </row>
    <row r="12" spans="1:4" x14ac:dyDescent="0.2">
      <c r="A12" s="60" t="s">
        <v>373</v>
      </c>
      <c r="B12" s="61">
        <v>1110</v>
      </c>
      <c r="C12" s="384"/>
      <c r="D12" s="384"/>
    </row>
    <row r="13" spans="1:4" x14ac:dyDescent="0.2">
      <c r="A13" s="60" t="s">
        <v>374</v>
      </c>
      <c r="B13" s="61">
        <v>1111</v>
      </c>
      <c r="C13" s="384"/>
      <c r="D13" s="384"/>
    </row>
    <row r="14" spans="1:4" x14ac:dyDescent="0.2">
      <c r="A14" s="60" t="s">
        <v>375</v>
      </c>
      <c r="B14" s="61">
        <v>1112</v>
      </c>
      <c r="C14" s="384"/>
      <c r="D14" s="384"/>
    </row>
    <row r="15" spans="1:4" x14ac:dyDescent="0.2">
      <c r="A15" s="60" t="s">
        <v>376</v>
      </c>
      <c r="B15" s="61">
        <v>1120</v>
      </c>
      <c r="C15" s="385"/>
      <c r="D15" s="386"/>
    </row>
    <row r="16" spans="1:4" x14ac:dyDescent="0.2">
      <c r="A16" s="60" t="s">
        <v>377</v>
      </c>
      <c r="B16" s="61">
        <v>1121</v>
      </c>
      <c r="C16" s="384"/>
      <c r="D16" s="384"/>
    </row>
    <row r="17" spans="1:4" ht="25.5" x14ac:dyDescent="0.2">
      <c r="A17" s="60" t="s">
        <v>378</v>
      </c>
      <c r="B17" s="61">
        <v>1130</v>
      </c>
      <c r="C17" s="385"/>
      <c r="D17" s="386"/>
    </row>
    <row r="18" spans="1:4" ht="25.5" x14ac:dyDescent="0.2">
      <c r="A18" s="60" t="s">
        <v>379</v>
      </c>
      <c r="B18" s="61">
        <v>1131</v>
      </c>
      <c r="C18" s="384"/>
      <c r="D18" s="384"/>
    </row>
    <row r="19" spans="1:4" ht="25.5" x14ac:dyDescent="0.2">
      <c r="A19" s="60" t="s">
        <v>380</v>
      </c>
      <c r="B19" s="61">
        <v>1132</v>
      </c>
      <c r="C19" s="384"/>
      <c r="D19" s="384"/>
    </row>
    <row r="20" spans="1:4" ht="25.5" x14ac:dyDescent="0.2">
      <c r="A20" s="60" t="s">
        <v>381</v>
      </c>
      <c r="B20" s="61">
        <v>1140</v>
      </c>
      <c r="C20" s="384"/>
      <c r="D20" s="384"/>
    </row>
    <row r="21" spans="1:4" ht="25.5" x14ac:dyDescent="0.2">
      <c r="A21" s="60" t="s">
        <v>382</v>
      </c>
      <c r="B21" s="61">
        <v>1141</v>
      </c>
      <c r="C21" s="384"/>
      <c r="D21" s="384"/>
    </row>
    <row r="22" spans="1:4" ht="25.5" x14ac:dyDescent="0.2">
      <c r="A22" s="60" t="s">
        <v>383</v>
      </c>
      <c r="B22" s="61">
        <v>1142</v>
      </c>
      <c r="C22" s="384"/>
      <c r="D22" s="384"/>
    </row>
    <row r="23" spans="1:4" x14ac:dyDescent="0.2">
      <c r="A23" s="60" t="s">
        <v>384</v>
      </c>
      <c r="B23" s="61">
        <v>1150</v>
      </c>
      <c r="C23" s="384"/>
      <c r="D23" s="384"/>
    </row>
    <row r="24" spans="1:4" x14ac:dyDescent="0.2">
      <c r="A24" s="60" t="s">
        <v>385</v>
      </c>
      <c r="B24" s="61">
        <v>1151</v>
      </c>
      <c r="C24" s="384"/>
      <c r="D24" s="384"/>
    </row>
    <row r="25" spans="1:4" ht="25.5" x14ac:dyDescent="0.2">
      <c r="A25" s="60" t="s">
        <v>386</v>
      </c>
      <c r="B25" s="61">
        <v>1160</v>
      </c>
      <c r="C25" s="384"/>
      <c r="D25" s="384"/>
    </row>
    <row r="26" spans="1:4" ht="25.5" x14ac:dyDescent="0.2">
      <c r="A26" s="60" t="s">
        <v>387</v>
      </c>
      <c r="B26" s="61">
        <v>1161</v>
      </c>
      <c r="C26" s="384"/>
      <c r="D26" s="384"/>
    </row>
    <row r="27" spans="1:4" ht="25.5" x14ac:dyDescent="0.2">
      <c r="A27" s="60" t="s">
        <v>388</v>
      </c>
      <c r="B27" s="61">
        <v>1162</v>
      </c>
      <c r="C27" s="384"/>
      <c r="D27" s="384"/>
    </row>
    <row r="28" spans="1:4" x14ac:dyDescent="0.2">
      <c r="A28" s="60" t="s">
        <v>389</v>
      </c>
      <c r="B28" s="61">
        <v>1170</v>
      </c>
      <c r="C28" s="384"/>
      <c r="D28" s="384"/>
    </row>
    <row r="29" spans="1:4" x14ac:dyDescent="0.2">
      <c r="A29" s="60" t="s">
        <v>390</v>
      </c>
      <c r="B29" s="61">
        <v>1171</v>
      </c>
      <c r="C29" s="384"/>
      <c r="D29" s="384"/>
    </row>
    <row r="30" spans="1:4" x14ac:dyDescent="0.2">
      <c r="A30" s="60" t="s">
        <v>391</v>
      </c>
      <c r="B30" s="61">
        <v>1210</v>
      </c>
      <c r="C30" s="384"/>
      <c r="D30" s="384"/>
    </row>
    <row r="31" spans="1:4" x14ac:dyDescent="0.2">
      <c r="A31" s="60" t="s">
        <v>392</v>
      </c>
      <c r="B31" s="61">
        <v>1219</v>
      </c>
      <c r="C31" s="384"/>
      <c r="D31" s="384"/>
    </row>
    <row r="32" spans="1:4" x14ac:dyDescent="0.2">
      <c r="A32" s="60" t="s">
        <v>393</v>
      </c>
      <c r="B32" s="61">
        <v>1220</v>
      </c>
      <c r="C32" s="387"/>
      <c r="D32" s="387"/>
    </row>
    <row r="33" spans="1:4" x14ac:dyDescent="0.2">
      <c r="A33" s="60" t="s">
        <v>394</v>
      </c>
      <c r="B33" s="61">
        <v>1229</v>
      </c>
      <c r="C33" s="387"/>
      <c r="D33" s="387"/>
    </row>
    <row r="34" spans="1:4" x14ac:dyDescent="0.2">
      <c r="A34" s="60" t="s">
        <v>395</v>
      </c>
      <c r="B34" s="61">
        <v>1230</v>
      </c>
      <c r="C34" s="384"/>
      <c r="D34" s="384"/>
    </row>
    <row r="35" spans="1:4" x14ac:dyDescent="0.2">
      <c r="A35" s="60" t="s">
        <v>396</v>
      </c>
      <c r="B35" s="61">
        <v>1239</v>
      </c>
      <c r="C35" s="384"/>
      <c r="D35" s="384"/>
    </row>
    <row r="36" spans="1:4" x14ac:dyDescent="0.2">
      <c r="A36" s="60" t="s">
        <v>397</v>
      </c>
      <c r="B36" s="61">
        <v>1240</v>
      </c>
      <c r="C36" s="384"/>
      <c r="D36" s="384"/>
    </row>
    <row r="37" spans="1:4" x14ac:dyDescent="0.2">
      <c r="A37" s="60" t="s">
        <v>398</v>
      </c>
      <c r="B37" s="61">
        <v>1249</v>
      </c>
      <c r="C37" s="384"/>
      <c r="D37" s="384"/>
    </row>
    <row r="38" spans="1:4" x14ac:dyDescent="0.2">
      <c r="A38" s="60" t="s">
        <v>399</v>
      </c>
      <c r="B38" s="61">
        <v>1250</v>
      </c>
      <c r="C38" s="384"/>
      <c r="D38" s="384"/>
    </row>
    <row r="39" spans="1:4" x14ac:dyDescent="0.2">
      <c r="A39" s="60" t="s">
        <v>400</v>
      </c>
      <c r="B39" s="61">
        <v>1259</v>
      </c>
      <c r="C39" s="384"/>
      <c r="D39" s="384"/>
    </row>
    <row r="40" spans="1:4" x14ac:dyDescent="0.2">
      <c r="A40" s="60" t="s">
        <v>401</v>
      </c>
      <c r="B40" s="61">
        <v>1260</v>
      </c>
      <c r="C40" s="384"/>
      <c r="D40" s="384"/>
    </row>
    <row r="41" spans="1:4" x14ac:dyDescent="0.2">
      <c r="A41" s="60" t="s">
        <v>402</v>
      </c>
      <c r="B41" s="61">
        <v>1269</v>
      </c>
      <c r="C41" s="384"/>
      <c r="D41" s="384"/>
    </row>
    <row r="42" spans="1:4" x14ac:dyDescent="0.2">
      <c r="A42" s="60" t="s">
        <v>403</v>
      </c>
      <c r="B42" s="61">
        <v>1270</v>
      </c>
      <c r="C42" s="384"/>
      <c r="D42" s="384"/>
    </row>
    <row r="43" spans="1:4" x14ac:dyDescent="0.2">
      <c r="A43" s="60" t="s">
        <v>404</v>
      </c>
      <c r="B43" s="61">
        <v>1280</v>
      </c>
      <c r="C43" s="384"/>
      <c r="D43" s="384"/>
    </row>
    <row r="44" spans="1:4" x14ac:dyDescent="0.2">
      <c r="A44" s="62" t="s">
        <v>405</v>
      </c>
      <c r="B44" s="63">
        <v>1290</v>
      </c>
      <c r="C44" s="384"/>
      <c r="D44" s="384"/>
    </row>
    <row r="45" spans="1:4" ht="25.5" x14ac:dyDescent="0.2">
      <c r="A45" s="60" t="s">
        <v>406</v>
      </c>
      <c r="B45" s="61">
        <v>1310</v>
      </c>
      <c r="C45" s="384"/>
      <c r="D45" s="384"/>
    </row>
    <row r="46" spans="1:4" ht="25.5" x14ac:dyDescent="0.2">
      <c r="A46" s="60" t="s">
        <v>407</v>
      </c>
      <c r="B46" s="61">
        <v>1311</v>
      </c>
      <c r="C46" s="384"/>
      <c r="D46" s="384"/>
    </row>
    <row r="47" spans="1:4" ht="25.5" x14ac:dyDescent="0.2">
      <c r="A47" s="60" t="s">
        <v>408</v>
      </c>
      <c r="B47" s="61">
        <v>1312</v>
      </c>
      <c r="C47" s="384"/>
      <c r="D47" s="384"/>
    </row>
    <row r="48" spans="1:4" ht="25.5" x14ac:dyDescent="0.2">
      <c r="A48" s="60" t="s">
        <v>409</v>
      </c>
      <c r="B48" s="61">
        <v>1313</v>
      </c>
      <c r="C48" s="384"/>
      <c r="D48" s="384"/>
    </row>
    <row r="49" spans="1:4" ht="38.25" x14ac:dyDescent="0.2">
      <c r="A49" s="60" t="s">
        <v>410</v>
      </c>
      <c r="B49" s="61">
        <v>1317</v>
      </c>
      <c r="C49" s="384"/>
      <c r="D49" s="384"/>
    </row>
    <row r="50" spans="1:4" ht="25.5" x14ac:dyDescent="0.2">
      <c r="A50" s="60" t="s">
        <v>411</v>
      </c>
      <c r="B50" s="61">
        <v>1318</v>
      </c>
      <c r="C50" s="384"/>
      <c r="D50" s="384"/>
    </row>
    <row r="51" spans="1:4" ht="25.5" x14ac:dyDescent="0.2">
      <c r="A51" s="60" t="s">
        <v>412</v>
      </c>
      <c r="B51" s="61">
        <v>1319</v>
      </c>
      <c r="C51" s="384"/>
      <c r="D51" s="384"/>
    </row>
    <row r="52" spans="1:4" x14ac:dyDescent="0.2">
      <c r="A52" s="60" t="s">
        <v>413</v>
      </c>
      <c r="B52" s="61">
        <v>1320</v>
      </c>
      <c r="C52" s="384"/>
      <c r="D52" s="384"/>
    </row>
    <row r="53" spans="1:4" x14ac:dyDescent="0.2">
      <c r="A53" s="60" t="s">
        <v>414</v>
      </c>
      <c r="B53" s="61">
        <v>1321</v>
      </c>
      <c r="C53" s="384"/>
      <c r="D53" s="384"/>
    </row>
    <row r="54" spans="1:4" x14ac:dyDescent="0.2">
      <c r="A54" s="60" t="s">
        <v>415</v>
      </c>
      <c r="B54" s="61">
        <v>1322</v>
      </c>
      <c r="C54" s="384"/>
      <c r="D54" s="384"/>
    </row>
    <row r="55" spans="1:4" x14ac:dyDescent="0.2">
      <c r="A55" s="60" t="s">
        <v>416</v>
      </c>
      <c r="B55" s="61">
        <v>1323</v>
      </c>
      <c r="C55" s="384"/>
      <c r="D55" s="384"/>
    </row>
    <row r="56" spans="1:4" x14ac:dyDescent="0.2">
      <c r="A56" s="60" t="s">
        <v>417</v>
      </c>
      <c r="B56" s="61">
        <v>1326</v>
      </c>
      <c r="C56" s="384"/>
      <c r="D56" s="384"/>
    </row>
    <row r="57" spans="1:4" x14ac:dyDescent="0.2">
      <c r="A57" s="60" t="s">
        <v>418</v>
      </c>
      <c r="B57" s="61">
        <v>1327</v>
      </c>
      <c r="C57" s="384"/>
      <c r="D57" s="384"/>
    </row>
    <row r="58" spans="1:4" x14ac:dyDescent="0.2">
      <c r="A58" s="60" t="s">
        <v>419</v>
      </c>
      <c r="B58" s="61">
        <v>1328</v>
      </c>
      <c r="C58" s="384"/>
      <c r="D58" s="384"/>
    </row>
    <row r="59" spans="1:4" x14ac:dyDescent="0.2">
      <c r="A59" s="60" t="s">
        <v>420</v>
      </c>
      <c r="B59" s="61">
        <v>1329</v>
      </c>
      <c r="C59" s="384"/>
      <c r="D59" s="384"/>
    </row>
    <row r="60" spans="1:4" x14ac:dyDescent="0.2">
      <c r="A60" s="60" t="s">
        <v>421</v>
      </c>
      <c r="B60" s="61">
        <v>1330</v>
      </c>
      <c r="C60" s="384"/>
      <c r="D60" s="384"/>
    </row>
    <row r="61" spans="1:4" x14ac:dyDescent="0.2">
      <c r="A61" s="60" t="s">
        <v>422</v>
      </c>
      <c r="B61" s="61">
        <v>1331</v>
      </c>
      <c r="C61" s="384"/>
      <c r="D61" s="384"/>
    </row>
    <row r="62" spans="1:4" x14ac:dyDescent="0.2">
      <c r="A62" s="60" t="s">
        <v>423</v>
      </c>
      <c r="B62" s="61">
        <v>1332</v>
      </c>
      <c r="C62" s="384"/>
      <c r="D62" s="384"/>
    </row>
    <row r="63" spans="1:4" ht="25.5" x14ac:dyDescent="0.2">
      <c r="A63" s="60" t="s">
        <v>424</v>
      </c>
      <c r="B63" s="61">
        <v>1339</v>
      </c>
      <c r="C63" s="384"/>
      <c r="D63" s="384"/>
    </row>
    <row r="64" spans="1:4" x14ac:dyDescent="0.2">
      <c r="A64" s="60" t="s">
        <v>425</v>
      </c>
      <c r="B64" s="61">
        <v>1350</v>
      </c>
      <c r="C64" s="384"/>
      <c r="D64" s="384"/>
    </row>
    <row r="65" spans="1:4" x14ac:dyDescent="0.2">
      <c r="A65" s="60" t="s">
        <v>426</v>
      </c>
      <c r="B65" s="61">
        <v>1351</v>
      </c>
      <c r="C65" s="384"/>
      <c r="D65" s="384"/>
    </row>
    <row r="66" spans="1:4" x14ac:dyDescent="0.2">
      <c r="A66" s="60" t="s">
        <v>427</v>
      </c>
      <c r="B66" s="61">
        <v>1410</v>
      </c>
      <c r="C66" s="384"/>
      <c r="D66" s="384"/>
    </row>
    <row r="67" spans="1:4" x14ac:dyDescent="0.2">
      <c r="A67" s="60" t="s">
        <v>428</v>
      </c>
      <c r="B67" s="61">
        <v>1420</v>
      </c>
      <c r="C67" s="384"/>
      <c r="D67" s="384"/>
    </row>
    <row r="68" spans="1:4" x14ac:dyDescent="0.2">
      <c r="A68" s="60" t="s">
        <v>429</v>
      </c>
      <c r="B68" s="61">
        <v>1430</v>
      </c>
      <c r="C68" s="384"/>
      <c r="D68" s="384"/>
    </row>
    <row r="69" spans="1:4" x14ac:dyDescent="0.2">
      <c r="A69" s="60" t="s">
        <v>430</v>
      </c>
      <c r="B69" s="61">
        <v>1440</v>
      </c>
      <c r="C69" s="384"/>
      <c r="D69" s="384"/>
    </row>
    <row r="70" spans="1:4" x14ac:dyDescent="0.2">
      <c r="A70" s="60" t="s">
        <v>431</v>
      </c>
      <c r="B70" s="61">
        <v>1450</v>
      </c>
      <c r="C70" s="384"/>
      <c r="D70" s="384"/>
    </row>
    <row r="71" spans="1:4" x14ac:dyDescent="0.2">
      <c r="A71" s="60" t="s">
        <v>432</v>
      </c>
      <c r="B71" s="61">
        <v>1510</v>
      </c>
      <c r="C71" s="384"/>
      <c r="D71" s="384"/>
    </row>
    <row r="72" spans="1:4" x14ac:dyDescent="0.2">
      <c r="A72" s="60" t="s">
        <v>433</v>
      </c>
      <c r="B72" s="61">
        <v>1520</v>
      </c>
      <c r="C72" s="384"/>
      <c r="D72" s="384"/>
    </row>
    <row r="73" spans="1:4" x14ac:dyDescent="0.2">
      <c r="A73" s="60" t="s">
        <v>434</v>
      </c>
      <c r="B73" s="63">
        <v>1610</v>
      </c>
      <c r="C73" s="387"/>
      <c r="D73" s="387"/>
    </row>
    <row r="74" spans="1:4" x14ac:dyDescent="0.2">
      <c r="A74" s="60" t="s">
        <v>435</v>
      </c>
      <c r="B74" s="63">
        <v>1619</v>
      </c>
      <c r="C74" s="387"/>
      <c r="D74" s="387"/>
    </row>
    <row r="75" spans="1:4" x14ac:dyDescent="0.2">
      <c r="A75" s="62" t="s">
        <v>436</v>
      </c>
      <c r="B75" s="63">
        <v>1810</v>
      </c>
      <c r="C75" s="387"/>
      <c r="D75" s="387"/>
    </row>
    <row r="76" spans="1:4" ht="25.5" x14ac:dyDescent="0.2">
      <c r="A76" s="60" t="s">
        <v>437</v>
      </c>
      <c r="B76" s="61">
        <v>1820</v>
      </c>
      <c r="C76" s="387"/>
      <c r="D76" s="387"/>
    </row>
    <row r="77" spans="1:4" ht="25.5" x14ac:dyDescent="0.2">
      <c r="A77" s="60" t="s">
        <v>438</v>
      </c>
      <c r="B77" s="61">
        <v>1821</v>
      </c>
      <c r="C77" s="387"/>
      <c r="D77" s="387"/>
    </row>
    <row r="78" spans="1:4" x14ac:dyDescent="0.2">
      <c r="A78" s="60" t="s">
        <v>439</v>
      </c>
      <c r="B78" s="61">
        <v>1830</v>
      </c>
      <c r="C78" s="387"/>
      <c r="D78" s="387"/>
    </row>
    <row r="79" spans="1:4" ht="25.5" x14ac:dyDescent="0.2">
      <c r="A79" s="60" t="s">
        <v>440</v>
      </c>
      <c r="B79" s="61">
        <v>1840</v>
      </c>
      <c r="C79" s="387"/>
      <c r="D79" s="387"/>
    </row>
    <row r="80" spans="1:4" x14ac:dyDescent="0.2">
      <c r="A80" s="60" t="s">
        <v>441</v>
      </c>
      <c r="B80" s="61">
        <v>1850</v>
      </c>
      <c r="C80" s="387"/>
      <c r="D80" s="387"/>
    </row>
    <row r="81" spans="1:4" x14ac:dyDescent="0.2">
      <c r="A81" s="60" t="s">
        <v>442</v>
      </c>
      <c r="B81" s="61">
        <v>2010</v>
      </c>
      <c r="C81" s="384"/>
      <c r="D81" s="384"/>
    </row>
    <row r="82" spans="1:4" x14ac:dyDescent="0.2">
      <c r="A82" s="60" t="s">
        <v>443</v>
      </c>
      <c r="B82" s="61">
        <v>2011</v>
      </c>
      <c r="C82" s="384"/>
      <c r="D82" s="384"/>
    </row>
    <row r="83" spans="1:4" x14ac:dyDescent="0.2">
      <c r="A83" s="60" t="s">
        <v>444</v>
      </c>
      <c r="B83" s="61">
        <v>2020</v>
      </c>
      <c r="C83" s="384"/>
      <c r="D83" s="384"/>
    </row>
    <row r="84" spans="1:4" x14ac:dyDescent="0.2">
      <c r="A84" s="60" t="s">
        <v>445</v>
      </c>
      <c r="B84" s="61">
        <v>2021</v>
      </c>
      <c r="C84" s="384"/>
      <c r="D84" s="384"/>
    </row>
    <row r="85" spans="1:4" x14ac:dyDescent="0.2">
      <c r="A85" s="60" t="s">
        <v>446</v>
      </c>
      <c r="B85" s="61">
        <v>2030</v>
      </c>
      <c r="C85" s="384"/>
      <c r="D85" s="384"/>
    </row>
    <row r="86" spans="1:4" x14ac:dyDescent="0.2">
      <c r="A86" s="60" t="s">
        <v>447</v>
      </c>
      <c r="B86" s="61">
        <v>2031</v>
      </c>
      <c r="C86" s="384"/>
      <c r="D86" s="384"/>
    </row>
    <row r="87" spans="1:4" x14ac:dyDescent="0.2">
      <c r="A87" s="60" t="s">
        <v>448</v>
      </c>
      <c r="B87" s="61">
        <v>2040</v>
      </c>
      <c r="C87" s="384"/>
      <c r="D87" s="384"/>
    </row>
    <row r="88" spans="1:4" x14ac:dyDescent="0.2">
      <c r="A88" s="60" t="s">
        <v>449</v>
      </c>
      <c r="B88" s="61">
        <v>2041</v>
      </c>
      <c r="C88" s="384"/>
      <c r="D88" s="384"/>
    </row>
    <row r="89" spans="1:4" x14ac:dyDescent="0.2">
      <c r="A89" s="60" t="s">
        <v>450</v>
      </c>
      <c r="B89" s="61">
        <v>2050</v>
      </c>
      <c r="C89" s="384"/>
      <c r="D89" s="384"/>
    </row>
    <row r="90" spans="1:4" x14ac:dyDescent="0.2">
      <c r="A90" s="60" t="s">
        <v>451</v>
      </c>
      <c r="B90" s="61">
        <v>2051</v>
      </c>
      <c r="C90" s="384"/>
      <c r="D90" s="384"/>
    </row>
    <row r="91" spans="1:4" x14ac:dyDescent="0.2">
      <c r="A91" s="60" t="s">
        <v>452</v>
      </c>
      <c r="B91" s="64">
        <v>2060</v>
      </c>
      <c r="C91" s="384"/>
      <c r="D91" s="384"/>
    </row>
    <row r="92" spans="1:4" x14ac:dyDescent="0.2">
      <c r="A92" s="60" t="s">
        <v>453</v>
      </c>
      <c r="B92" s="64">
        <v>2061</v>
      </c>
      <c r="C92" s="384"/>
      <c r="D92" s="384"/>
    </row>
    <row r="93" spans="1:4" x14ac:dyDescent="0.2">
      <c r="A93" s="60" t="s">
        <v>454</v>
      </c>
      <c r="B93" s="64">
        <v>2070</v>
      </c>
      <c r="C93" s="384"/>
      <c r="D93" s="384"/>
    </row>
    <row r="94" spans="1:4" x14ac:dyDescent="0.2">
      <c r="A94" s="60" t="s">
        <v>455</v>
      </c>
      <c r="B94" s="64">
        <v>2071</v>
      </c>
      <c r="C94" s="384"/>
      <c r="D94" s="384"/>
    </row>
    <row r="95" spans="1:4" x14ac:dyDescent="0.2">
      <c r="A95" s="60" t="s">
        <v>456</v>
      </c>
      <c r="B95" s="64">
        <v>2080</v>
      </c>
      <c r="C95" s="384"/>
      <c r="D95" s="384"/>
    </row>
    <row r="96" spans="1:4" x14ac:dyDescent="0.2">
      <c r="A96" s="60" t="s">
        <v>457</v>
      </c>
      <c r="B96" s="64">
        <v>2082</v>
      </c>
      <c r="C96" s="384"/>
      <c r="D96" s="384"/>
    </row>
    <row r="97" spans="1:4" x14ac:dyDescent="0.2">
      <c r="A97" s="60" t="s">
        <v>458</v>
      </c>
      <c r="B97" s="64">
        <v>2090</v>
      </c>
      <c r="C97" s="384"/>
      <c r="D97" s="384"/>
    </row>
    <row r="98" spans="1:4" x14ac:dyDescent="0.2">
      <c r="A98" s="60" t="s">
        <v>459</v>
      </c>
      <c r="B98" s="64">
        <v>2110</v>
      </c>
      <c r="C98" s="384"/>
      <c r="D98" s="384"/>
    </row>
    <row r="99" spans="1:4" x14ac:dyDescent="0.2">
      <c r="A99" s="60" t="s">
        <v>460</v>
      </c>
      <c r="B99" s="64">
        <v>2111</v>
      </c>
      <c r="C99" s="384"/>
      <c r="D99" s="384"/>
    </row>
    <row r="100" spans="1:4" x14ac:dyDescent="0.2">
      <c r="A100" s="60" t="s">
        <v>461</v>
      </c>
      <c r="B100" s="64">
        <v>2120</v>
      </c>
      <c r="C100" s="384"/>
      <c r="D100" s="384"/>
    </row>
    <row r="101" spans="1:4" x14ac:dyDescent="0.2">
      <c r="A101" s="60" t="s">
        <v>462</v>
      </c>
      <c r="B101" s="64">
        <v>2121</v>
      </c>
      <c r="C101" s="384"/>
      <c r="D101" s="384"/>
    </row>
    <row r="102" spans="1:4" x14ac:dyDescent="0.2">
      <c r="A102" s="60" t="s">
        <v>463</v>
      </c>
      <c r="B102" s="64">
        <v>2130</v>
      </c>
      <c r="C102" s="384"/>
      <c r="D102" s="384"/>
    </row>
    <row r="103" spans="1:4" x14ac:dyDescent="0.2">
      <c r="A103" s="60" t="s">
        <v>464</v>
      </c>
      <c r="B103" s="64">
        <v>2131</v>
      </c>
      <c r="C103" s="384"/>
      <c r="D103" s="384"/>
    </row>
    <row r="104" spans="1:4" x14ac:dyDescent="0.2">
      <c r="A104" s="60" t="s">
        <v>465</v>
      </c>
      <c r="B104" s="64">
        <v>2140</v>
      </c>
      <c r="C104" s="384"/>
      <c r="D104" s="384"/>
    </row>
    <row r="105" spans="1:4" x14ac:dyDescent="0.2">
      <c r="A105" s="60" t="s">
        <v>466</v>
      </c>
      <c r="B105" s="64">
        <v>2141</v>
      </c>
      <c r="C105" s="384"/>
      <c r="D105" s="384"/>
    </row>
    <row r="106" spans="1:4" x14ac:dyDescent="0.2">
      <c r="A106" s="60" t="s">
        <v>467</v>
      </c>
      <c r="B106" s="64">
        <v>2150</v>
      </c>
      <c r="C106" s="384"/>
      <c r="D106" s="384"/>
    </row>
    <row r="107" spans="1:4" x14ac:dyDescent="0.2">
      <c r="A107" s="60" t="s">
        <v>468</v>
      </c>
      <c r="B107" s="64">
        <v>2151</v>
      </c>
      <c r="C107" s="384"/>
      <c r="D107" s="384"/>
    </row>
    <row r="108" spans="1:4" x14ac:dyDescent="0.2">
      <c r="A108" s="60" t="s">
        <v>469</v>
      </c>
      <c r="B108" s="64">
        <v>2160</v>
      </c>
      <c r="C108" s="384"/>
      <c r="D108" s="384"/>
    </row>
    <row r="109" spans="1:4" x14ac:dyDescent="0.2">
      <c r="A109" s="60" t="s">
        <v>470</v>
      </c>
      <c r="B109" s="64">
        <v>2161</v>
      </c>
      <c r="C109" s="384"/>
      <c r="D109" s="384"/>
    </row>
    <row r="110" spans="1:4" x14ac:dyDescent="0.2">
      <c r="A110" s="65" t="s">
        <v>187</v>
      </c>
      <c r="B110" s="66">
        <v>2610</v>
      </c>
      <c r="C110" s="384"/>
      <c r="D110" s="384"/>
    </row>
    <row r="111" spans="1:4" x14ac:dyDescent="0.2">
      <c r="A111" s="65" t="s">
        <v>471</v>
      </c>
      <c r="B111" s="64">
        <v>2910</v>
      </c>
      <c r="C111" s="384"/>
      <c r="D111" s="384"/>
    </row>
    <row r="112" spans="1:4" x14ac:dyDescent="0.2">
      <c r="A112" s="62" t="s">
        <v>472</v>
      </c>
      <c r="B112" s="64">
        <v>3110</v>
      </c>
      <c r="C112" s="384"/>
      <c r="D112" s="384"/>
    </row>
    <row r="113" spans="1:4" x14ac:dyDescent="0.2">
      <c r="A113" s="62" t="s">
        <v>473</v>
      </c>
      <c r="B113" s="66">
        <v>3120</v>
      </c>
      <c r="C113" s="384"/>
      <c r="D113" s="384"/>
    </row>
    <row r="114" spans="1:4" x14ac:dyDescent="0.2">
      <c r="A114" s="62" t="s">
        <v>474</v>
      </c>
      <c r="B114" s="66">
        <v>3130</v>
      </c>
      <c r="C114" s="384"/>
      <c r="D114" s="384"/>
    </row>
    <row r="115" spans="1:4" x14ac:dyDescent="0.2">
      <c r="A115" s="62" t="s">
        <v>475</v>
      </c>
      <c r="B115" s="66">
        <v>3210</v>
      </c>
      <c r="C115" s="384"/>
      <c r="D115" s="384"/>
    </row>
    <row r="116" spans="1:4" x14ac:dyDescent="0.2">
      <c r="A116" s="62" t="s">
        <v>476</v>
      </c>
      <c r="B116" s="66">
        <v>3220</v>
      </c>
      <c r="C116" s="384"/>
      <c r="D116" s="384"/>
    </row>
    <row r="117" spans="1:4" x14ac:dyDescent="0.2">
      <c r="A117" s="62" t="s">
        <v>477</v>
      </c>
      <c r="B117" s="66">
        <v>3230</v>
      </c>
      <c r="C117" s="384"/>
      <c r="D117" s="384"/>
    </row>
    <row r="118" spans="1:4" x14ac:dyDescent="0.2">
      <c r="A118" s="62" t="s">
        <v>478</v>
      </c>
      <c r="B118" s="66">
        <v>3240</v>
      </c>
      <c r="C118" s="384"/>
      <c r="D118" s="384"/>
    </row>
    <row r="119" spans="1:4" x14ac:dyDescent="0.2">
      <c r="A119" s="62" t="s">
        <v>479</v>
      </c>
      <c r="B119" s="66">
        <v>3250</v>
      </c>
      <c r="C119" s="384"/>
      <c r="D119" s="384"/>
    </row>
    <row r="120" spans="1:4" x14ac:dyDescent="0.2">
      <c r="A120" s="62" t="s">
        <v>480</v>
      </c>
      <c r="B120" s="66">
        <v>3260</v>
      </c>
      <c r="C120" s="384"/>
      <c r="D120" s="384"/>
    </row>
    <row r="121" spans="1:4" x14ac:dyDescent="0.2">
      <c r="A121" s="62" t="s">
        <v>481</v>
      </c>
      <c r="B121" s="66">
        <v>3310</v>
      </c>
      <c r="C121" s="384"/>
      <c r="D121" s="384"/>
    </row>
    <row r="122" spans="1:4" x14ac:dyDescent="0.2">
      <c r="A122" s="62" t="s">
        <v>482</v>
      </c>
      <c r="B122" s="66">
        <v>3311</v>
      </c>
      <c r="C122" s="384"/>
      <c r="D122" s="384"/>
    </row>
    <row r="123" spans="1:4" x14ac:dyDescent="0.2">
      <c r="A123" s="60" t="s">
        <v>483</v>
      </c>
      <c r="B123" s="64">
        <v>3312</v>
      </c>
      <c r="C123" s="384"/>
      <c r="D123" s="384"/>
    </row>
    <row r="124" spans="1:4" x14ac:dyDescent="0.2">
      <c r="A124" s="62" t="s">
        <v>484</v>
      </c>
      <c r="B124" s="66">
        <v>3313</v>
      </c>
      <c r="C124" s="384"/>
      <c r="D124" s="384"/>
    </row>
    <row r="125" spans="1:4" x14ac:dyDescent="0.2">
      <c r="A125" s="62" t="s">
        <v>485</v>
      </c>
      <c r="B125" s="66">
        <v>3314</v>
      </c>
      <c r="C125" s="384"/>
      <c r="D125" s="384"/>
    </row>
    <row r="126" spans="1:4" x14ac:dyDescent="0.2">
      <c r="A126" s="62" t="s">
        <v>486</v>
      </c>
      <c r="B126" s="66">
        <v>3320</v>
      </c>
      <c r="C126" s="384"/>
      <c r="D126" s="384"/>
    </row>
    <row r="127" spans="1:4" x14ac:dyDescent="0.2">
      <c r="A127" s="62" t="s">
        <v>487</v>
      </c>
      <c r="B127" s="66">
        <v>3330</v>
      </c>
      <c r="C127" s="384"/>
      <c r="D127" s="384"/>
    </row>
    <row r="128" spans="1:4" x14ac:dyDescent="0.2">
      <c r="A128" s="62" t="s">
        <v>488</v>
      </c>
      <c r="B128" s="66">
        <v>3340</v>
      </c>
      <c r="C128" s="384"/>
      <c r="D128" s="384"/>
    </row>
    <row r="129" spans="1:4" x14ac:dyDescent="0.2">
      <c r="A129" s="62" t="s">
        <v>489</v>
      </c>
      <c r="B129" s="66">
        <v>3350</v>
      </c>
      <c r="C129" s="384"/>
      <c r="D129" s="384"/>
    </row>
    <row r="130" spans="1:4" x14ac:dyDescent="0.2">
      <c r="A130" s="62" t="s">
        <v>490</v>
      </c>
      <c r="B130" s="66">
        <v>3360</v>
      </c>
      <c r="C130" s="384"/>
      <c r="D130" s="384"/>
    </row>
    <row r="131" spans="1:4" x14ac:dyDescent="0.2">
      <c r="A131" s="62" t="s">
        <v>491</v>
      </c>
      <c r="B131" s="66">
        <v>3370</v>
      </c>
      <c r="C131" s="384"/>
      <c r="D131" s="384"/>
    </row>
    <row r="132" spans="1:4" x14ac:dyDescent="0.2">
      <c r="A132" s="67" t="s">
        <v>492</v>
      </c>
      <c r="B132" s="66">
        <v>3380</v>
      </c>
      <c r="C132" s="384"/>
      <c r="D132" s="384"/>
    </row>
    <row r="133" spans="1:4" x14ac:dyDescent="0.2">
      <c r="A133" s="67" t="s">
        <v>493</v>
      </c>
      <c r="B133" s="66">
        <v>3390</v>
      </c>
      <c r="C133" s="384"/>
      <c r="D133" s="384"/>
    </row>
    <row r="134" spans="1:4" x14ac:dyDescent="0.2">
      <c r="A134" s="67" t="s">
        <v>494</v>
      </c>
      <c r="B134" s="66">
        <v>3410</v>
      </c>
      <c r="C134" s="387"/>
      <c r="D134" s="388"/>
    </row>
    <row r="135" spans="1:4" x14ac:dyDescent="0.2">
      <c r="A135" s="67" t="s">
        <v>495</v>
      </c>
      <c r="B135" s="66">
        <v>3420</v>
      </c>
      <c r="C135" s="387"/>
      <c r="D135" s="388"/>
    </row>
    <row r="136" spans="1:4" ht="25.5" x14ac:dyDescent="0.2">
      <c r="A136" s="60" t="s">
        <v>496</v>
      </c>
      <c r="B136" s="64">
        <v>3421</v>
      </c>
      <c r="C136" s="387"/>
      <c r="D136" s="388"/>
    </row>
    <row r="137" spans="1:4" x14ac:dyDescent="0.2">
      <c r="A137" s="67" t="s">
        <v>497</v>
      </c>
      <c r="B137" s="66">
        <v>3430</v>
      </c>
      <c r="C137" s="387"/>
      <c r="D137" s="387"/>
    </row>
    <row r="138" spans="1:4" x14ac:dyDescent="0.2">
      <c r="A138" s="62" t="s">
        <v>498</v>
      </c>
      <c r="B138" s="66">
        <v>3510</v>
      </c>
      <c r="C138" s="387"/>
      <c r="D138" s="387"/>
    </row>
    <row r="139" spans="1:4" x14ac:dyDescent="0.2">
      <c r="A139" s="62" t="s">
        <v>499</v>
      </c>
      <c r="B139" s="66">
        <v>3610</v>
      </c>
      <c r="C139" s="387"/>
      <c r="D139" s="387"/>
    </row>
    <row r="140" spans="1:4" x14ac:dyDescent="0.2">
      <c r="A140" s="274" t="s">
        <v>500</v>
      </c>
      <c r="B140" s="64">
        <v>3710</v>
      </c>
      <c r="C140" s="384"/>
      <c r="D140" s="384"/>
    </row>
    <row r="141" spans="1:4" x14ac:dyDescent="0.2">
      <c r="A141" s="274" t="s">
        <v>501</v>
      </c>
      <c r="B141" s="64">
        <v>3720</v>
      </c>
      <c r="C141" s="384"/>
      <c r="D141" s="384"/>
    </row>
    <row r="142" spans="1:4" x14ac:dyDescent="0.2">
      <c r="A142" s="68" t="s">
        <v>502</v>
      </c>
      <c r="B142" s="64">
        <v>3730</v>
      </c>
      <c r="C142" s="384"/>
      <c r="D142" s="384"/>
    </row>
    <row r="143" spans="1:4" x14ac:dyDescent="0.2">
      <c r="A143" s="60" t="s">
        <v>471</v>
      </c>
      <c r="B143" s="64">
        <v>3910</v>
      </c>
      <c r="C143" s="384"/>
      <c r="D143" s="384"/>
    </row>
    <row r="144" spans="1:4" x14ac:dyDescent="0.2">
      <c r="A144" s="60" t="s">
        <v>503</v>
      </c>
      <c r="B144" s="64">
        <v>4110</v>
      </c>
      <c r="C144" s="384"/>
      <c r="D144" s="384"/>
    </row>
    <row r="145" spans="1:4" x14ac:dyDescent="0.2">
      <c r="A145" s="60" t="s">
        <v>504</v>
      </c>
      <c r="B145" s="64">
        <v>4111</v>
      </c>
      <c r="C145" s="384"/>
      <c r="D145" s="389"/>
    </row>
    <row r="146" spans="1:4" x14ac:dyDescent="0.2">
      <c r="A146" s="60" t="s">
        <v>505</v>
      </c>
      <c r="B146" s="64">
        <v>4210</v>
      </c>
      <c r="C146" s="384"/>
      <c r="D146" s="389"/>
    </row>
    <row r="147" spans="1:4" x14ac:dyDescent="0.2">
      <c r="A147" s="60" t="s">
        <v>506</v>
      </c>
      <c r="B147" s="64">
        <v>4211</v>
      </c>
      <c r="C147" s="384"/>
      <c r="D147" s="389"/>
    </row>
    <row r="148" spans="1:4" x14ac:dyDescent="0.2">
      <c r="A148" s="60" t="s">
        <v>507</v>
      </c>
      <c r="B148" s="64">
        <v>4310</v>
      </c>
      <c r="C148" s="384"/>
      <c r="D148" s="389"/>
    </row>
    <row r="149" spans="1:4" x14ac:dyDescent="0.2">
      <c r="A149" s="60" t="s">
        <v>508</v>
      </c>
      <c r="B149" s="64">
        <v>4311</v>
      </c>
      <c r="C149" s="384"/>
      <c r="D149" s="389"/>
    </row>
    <row r="150" spans="1:4" x14ac:dyDescent="0.2">
      <c r="A150" s="62" t="s">
        <v>124</v>
      </c>
      <c r="B150" s="66">
        <v>4410</v>
      </c>
      <c r="C150" s="387"/>
      <c r="D150" s="388"/>
    </row>
    <row r="151" spans="1:4" x14ac:dyDescent="0.2">
      <c r="A151" s="62" t="s">
        <v>509</v>
      </c>
      <c r="B151" s="66">
        <v>4510</v>
      </c>
      <c r="C151" s="384"/>
      <c r="D151" s="389"/>
    </row>
    <row r="152" spans="1:4" x14ac:dyDescent="0.2">
      <c r="A152" s="62" t="s">
        <v>510</v>
      </c>
      <c r="B152" s="66">
        <v>4610</v>
      </c>
      <c r="C152" s="384"/>
      <c r="D152" s="389"/>
    </row>
    <row r="153" spans="1:4" x14ac:dyDescent="0.2">
      <c r="A153" s="60" t="s">
        <v>511</v>
      </c>
      <c r="B153" s="64">
        <v>4710</v>
      </c>
      <c r="C153" s="382"/>
      <c r="D153" s="383"/>
    </row>
    <row r="154" spans="1:4" x14ac:dyDescent="0.2">
      <c r="A154" s="60" t="s">
        <v>512</v>
      </c>
      <c r="B154" s="64">
        <v>4711</v>
      </c>
      <c r="C154" s="382"/>
      <c r="D154" s="383"/>
    </row>
    <row r="155" spans="1:4" x14ac:dyDescent="0.2">
      <c r="A155" s="60" t="s">
        <v>513</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514</v>
      </c>
      <c r="B158" s="66">
        <v>127001</v>
      </c>
      <c r="C158" s="382"/>
      <c r="D158" s="383"/>
    </row>
    <row r="159" spans="1:4" x14ac:dyDescent="0.2">
      <c r="A159" s="62" t="s">
        <v>515</v>
      </c>
      <c r="B159" s="66">
        <v>332004</v>
      </c>
      <c r="C159" s="382"/>
      <c r="D159" s="383"/>
    </row>
    <row r="160" spans="1:4" x14ac:dyDescent="0.2">
      <c r="A160" s="56" t="s">
        <v>516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01"/>
      <c r="C173" s="1401"/>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2023-03-29T08:15:30Z</dcterms:modified>
  <cp:category/>
  <cp:contentStatus/>
</cp:coreProperties>
</file>