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DB41CA03-8B06-4ACC-A810-EE197FF85D17}" xr6:coauthVersionLast="47" xr6:coauthVersionMax="47" xr10:uidLastSave="{00000000-0000-0000-0000-000000000000}"/>
  <workbookProtection workbookAlgorithmName="SHA-512" workbookHashValue="6x31JHMOBHY6QSENj4+OWhqt5ATbfTtd8ziwy6oyeiW+mq/fN0AMUeOtbrJW/fr1i5RlPnwPJPnrEMn/vJ3PyA==" workbookSaltValue="6DN98f2++PlUc90qRn3mlg==" workbookSpinCount="100000" lockStructure="1"/>
  <bookViews>
    <workbookView xWindow="-120" yWindow="-120" windowWidth="29040" windowHeight="15840" tabRatio="771" firstSheet="3" activeTab="10"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8" i="80" l="1"/>
  <c r="F37" i="80"/>
  <c r="E49" i="20"/>
  <c r="D49" i="20"/>
  <c r="N13" i="67" l="1"/>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B19" i="56" s="1"/>
  <c r="D21" i="56"/>
  <c r="G21" i="56"/>
  <c r="E21" i="56"/>
  <c r="L142" i="81"/>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J499" i="71"/>
  <c r="J496" i="71"/>
  <c r="K496" i="71" s="1"/>
  <c r="N496" i="71" s="1"/>
  <c r="J495" i="71"/>
  <c r="K495" i="71" s="1"/>
  <c r="N495" i="71" s="1"/>
  <c r="J494" i="71"/>
  <c r="K494" i="71" s="1"/>
  <c r="N494" i="71" s="1"/>
  <c r="J493" i="71"/>
  <c r="J492" i="71"/>
  <c r="J491" i="71"/>
  <c r="J490" i="71"/>
  <c r="J489" i="71"/>
  <c r="J486" i="71"/>
  <c r="J485" i="71"/>
  <c r="J484" i="71"/>
  <c r="J483" i="71"/>
  <c r="J482" i="71"/>
  <c r="K482" i="71" s="1"/>
  <c r="N482" i="71" s="1"/>
  <c r="J481" i="71"/>
  <c r="K481" i="71" s="1"/>
  <c r="N481" i="71" s="1"/>
  <c r="J480" i="7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J459" i="71"/>
  <c r="J456" i="71"/>
  <c r="K456" i="71" s="1"/>
  <c r="N456" i="71" s="1"/>
  <c r="J455" i="71"/>
  <c r="K455" i="71" s="1"/>
  <c r="N455" i="71" s="1"/>
  <c r="J454" i="71"/>
  <c r="J453" i="71"/>
  <c r="J452" i="71"/>
  <c r="J451" i="71"/>
  <c r="J450" i="71"/>
  <c r="J449" i="71"/>
  <c r="J446" i="71"/>
  <c r="K446" i="71" s="1"/>
  <c r="N446" i="71" s="1"/>
  <c r="J445" i="71"/>
  <c r="J444" i="71"/>
  <c r="J443" i="71"/>
  <c r="K443" i="71" s="1"/>
  <c r="N443" i="71" s="1"/>
  <c r="J442" i="71"/>
  <c r="K442" i="71" s="1"/>
  <c r="N442" i="71" s="1"/>
  <c r="J441" i="71"/>
  <c r="K441" i="71" s="1"/>
  <c r="N441" i="71" s="1"/>
  <c r="J440" i="71"/>
  <c r="J439" i="71"/>
  <c r="J436" i="71"/>
  <c r="K436" i="71" s="1"/>
  <c r="N436" i="71" s="1"/>
  <c r="J435" i="71"/>
  <c r="K435" i="71" s="1"/>
  <c r="N435" i="71" s="1"/>
  <c r="J434" i="71"/>
  <c r="K434" i="71" s="1"/>
  <c r="N434" i="71" s="1"/>
  <c r="J433" i="71"/>
  <c r="K433" i="71" s="1"/>
  <c r="N433" i="71" s="1"/>
  <c r="J432" i="71"/>
  <c r="J431" i="71"/>
  <c r="J430" i="71"/>
  <c r="J429" i="71"/>
  <c r="J426" i="71"/>
  <c r="J425" i="71"/>
  <c r="J424" i="71"/>
  <c r="K424" i="71" s="1"/>
  <c r="N424" i="71" s="1"/>
  <c r="J423" i="71"/>
  <c r="K423" i="71" s="1"/>
  <c r="N423" i="71" s="1"/>
  <c r="J422" i="71"/>
  <c r="J421" i="71"/>
  <c r="K421" i="71" s="1"/>
  <c r="N421" i="71" s="1"/>
  <c r="J420" i="71"/>
  <c r="J419" i="71"/>
  <c r="J416" i="71"/>
  <c r="K416" i="71" s="1"/>
  <c r="N416" i="71" s="1"/>
  <c r="J415" i="71"/>
  <c r="K415" i="71" s="1"/>
  <c r="N415" i="71" s="1"/>
  <c r="J414" i="71"/>
  <c r="K414" i="71" s="1"/>
  <c r="N414" i="71" s="1"/>
  <c r="J413" i="71"/>
  <c r="J412" i="71"/>
  <c r="J411" i="71"/>
  <c r="J410" i="71"/>
  <c r="K410" i="71" s="1"/>
  <c r="N410" i="71" s="1"/>
  <c r="J409" i="71"/>
  <c r="J406" i="71"/>
  <c r="J405" i="71"/>
  <c r="J404" i="71"/>
  <c r="J403" i="71"/>
  <c r="J402" i="71"/>
  <c r="K402" i="71" s="1"/>
  <c r="N402" i="71" s="1"/>
  <c r="J401" i="71"/>
  <c r="K401" i="71" s="1"/>
  <c r="N401" i="71" s="1"/>
  <c r="J400" i="71"/>
  <c r="J399" i="71"/>
  <c r="J396" i="71"/>
  <c r="K396" i="71" s="1"/>
  <c r="N396" i="71" s="1"/>
  <c r="J395" i="71"/>
  <c r="K395" i="71" s="1"/>
  <c r="N395" i="71" s="1"/>
  <c r="J394" i="71"/>
  <c r="K394" i="71" s="1"/>
  <c r="N394" i="71" s="1"/>
  <c r="J393" i="71"/>
  <c r="J392" i="71"/>
  <c r="J391" i="71"/>
  <c r="J390" i="71"/>
  <c r="J389" i="71"/>
  <c r="K406" i="71"/>
  <c r="N406" i="71" s="1"/>
  <c r="K426" i="71"/>
  <c r="N426" i="71" s="1"/>
  <c r="K486" i="71"/>
  <c r="N486" i="71" s="1"/>
  <c r="J386" i="71"/>
  <c r="J385" i="71"/>
  <c r="K385" i="71" s="1"/>
  <c r="N385" i="71" s="1"/>
  <c r="J384" i="71"/>
  <c r="K384" i="71" s="1"/>
  <c r="N384" i="71" s="1"/>
  <c r="J383" i="7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G45"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K500" i="71"/>
  <c r="N500" i="71" s="1"/>
  <c r="Q499" i="71"/>
  <c r="K499" i="71"/>
  <c r="N499" i="71" s="1"/>
  <c r="P498" i="71"/>
  <c r="O498" i="71"/>
  <c r="M498" i="71"/>
  <c r="L498" i="71"/>
  <c r="A498" i="71"/>
  <c r="Q497" i="71"/>
  <c r="N497" i="71"/>
  <c r="Q496" i="71"/>
  <c r="Q495" i="7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K480" i="71"/>
  <c r="N480" i="71" s="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K460" i="71"/>
  <c r="N460" i="71" s="1"/>
  <c r="Q459" i="71"/>
  <c r="K459" i="71"/>
  <c r="P458" i="71"/>
  <c r="O458" i="71"/>
  <c r="M458" i="71"/>
  <c r="L458" i="71"/>
  <c r="Q457" i="71"/>
  <c r="N457" i="71"/>
  <c r="Q456" i="71"/>
  <c r="Q455" i="7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K440" i="71"/>
  <c r="N440" i="71" s="1"/>
  <c r="Q439" i="71"/>
  <c r="K439" i="71"/>
  <c r="P438" i="71"/>
  <c r="O438" i="71"/>
  <c r="M438" i="71"/>
  <c r="L438" i="71"/>
  <c r="Q437" i="71"/>
  <c r="N437" i="71"/>
  <c r="Q436" i="71"/>
  <c r="Q435" i="7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K420" i="71"/>
  <c r="Q419" i="71"/>
  <c r="K419" i="71"/>
  <c r="N419" i="71" s="1"/>
  <c r="P418" i="71"/>
  <c r="O418" i="71"/>
  <c r="M418" i="71"/>
  <c r="L418" i="71"/>
  <c r="Q417" i="71"/>
  <c r="N417" i="71"/>
  <c r="Q416" i="71"/>
  <c r="Q415" i="7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K400" i="71"/>
  <c r="N400" i="71" s="1"/>
  <c r="Q399" i="71"/>
  <c r="K399" i="71"/>
  <c r="P398" i="71"/>
  <c r="O398" i="71"/>
  <c r="M398" i="71"/>
  <c r="L398" i="71"/>
  <c r="Q397" i="71"/>
  <c r="N397" i="71"/>
  <c r="Q396" i="71"/>
  <c r="Q395" i="7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Q384" i="7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101" i="73" l="1"/>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F121" i="79" s="1"/>
  <c r="L943" i="71"/>
  <c r="M796" i="71"/>
  <c r="E107" i="79"/>
  <c r="F107" i="79" s="1"/>
  <c r="E115" i="79"/>
  <c r="F115" i="79" s="1"/>
  <c r="E122" i="79"/>
  <c r="F122" i="79" s="1"/>
  <c r="N10" i="72"/>
  <c r="E110" i="79"/>
  <c r="F110" i="79" s="1"/>
  <c r="E118" i="79"/>
  <c r="F118" i="79" s="1"/>
  <c r="N322" i="71"/>
  <c r="G9" i="75"/>
  <c r="G51" i="75"/>
  <c r="E51" i="79"/>
  <c r="F51" i="79" s="1"/>
  <c r="E56" i="79"/>
  <c r="F56" i="79" s="1"/>
  <c r="E50" i="79"/>
  <c r="E48" i="79" s="1"/>
  <c r="E54" i="79"/>
  <c r="F54" i="79" s="1"/>
  <c r="E114" i="79"/>
  <c r="F114" i="79" s="1"/>
  <c r="A5" i="34"/>
  <c r="A6" i="36"/>
  <c r="A6" i="78" s="1"/>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F50"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8" i="74" l="1"/>
  <c r="E955" i="71"/>
  <c r="E103" i="79"/>
  <c r="B417" i="73"/>
  <c r="F417" i="73" s="1"/>
  <c r="F956" i="71"/>
  <c r="E112" i="79"/>
  <c r="B956" i="71"/>
  <c r="B419" i="73"/>
  <c r="F419" i="73" s="1"/>
  <c r="F955" i="71"/>
  <c r="Q448" i="71"/>
  <c r="K949" i="71"/>
  <c r="N233" i="71"/>
  <c r="C973" i="71"/>
  <c r="E121" i="79"/>
  <c r="C136" i="74"/>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954" i="71" s="1"/>
  <c r="C955" i="71"/>
  <c r="D955" i="71"/>
  <c r="D954" i="71" s="1"/>
  <c r="O241" i="73"/>
  <c r="D145" i="74"/>
  <c r="E93" i="72"/>
  <c r="G74" i="74"/>
  <c r="F148" i="74" s="1"/>
  <c r="G62" i="74"/>
  <c r="G34" i="74"/>
  <c r="H5" i="34"/>
  <c r="G51" i="74"/>
  <c r="F142" i="74" s="1"/>
  <c r="G57" i="74"/>
  <c r="G27" i="74"/>
  <c r="F127" i="74" s="1"/>
  <c r="G40" i="74"/>
  <c r="F130" i="74" s="1"/>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E418" i="73" s="1"/>
  <c r="O73" i="73"/>
  <c r="O31" i="73"/>
  <c r="N31" i="73"/>
  <c r="O367" i="73"/>
  <c r="N367" i="73"/>
  <c r="E103" i="36" s="1"/>
  <c r="O388" i="73"/>
  <c r="N388" i="73"/>
  <c r="E99" i="36" s="1"/>
  <c r="N10" i="73"/>
  <c r="D102" i="45" s="1"/>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E952" i="71" l="1"/>
  <c r="D952" i="71"/>
  <c r="F149" i="74"/>
  <c r="F133" i="74"/>
  <c r="C971" i="71"/>
  <c r="F125" i="74"/>
  <c r="C969" i="7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37" i="74" l="1"/>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79" i="75" s="1"/>
  <c r="H19" i="70"/>
  <c r="H80" i="75" s="1"/>
  <c r="H20" i="70"/>
  <c r="H21" i="70"/>
  <c r="H22" i="70"/>
  <c r="H23" i="70"/>
  <c r="H24" i="70"/>
  <c r="H25" i="70"/>
  <c r="H26" i="70"/>
  <c r="H27" i="70"/>
  <c r="H28" i="70"/>
  <c r="H29" i="70"/>
  <c r="H30" i="70"/>
  <c r="H91" i="75" s="1"/>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73" i="75" l="1"/>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F30" i="80" s="1"/>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l="1"/>
  <c r="F36" i="57"/>
  <c r="B15" i="42"/>
  <c r="D83" i="62"/>
  <c r="E63" i="57"/>
  <c r="E83" i="62"/>
  <c r="F72" i="62"/>
  <c r="F49" i="57"/>
  <c r="F23" i="57"/>
  <c r="F36" i="62"/>
  <c r="F62" i="62"/>
  <c r="D63" i="57"/>
  <c r="F10" i="62"/>
  <c r="D89" i="3"/>
  <c r="E89" i="3"/>
  <c r="F63" i="57" l="1"/>
  <c r="F83" i="62"/>
  <c r="E90" i="60"/>
  <c r="E12" i="60" s="1"/>
  <c r="C90" i="60"/>
  <c r="B90" i="60"/>
  <c r="E88" i="60"/>
  <c r="C88" i="60"/>
  <c r="B88" i="60"/>
  <c r="E86" i="60"/>
  <c r="C86" i="60"/>
  <c r="B86" i="60"/>
  <c r="B84" i="60"/>
  <c r="B82"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E37" i="79" s="1"/>
  <c r="M17" i="33"/>
  <c r="E56" i="36" s="1"/>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62" i="36" l="1"/>
  <c r="E77" i="79"/>
  <c r="E81" i="79"/>
  <c r="F81" i="79" s="1"/>
  <c r="E54" i="36"/>
  <c r="E36" i="79"/>
  <c r="E40" i="79"/>
  <c r="E49" i="36"/>
  <c r="E79" i="79"/>
  <c r="E75" i="79" s="1"/>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79" i="79" l="1"/>
  <c r="E66" i="79"/>
  <c r="E61" i="36"/>
  <c r="F63" i="36"/>
  <c r="F60" i="79"/>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F41" i="17" s="1"/>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0" i="43"/>
  <c r="E10" i="43" s="1"/>
  <c r="D87" i="17"/>
  <c r="D98" i="17" s="1"/>
  <c r="F95" i="3"/>
  <c r="G78" i="3" s="1"/>
  <c r="D46" i="17"/>
  <c r="D21" i="11"/>
  <c r="D33" i="20"/>
  <c r="D51" i="20" s="1"/>
  <c r="D62" i="20" s="1"/>
  <c r="D64" i="20" s="1"/>
  <c r="D66" i="20" s="1"/>
  <c r="D68"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E62" i="20" s="1"/>
  <c r="E64" i="20" s="1"/>
  <c r="G21" i="11"/>
  <c r="K39" i="12"/>
  <c r="K15" i="1"/>
  <c r="K17" i="1"/>
  <c r="G80" i="3" l="1"/>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3" i="58" l="1"/>
  <c r="L42" i="58"/>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l="1"/>
  <c r="D22" i="48" s="1"/>
  <c r="D15" i="48" s="1"/>
  <c r="D14" i="48" s="1"/>
  <c r="D11" i="48" s="1"/>
  <c r="D12" i="48" l="1"/>
  <c r="E17" i="49" s="1"/>
  <c r="B16" i="49"/>
  <c r="B15" i="49"/>
  <c r="C15" i="49"/>
  <c r="E14" i="49"/>
  <c r="D15" i="49"/>
  <c r="D17" i="49"/>
  <c r="E16" i="49"/>
  <c r="C16" i="49"/>
  <c r="B17" i="49"/>
  <c r="D16" i="49"/>
  <c r="C17" i="49"/>
  <c r="D14" i="49"/>
  <c r="E15" i="49"/>
  <c r="B14" i="49"/>
  <c r="C14" i="49" l="1"/>
</calcChain>
</file>

<file path=xl/sharedStrings.xml><?xml version="1.0" encoding="utf-8"?>
<sst xmlns="http://schemas.openxmlformats.org/spreadsheetml/2006/main" count="6016" uniqueCount="2285">
  <si>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</si>
  <si>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</si>
  <si>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</si>
  <si>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</si>
  <si>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</si>
  <si>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</si>
  <si>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</si>
  <si>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</si>
  <si>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</si>
  <si>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</si>
  <si>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</si>
  <si>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</si>
  <si>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</si>
  <si>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</si>
  <si>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</si>
  <si>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</si>
  <si>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</si>
  <si>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</si>
  <si>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</si>
  <si>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</si>
  <si>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</si>
  <si>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</si>
  <si>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</si>
  <si>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</si>
  <si>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</si>
  <si>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</si>
  <si>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</si>
  <si>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</si>
  <si>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</si>
  <si>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</si>
  <si>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</si>
  <si>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</si>
  <si>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</si>
  <si>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</si>
  <si>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</si>
  <si>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</si>
  <si>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</si>
  <si>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</si>
  <si>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</si>
  <si>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</si>
  <si>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</si>
  <si>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</si>
  <si>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</si>
  <si>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</si>
  <si>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</si>
  <si>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</si>
  <si>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</si>
  <si>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</si>
  <si>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</si>
  <si>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</si>
  <si>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</si>
  <si>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</si>
  <si>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</si>
  <si>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</si>
  <si>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</si>
  <si>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</si>
  <si>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</si>
  <si>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</si>
  <si>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</si>
  <si>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</si>
  <si>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</si>
  <si>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</si>
  <si>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</si>
  <si>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</si>
  <si>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</si>
  <si>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</si>
  <si>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</si>
  <si>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</si>
  <si>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</si>
  <si>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</si>
  <si>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</si>
  <si>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</si>
  <si>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</si>
  <si>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</si>
  <si>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</si>
  <si>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</si>
  <si>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</si>
  <si>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</si>
  <si>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</si>
  <si>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</si>
  <si>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</si>
  <si>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</si>
  <si>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</si>
  <si>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</si>
  <si>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</si>
  <si>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</si>
  <si>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</si>
  <si>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</si>
  <si>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</si>
  <si>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</si>
  <si>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</si>
  <si>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</si>
  <si>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</si>
  <si>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</si>
  <si>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</si>
  <si>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</si>
  <si>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</si>
  <si>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</si>
  <si>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</si>
  <si>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</si>
  <si>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</si>
  <si>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</si>
  <si>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</si>
  <si>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</si>
  <si>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</si>
  <si>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</si>
  <si>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</si>
  <si>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</si>
  <si>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</si>
  <si>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</si>
  <si>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</si>
  <si>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</si>
  <si>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</si>
  <si>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</si>
  <si>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</si>
  <si>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</si>
  <si>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</si>
  <si>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</si>
  <si>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</si>
  <si>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</si>
  <si>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</si>
  <si>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</si>
  <si>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</si>
  <si>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</si>
  <si>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</si>
  <si>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</si>
  <si>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</si>
  <si>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</si>
  <si>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</si>
  <si>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</si>
  <si>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</si>
  <si>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</si>
  <si>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</si>
  <si>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</si>
  <si>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</si>
  <si>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</si>
  <si>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</si>
  <si>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</si>
  <si>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</si>
  <si>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</si>
  <si>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</si>
  <si>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</si>
  <si>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</si>
  <si>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</si>
  <si>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</si>
  <si>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</si>
  <si>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</si>
  <si>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</si>
  <si>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</si>
  <si>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</si>
  <si>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</si>
  <si>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</si>
  <si>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</si>
  <si>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</si>
  <si>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</si>
  <si>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</si>
  <si>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</si>
  <si>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</si>
  <si>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</si>
  <si>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</si>
  <si>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</si>
  <si>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</si>
  <si>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</si>
  <si>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</si>
  <si>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</si>
  <si>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</si>
  <si>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</si>
  <si>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</si>
  <si>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</si>
  <si>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</si>
  <si>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</si>
  <si>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</si>
  <si>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</si>
  <si>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</si>
  <si>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</si>
  <si>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</si>
  <si>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</si>
  <si>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</si>
  <si>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</si>
  <si>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</si>
  <si>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</si>
  <si>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</si>
  <si>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</si>
  <si>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</si>
  <si>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</si>
  <si>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</si>
  <si>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</si>
  <si>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</si>
  <si>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</si>
  <si>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</si>
  <si>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</si>
  <si>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</si>
  <si>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</si>
  <si>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</si>
  <si>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</si>
  <si>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</si>
  <si>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</si>
  <si>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</si>
  <si>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</si>
  <si>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</si>
  <si>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</si>
  <si>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</si>
  <si>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</si>
  <si>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</si>
  <si>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</si>
  <si>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</si>
  <si>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</si>
  <si>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</si>
  <si>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</si>
  <si>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</si>
  <si>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</si>
  <si>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</si>
  <si>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</si>
  <si>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</si>
  <si>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</si>
  <si>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</si>
  <si>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</si>
  <si>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</si>
  <si>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</si>
  <si>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</si>
  <si>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</si>
  <si>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</si>
  <si>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</si>
  <si>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</si>
  <si>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</si>
  <si>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</si>
  <si>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</si>
  <si>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</si>
  <si>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</si>
  <si>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</si>
  <si>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</si>
  <si>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</si>
  <si>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</si>
  <si>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</si>
  <si>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</si>
  <si>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</si>
  <si>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</si>
  <si>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</si>
  <si>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</si>
  <si>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</si>
  <si>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</si>
  <si>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</si>
  <si>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</si>
  <si>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</si>
  <si>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</si>
  <si>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</si>
  <si>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</si>
  <si>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</si>
  <si>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</si>
  <si>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</si>
  <si>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</si>
  <si>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</si>
  <si>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</si>
  <si>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</si>
  <si>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</si>
  <si>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</si>
  <si>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</si>
  <si>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</si>
  <si>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</si>
  <si>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</si>
  <si>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</si>
  <si>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</si>
  <si>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</si>
  <si>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</si>
  <si>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</si>
  <si>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</si>
  <si>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</si>
  <si>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</si>
  <si>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</si>
  <si>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</si>
  <si>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</si>
  <si>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</si>
  <si>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</si>
  <si>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</si>
  <si>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</si>
  <si>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</si>
  <si>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</si>
  <si>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</si>
  <si>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</si>
  <si>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</si>
  <si>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</si>
  <si>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</si>
  <si>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</si>
  <si>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</si>
  <si>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</si>
  <si>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</si>
  <si>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</si>
  <si>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</si>
  <si>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</si>
  <si>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</si>
  <si>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</si>
  <si>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</si>
  <si>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</si>
  <si>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</si>
  <si>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</si>
  <si>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</si>
  <si>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</si>
  <si>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</si>
  <si>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</si>
  <si>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</si>
  <si>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</si>
  <si>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</si>
  <si>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</si>
  <si>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</si>
  <si>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</si>
  <si>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</si>
  <si>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</si>
  <si>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</si>
  <si>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</si>
  <si>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</si>
  <si>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</si>
  <si>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</si>
  <si>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</si>
  <si>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</si>
  <si>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</si>
  <si>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</si>
  <si>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</si>
  <si>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</si>
  <si>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</si>
  <si>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</si>
  <si>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</si>
  <si>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</si>
  <si>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</si>
  <si>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</si>
  <si>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</si>
  <si>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</si>
  <si>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</si>
  <si>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</si>
  <si>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</si>
  <si>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</si>
  <si>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</si>
  <si>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</si>
  <si>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</si>
  <si>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</si>
  <si>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</si>
  <si>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</si>
  <si>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</si>
  <si>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</si>
  <si>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</si>
  <si>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</si>
  <si>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</si>
  <si>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</si>
  <si>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</si>
  <si>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</si>
  <si>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</si>
  <si>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</si>
  <si>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</si>
  <si>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</si>
  <si>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</si>
  <si>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</si>
  <si>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</si>
  <si>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</si>
  <si>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</si>
  <si>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</si>
  <si>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</si>
  <si>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</si>
  <si>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</si>
  <si>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</si>
  <si>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</si>
  <si>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</si>
  <si>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</si>
  <si>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</si>
  <si>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</si>
  <si>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</si>
  <si>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</si>
  <si>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</si>
  <si>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</si>
  <si>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</si>
  <si>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</si>
  <si>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</si>
  <si>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</si>
  <si>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</si>
  <si>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</si>
  <si>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</si>
  <si>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</si>
  <si>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</si>
  <si>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</si>
  <si>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</si>
  <si>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</si>
  <si>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</si>
  <si>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</si>
  <si>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</si>
  <si>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</si>
  <si>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</si>
  <si>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</si>
  <si>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</si>
  <si>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</si>
  <si>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</si>
  <si>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</si>
  <si>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</si>
  <si>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</si>
  <si>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</si>
  <si>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</si>
  <si>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</si>
  <si>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</si>
  <si>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</si>
  <si>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</si>
  <si>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</si>
  <si>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</si>
  <si>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</si>
  <si>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</si>
  <si>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</si>
  <si>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</si>
  <si>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</si>
  <si>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</si>
  <si>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</si>
  <si>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</si>
  <si>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</si>
  <si>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</si>
  <si>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</si>
  <si>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</si>
  <si>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</si>
  <si>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</si>
  <si>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</si>
  <si>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</si>
  <si>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</si>
  <si>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</si>
  <si>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</si>
  <si>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</si>
  <si>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</si>
  <si>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</si>
  <si>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</si>
  <si>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</si>
  <si>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</si>
  <si>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</si>
  <si>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</si>
  <si>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</si>
  <si>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</si>
  <si>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</si>
  <si>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</si>
  <si>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</si>
  <si>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</si>
  <si>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</si>
  <si>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</si>
  <si>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</si>
  <si>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</si>
  <si>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</si>
  <si>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</si>
  <si>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</si>
  <si>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</si>
  <si>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</si>
  <si>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</si>
  <si>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</si>
  <si>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</si>
  <si>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</si>
  <si>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</si>
  <si>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</si>
  <si>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</si>
  <si>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</si>
  <si>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</si>
  <si>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</si>
  <si>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</si>
  <si>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</si>
  <si>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</si>
  <si>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</si>
  <si>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</si>
  <si>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</si>
  <si>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</si>
  <si>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</si>
  <si>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</si>
  <si>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</si>
  <si>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</si>
  <si>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</si>
  <si>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</si>
  <si>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</si>
  <si>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</si>
  <si>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</si>
  <si>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</si>
  <si>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</si>
  <si>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</si>
  <si>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</si>
  <si>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</si>
  <si>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</si>
  <si>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</si>
  <si>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</si>
  <si>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</si>
  <si>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</si>
  <si>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</si>
  <si>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</si>
  <si>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</si>
  <si>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</si>
  <si>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</si>
  <si>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</si>
  <si>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</si>
  <si>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</si>
  <si>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</si>
  <si>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</si>
  <si>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</si>
  <si>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</si>
  <si>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</si>
  <si>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</si>
  <si>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</si>
  <si>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</si>
  <si>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</si>
  <si>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</si>
  <si>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</si>
  <si>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</si>
  <si>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</si>
  <si>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</si>
  <si>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</si>
  <si>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</si>
  <si>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</si>
  <si>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</si>
  <si>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</si>
  <si>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</si>
  <si>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</si>
  <si>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</si>
  <si>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</si>
  <si>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</si>
  <si>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</si>
  <si>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</si>
  <si>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</si>
  <si>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</si>
  <si>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</si>
  <si>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</si>
  <si>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</si>
  <si>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</si>
  <si>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</si>
  <si>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</si>
  <si>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</si>
  <si>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</si>
  <si>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</si>
  <si>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</si>
  <si>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</si>
  <si>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</si>
  <si>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</si>
  <si>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</si>
  <si>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</si>
  <si>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</si>
  <si>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</si>
  <si>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</si>
  <si>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</si>
  <si>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</si>
  <si>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</si>
  <si>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</si>
  <si>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</si>
  <si>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</si>
  <si>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</si>
  <si>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</si>
  <si>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</si>
  <si>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</si>
  <si>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</si>
  <si>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</si>
  <si>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</si>
  <si>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</si>
  <si>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</si>
  <si>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</si>
  <si>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</si>
  <si>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</si>
  <si>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</si>
  <si>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</si>
  <si>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</si>
  <si>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</si>
  <si>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</si>
  <si>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</si>
  <si>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</si>
  <si>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</si>
  <si>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</si>
  <si>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</si>
  <si>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</si>
  <si>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</si>
  <si>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</si>
  <si>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</si>
  <si>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</si>
  <si>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</si>
  <si>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</si>
  <si>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</si>
  <si>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</si>
  <si>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</si>
  <si>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</si>
  <si>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</si>
  <si>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</si>
  <si>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</si>
  <si>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</si>
  <si>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</si>
  <si>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</si>
  <si>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</si>
  <si>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</si>
  <si>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</si>
  <si>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</si>
  <si>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</si>
  <si>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</si>
  <si>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</si>
  <si>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</si>
  <si>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</si>
  <si>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</si>
  <si>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</si>
  <si>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</si>
  <si>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</si>
  <si>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</si>
  <si>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</si>
  <si>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</si>
  <si>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</si>
  <si>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</si>
  <si>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</si>
  <si>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</si>
  <si>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</si>
  <si>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</si>
  <si>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</si>
  <si>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</si>
  <si>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</si>
  <si>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</si>
  <si>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</si>
  <si>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</si>
  <si>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</si>
  <si>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</si>
  <si>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</si>
  <si>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</si>
  <si>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</si>
  <si>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</si>
  <si>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</si>
  <si>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</si>
  <si>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</si>
  <si>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</si>
  <si>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</si>
  <si>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</si>
  <si>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</si>
  <si>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</si>
  <si>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</si>
  <si>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</si>
  <si>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</si>
  <si>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</si>
  <si>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</si>
  <si>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</si>
  <si>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</si>
  <si>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</si>
  <si>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</si>
  <si>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</si>
  <si>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</si>
  <si>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</si>
  <si>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</si>
  <si>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</si>
  <si>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</si>
  <si>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</si>
  <si>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</si>
  <si>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</si>
  <si>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</si>
  <si>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</si>
  <si>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</si>
  <si>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</si>
  <si>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</si>
  <si>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</si>
  <si>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</si>
  <si>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</si>
  <si>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</si>
  <si>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</si>
  <si>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</si>
  <si>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</si>
  <si>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</si>
  <si>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</si>
  <si>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</si>
  <si>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</si>
  <si>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</si>
  <si>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</si>
  <si>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</si>
  <si>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</si>
  <si>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</si>
  <si>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</si>
  <si>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</si>
  <si>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</si>
  <si>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</si>
  <si>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</si>
  <si>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</si>
  <si>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</si>
  <si>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</si>
  <si>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</si>
  <si>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</si>
  <si>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</si>
  <si>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</si>
  <si>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</si>
  <si>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</si>
  <si>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</si>
  <si>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</si>
  <si>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</si>
  <si>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</si>
  <si>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</si>
  <si>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</si>
  <si>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</si>
  <si>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</si>
  <si>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</si>
  <si>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</si>
  <si>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</si>
  <si>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</si>
  <si>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</si>
  <si>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</si>
  <si>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</si>
  <si>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</si>
  <si>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</si>
  <si>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</si>
  <si>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</si>
  <si>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</si>
  <si>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</si>
  <si>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</si>
  <si>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</si>
  <si>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</si>
  <si>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</si>
  <si>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</si>
  <si>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</si>
  <si>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</si>
  <si>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</si>
  <si>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</si>
  <si>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</si>
  <si>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</si>
  <si>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</si>
  <si>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</si>
  <si>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</si>
  <si>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</si>
  <si>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</si>
  <si>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</si>
  <si>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</si>
  <si>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</si>
  <si>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</si>
  <si>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</si>
  <si>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</si>
  <si>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</si>
  <si>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</si>
  <si>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</si>
  <si>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</si>
  <si>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</si>
  <si>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</si>
  <si>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</si>
  <si>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</si>
  <si>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</si>
  <si>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</si>
  <si>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</si>
  <si>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</si>
  <si>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</si>
  <si>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</si>
  <si>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</si>
  <si>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</si>
  <si>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</si>
  <si>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</si>
  <si>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</si>
  <si>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</si>
  <si>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</si>
  <si>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</si>
  <si>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</si>
  <si>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</si>
  <si>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</si>
  <si>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</si>
  <si>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</si>
  <si>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</si>
  <si>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</si>
  <si>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</si>
  <si>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</si>
  <si>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</si>
  <si>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</si>
  <si>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</si>
  <si>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</si>
  <si>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</si>
  <si>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</si>
  <si>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</si>
  <si>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</si>
  <si>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</si>
  <si>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</si>
  <si>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</si>
  <si>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</si>
  <si>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</si>
  <si>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</si>
  <si>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</si>
  <si>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</si>
  <si>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</si>
  <si>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</si>
  <si>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</si>
  <si>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</si>
  <si>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</si>
  <si>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</si>
  <si>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</si>
  <si>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</si>
  <si>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</si>
  <si>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</si>
  <si>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</si>
  <si>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</si>
  <si>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</si>
  <si>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</si>
  <si>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</si>
  <si>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</si>
  <si>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</si>
  <si>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</si>
  <si>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</si>
  <si>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</si>
  <si>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</si>
  <si>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</si>
  <si>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</si>
  <si>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</si>
  <si>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</si>
  <si>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</si>
  <si>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</si>
  <si>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</si>
  <si>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</si>
  <si>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</si>
  <si>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</si>
  <si>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</si>
  <si>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</si>
  <si>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</si>
  <si>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</si>
  <si>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</si>
  <si>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</si>
  <si>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</si>
  <si>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</si>
  <si>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</si>
  <si>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</si>
  <si>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</si>
  <si>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</si>
  <si>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</si>
  <si>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</si>
  <si>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</si>
  <si>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</si>
  <si>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</si>
  <si>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</si>
  <si>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</si>
  <si>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</si>
  <si>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</si>
  <si>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</si>
  <si>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</si>
  <si>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</si>
  <si>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</si>
  <si>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</si>
  <si>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</si>
  <si>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</si>
  <si>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</si>
  <si>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</si>
  <si>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</si>
  <si>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</si>
  <si>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</si>
  <si>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</si>
  <si>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</si>
  <si>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</si>
  <si>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</si>
  <si>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</si>
  <si>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</si>
  <si>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</si>
  <si>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</si>
  <si>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</si>
  <si>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</si>
  <si>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</si>
  <si>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</si>
  <si>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</si>
  <si>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</si>
  <si>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</si>
  <si>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</si>
  <si>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</si>
  <si>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</si>
  <si>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</si>
  <si>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</si>
  <si>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</si>
  <si>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</si>
  <si>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</si>
  <si>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</si>
  <si>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</si>
  <si>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</si>
  <si>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</si>
  <si>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</si>
  <si>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</si>
  <si>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</si>
  <si>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</si>
  <si>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</si>
  <si>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</si>
  <si>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</si>
  <si>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</si>
  <si>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</si>
  <si>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</si>
  <si>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</si>
  <si>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</si>
  <si>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</si>
  <si>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</si>
  <si>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</si>
  <si>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</si>
  <si>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</si>
  <si>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</si>
  <si>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</si>
  <si>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</si>
  <si>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</si>
  <si>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</si>
  <si>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</si>
  <si>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</si>
  <si>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</si>
  <si>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</si>
  <si>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</si>
  <si>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</si>
  <si>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</si>
  <si>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</si>
  <si>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</si>
  <si>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</si>
  <si>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</si>
  <si>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</si>
  <si>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</si>
  <si>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</si>
  <si>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</si>
  <si>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</si>
  <si>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</si>
  <si>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</si>
  <si>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</si>
  <si>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</si>
  <si>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</si>
  <si>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</si>
  <si>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</si>
  <si>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</si>
  <si>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</si>
  <si>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</si>
  <si>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</si>
  <si>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</si>
  <si>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</si>
  <si>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</si>
  <si>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</si>
  <si>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</si>
  <si>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</si>
  <si>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</si>
  <si>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</si>
  <si>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</si>
  <si>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</si>
  <si>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</si>
  <si>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</si>
  <si>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</si>
  <si>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</si>
  <si>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</si>
  <si>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</si>
  <si>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</si>
  <si>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</si>
  <si>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</si>
  <si>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</si>
  <si>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</si>
  <si>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</si>
  <si>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</si>
  <si>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</si>
  <si>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</si>
  <si>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</si>
  <si>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</si>
  <si>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</si>
  <si>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"Онч цэгц" ХХК</t>
  </si>
  <si>
    <t>"Профешнл иншурэнс партнер" ХХК</t>
  </si>
  <si>
    <t>“Ренессанс групп” ХХК</t>
  </si>
  <si>
    <t>“Сүрэг хараацай” ХХК</t>
  </si>
  <si>
    <t>“Ти Ди Би Лизинг”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</si>
  <si>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</si>
  <si>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</si>
  <si>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</si>
  <si>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</si>
  <si>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</si>
  <si>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</si>
  <si>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</si>
  <si>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</si>
  <si>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</si>
  <si>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</si>
  <si>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</si>
  <si>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</si>
  <si>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</si>
  <si>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</si>
  <si>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</si>
  <si>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</si>
  <si>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</si>
  <si>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</si>
  <si>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</si>
  <si>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</si>
  <si>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</si>
  <si>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</si>
  <si>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</si>
  <si>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</si>
  <si>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</si>
  <si>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</si>
  <si>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</si>
  <si>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</si>
  <si>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</si>
  <si>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</si>
  <si>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</si>
  <si>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</si>
  <si>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</si>
  <si>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</si>
  <si>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</si>
  <si>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</si>
  <si>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</si>
  <si>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</si>
  <si>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</si>
  <si>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</si>
  <si>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</si>
  <si>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</si>
  <si>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</si>
  <si>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</si>
  <si>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</si>
  <si>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</si>
  <si>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</si>
  <si>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</si>
  <si>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</si>
  <si>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</si>
  <si>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</si>
  <si>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</si>
  <si>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</si>
  <si>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</si>
  <si>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</si>
  <si>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</si>
  <si>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</si>
  <si>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</si>
  <si>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</si>
  <si>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</si>
  <si>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</si>
  <si>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</si>
  <si>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</si>
  <si>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</si>
  <si>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</si>
  <si>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</si>
  <si>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</si>
  <si>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</si>
  <si>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</si>
  <si>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</si>
  <si>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</si>
  <si>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</si>
  <si>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</si>
  <si>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</si>
  <si>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</si>
  <si>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</si>
  <si>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</si>
  <si>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</si>
  <si>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</si>
  <si>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</si>
  <si>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</si>
  <si>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</si>
  <si>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</si>
  <si>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</si>
  <si>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</si>
  <si>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</si>
  <si>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</si>
  <si>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</si>
  <si>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</si>
  <si>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</si>
  <si>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</si>
  <si>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</si>
  <si>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</si>
  <si>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</si>
  <si>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</si>
  <si>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</si>
  <si>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</si>
  <si>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</si>
  <si>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</si>
  <si>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</si>
  <si>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</si>
  <si>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</si>
  <si>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</si>
  <si>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</si>
  <si>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</si>
  <si>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</si>
  <si>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</si>
  <si>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</si>
  <si>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</si>
  <si>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</si>
  <si>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</si>
  <si>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</si>
  <si>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</si>
  <si>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</si>
  <si>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</si>
  <si>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</si>
  <si>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</si>
  <si>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</si>
  <si>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</si>
  <si>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</si>
  <si>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</si>
  <si>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</si>
  <si>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</si>
  <si>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</si>
  <si>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</si>
  <si>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</si>
  <si>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</si>
  <si>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</si>
  <si>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</si>
  <si>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</si>
  <si>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</si>
  <si>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</si>
  <si>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</si>
  <si>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</si>
  <si>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</si>
  <si>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</si>
  <si>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</si>
  <si>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</si>
  <si>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</si>
  <si>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</si>
  <si>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</si>
  <si>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</si>
  <si>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</si>
  <si>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</si>
  <si>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</si>
  <si>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</si>
  <si>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</si>
  <si>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</si>
  <si>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</si>
  <si>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</si>
  <si>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</si>
  <si>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</si>
  <si>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</si>
  <si>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</si>
  <si>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</si>
  <si>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</si>
  <si>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</si>
  <si>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</si>
  <si>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</si>
  <si>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</si>
  <si>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</si>
  <si>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</si>
  <si>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</si>
  <si>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</si>
  <si>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</si>
  <si>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</si>
  <si>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</si>
  <si>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</si>
  <si>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</si>
  <si>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</si>
  <si>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</si>
  <si>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</si>
  <si>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</si>
  <si>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</si>
  <si>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</si>
  <si>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</si>
  <si>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</si>
  <si>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</si>
  <si>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</si>
  <si>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</si>
  <si>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</si>
  <si>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</si>
  <si>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</si>
  <si>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</si>
  <si>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</si>
  <si>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</si>
  <si>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</si>
  <si>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</si>
  <si>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</si>
  <si>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</si>
  <si>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</si>
  <si>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</si>
  <si>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</si>
  <si>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</si>
  <si>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</si>
  <si>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</si>
  <si>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</si>
  <si>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</si>
  <si>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</si>
  <si>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</si>
  <si>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</si>
  <si>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</si>
  <si>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</si>
  <si>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</si>
  <si>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</si>
  <si>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</si>
  <si>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</si>
  <si>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</si>
  <si>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</si>
  <si>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</si>
  <si>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</si>
  <si>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</si>
  <si>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</si>
  <si>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</si>
  <si>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</si>
  <si>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</si>
  <si>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</si>
  <si>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</si>
  <si>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</si>
  <si>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</si>
  <si>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</si>
  <si>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</si>
  <si>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</si>
  <si>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</si>
  <si>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</si>
  <si>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</si>
  <si>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</si>
  <si>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</si>
  <si>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</si>
  <si>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</si>
  <si>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</si>
  <si>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</si>
  <si>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</si>
  <si>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</si>
  <si>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</si>
  <si>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</si>
  <si>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</si>
  <si>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</si>
  <si>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</si>
  <si>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</si>
  <si>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</si>
  <si>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</si>
  <si>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</si>
  <si>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</si>
  <si>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</si>
  <si>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</si>
  <si>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</si>
  <si>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</si>
  <si>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</si>
  <si>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</si>
  <si>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</si>
  <si>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</si>
  <si>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</si>
  <si>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</si>
  <si>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</si>
  <si>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</si>
  <si>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</si>
  <si>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</si>
  <si>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</si>
  <si>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</si>
  <si>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</si>
  <si>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</si>
  <si>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</si>
  <si>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</si>
  <si>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</si>
  <si>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</si>
  <si>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</si>
  <si>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</si>
  <si>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</si>
  <si>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</si>
  <si>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</si>
  <si>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</si>
  <si>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</si>
  <si>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</si>
  <si>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</si>
  <si>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</si>
  <si>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</si>
  <si>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</si>
  <si>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</si>
  <si>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</si>
  <si>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</si>
  <si>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</si>
  <si>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</si>
  <si>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</si>
  <si>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</si>
  <si>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</si>
  <si>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</si>
  <si>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</si>
  <si>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</si>
  <si>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</si>
  <si>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</si>
  <si>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</si>
  <si>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</si>
  <si>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</si>
  <si>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</si>
  <si>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</si>
  <si>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</si>
  <si>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</si>
  <si>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</si>
  <si>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</si>
  <si>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</si>
  <si>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</si>
  <si>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</si>
  <si>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</si>
  <si>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</si>
  <si>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</si>
  <si>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</si>
  <si>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</si>
  <si>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</si>
  <si>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</si>
  <si>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</si>
  <si>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</si>
  <si>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</si>
  <si>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</si>
  <si>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</si>
  <si>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</si>
  <si>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</si>
  <si>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</si>
  <si>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</si>
  <si>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</si>
  <si>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</si>
  <si>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</si>
  <si>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</si>
  <si>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</si>
  <si>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</si>
  <si>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</si>
  <si>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</si>
  <si>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</si>
  <si>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</si>
  <si>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</si>
  <si>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</si>
  <si>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</si>
  <si>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</si>
  <si>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</si>
  <si>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</si>
  <si>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</si>
  <si>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</si>
  <si>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</si>
  <si>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</si>
  <si>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</si>
  <si>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</si>
  <si>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</si>
  <si>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</si>
  <si>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</si>
  <si>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</si>
  <si>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</si>
  <si>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</si>
  <si>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</si>
  <si>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</si>
  <si>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</si>
  <si>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</si>
  <si>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</si>
  <si>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</si>
  <si>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</si>
  <si>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</si>
  <si>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</si>
  <si>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</si>
  <si>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</si>
  <si>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</si>
  <si>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</si>
  <si>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</si>
  <si>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</si>
  <si>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</si>
  <si>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</si>
  <si>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</si>
  <si>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</si>
  <si>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</si>
  <si>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</si>
  <si>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</si>
  <si>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</si>
  <si>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</si>
  <si>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</si>
  <si>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</si>
  <si>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</si>
  <si>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</si>
  <si>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</si>
  <si>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</si>
  <si>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</si>
  <si>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</si>
  <si>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</si>
  <si>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</si>
  <si>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</si>
  <si>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</si>
  <si>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</si>
  <si>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</si>
  <si>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</si>
  <si>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</si>
  <si>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</si>
  <si>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</si>
  <si>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</si>
  <si>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</si>
  <si>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</si>
  <si>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</si>
  <si>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</si>
  <si>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</si>
  <si>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</si>
  <si>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</si>
  <si>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</si>
  <si>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</si>
  <si>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</si>
  <si>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</si>
  <si>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</si>
  <si>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</si>
  <si>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</si>
  <si>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</si>
  <si>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</si>
  <si>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</si>
  <si>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</si>
  <si>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</si>
  <si>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</si>
  <si>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</si>
  <si>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</si>
  <si>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</si>
  <si>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</si>
  <si>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</si>
  <si>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</si>
  <si>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</si>
  <si>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</si>
  <si>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</si>
  <si>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</si>
  <si>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</si>
  <si>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</si>
  <si>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</si>
  <si>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</si>
  <si>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</si>
  <si>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</si>
  <si>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</si>
  <si>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</si>
  <si>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</si>
  <si>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</si>
  <si>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</si>
  <si>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</si>
  <si>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</si>
  <si>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</si>
  <si>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</si>
  <si>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</si>
  <si>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</si>
  <si>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</si>
  <si>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</si>
  <si>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</si>
  <si>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</si>
  <si>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</si>
  <si>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</si>
  <si>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</si>
  <si>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</si>
  <si>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</si>
  <si>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</si>
  <si>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</si>
  <si>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</si>
  <si>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</si>
  <si>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</si>
  <si>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</si>
  <si>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</si>
  <si>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</si>
  <si>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</si>
  <si>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</si>
  <si>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</si>
  <si>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</si>
  <si>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</si>
  <si>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</si>
  <si>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</si>
  <si>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</si>
  <si>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</si>
  <si>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</si>
  <si>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</si>
  <si>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</si>
  <si>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</si>
  <si>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</si>
  <si>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</si>
  <si>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</si>
  <si>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</si>
  <si>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</si>
  <si>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</si>
  <si>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</si>
  <si>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</si>
  <si>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</si>
  <si>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</si>
  <si>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</si>
  <si>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</si>
  <si>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</si>
  <si>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</si>
  <si>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</si>
  <si>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</si>
  <si>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</si>
  <si>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</si>
  <si>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</si>
  <si>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</si>
  <si>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</si>
  <si>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</si>
  <si>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</si>
  <si>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</si>
  <si>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</si>
  <si>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</si>
  <si>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</si>
  <si>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</si>
  <si>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</si>
  <si>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</si>
  <si>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</si>
  <si>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</si>
  <si>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</si>
  <si>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</si>
  <si>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</si>
  <si>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</si>
  <si>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</si>
  <si>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</si>
  <si>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</si>
  <si>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</si>
  <si>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</si>
  <si>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</si>
  <si>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</si>
  <si>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</si>
  <si>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</si>
  <si>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</si>
  <si>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</si>
  <si>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</si>
  <si>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</si>
  <si>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</si>
  <si>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</si>
  <si>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</si>
  <si>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</si>
  <si>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</si>
  <si>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</si>
  <si>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</si>
  <si>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</si>
  <si>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</si>
  <si>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</si>
  <si>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</si>
  <si>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</si>
  <si>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</si>
  <si>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</si>
  <si>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</si>
  <si>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</si>
  <si>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</si>
  <si>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</si>
  <si>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</si>
  <si>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</si>
  <si>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</si>
  <si>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</si>
  <si>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</si>
  <si>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</si>
  <si>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</si>
  <si>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</si>
  <si>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</si>
  <si>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</si>
  <si>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</si>
  <si>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</si>
  <si>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</si>
  <si>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</si>
  <si>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</si>
  <si>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</si>
  <si>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</si>
  <si>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</si>
  <si>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</si>
  <si>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</si>
  <si>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</si>
  <si>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</si>
  <si>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</si>
  <si>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</si>
  <si>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</si>
  <si>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</si>
  <si>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</si>
  <si>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</si>
  <si>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</si>
  <si>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</si>
  <si>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</si>
  <si>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</si>
  <si>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</si>
  <si>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</si>
  <si>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</si>
  <si>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</si>
  <si>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</si>
  <si>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</si>
  <si>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</si>
  <si>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</si>
  <si>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</si>
  <si>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</si>
  <si>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</si>
  <si>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</si>
  <si>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</si>
  <si>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</si>
  <si>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</si>
  <si>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</si>
  <si>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</si>
  <si>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</si>
  <si>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</si>
  <si>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</si>
  <si>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</si>
  <si>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</si>
  <si>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</si>
  <si>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</si>
  <si>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</si>
  <si>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</si>
  <si>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</si>
  <si>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</si>
  <si>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</si>
  <si>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</si>
  <si>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</si>
  <si>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</si>
  <si>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</si>
  <si>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</si>
  <si>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</si>
  <si>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</si>
  <si>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</si>
  <si>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</si>
  <si>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</si>
  <si>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</si>
  <si>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</si>
  <si>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</si>
  <si>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</si>
  <si>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</si>
  <si>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</si>
  <si>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</si>
  <si>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</si>
  <si>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</si>
  <si>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</si>
  <si>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</si>
  <si>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</si>
  <si>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</si>
  <si>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</si>
  <si>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</si>
  <si>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</si>
  <si>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</si>
  <si>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</si>
  <si>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</si>
  <si>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</si>
  <si>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</si>
  <si>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</si>
  <si>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</si>
  <si>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</si>
  <si>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</si>
  <si>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</si>
  <si>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</si>
  <si>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</si>
  <si>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</si>
  <si>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</si>
  <si>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</si>
  <si>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</si>
  <si>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</si>
  <si>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</si>
  <si>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</si>
  <si>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</si>
  <si>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</si>
  <si>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</si>
  <si>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</si>
  <si>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</si>
  <si>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</si>
  <si>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</si>
  <si>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</si>
  <si>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</si>
  <si>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</si>
  <si>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</si>
  <si>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</si>
  <si>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</si>
  <si>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</si>
  <si>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</si>
  <si>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</si>
  <si>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</si>
  <si>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</si>
  <si>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</si>
  <si>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</si>
  <si>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</si>
  <si>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</si>
  <si>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</si>
  <si>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</si>
  <si>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</si>
  <si>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</si>
  <si>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</si>
  <si>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</si>
  <si>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</si>
  <si>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</si>
  <si>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</si>
  <si>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</si>
  <si>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</si>
  <si>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</si>
  <si>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</si>
  <si>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</si>
  <si>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</si>
  <si>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</si>
  <si>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</si>
  <si>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</si>
  <si>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</si>
  <si>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</si>
  <si>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</si>
  <si>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</si>
  <si>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</si>
  <si>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</si>
  <si>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</si>
  <si>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</si>
  <si>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</si>
  <si>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</si>
  <si>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</si>
  <si>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</si>
  <si>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</si>
  <si>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</si>
  <si>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</si>
  <si>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</si>
  <si>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</si>
  <si>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</si>
  <si>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</si>
  <si>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</si>
  <si>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</si>
  <si>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</si>
  <si>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</si>
  <si>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</si>
  <si>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</si>
  <si>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</si>
  <si>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</si>
  <si>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</si>
  <si>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</si>
  <si>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</si>
  <si>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</si>
  <si>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</si>
  <si>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</si>
  <si>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</si>
  <si>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</si>
  <si>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</si>
  <si>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</si>
  <si>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</si>
  <si>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</si>
  <si>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</si>
  <si>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</si>
  <si>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</si>
  <si>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</si>
  <si>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</si>
  <si>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</si>
  <si>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</si>
  <si>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</si>
  <si>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</si>
  <si>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</si>
  <si>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</si>
  <si>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</si>
  <si>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</si>
  <si>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</si>
  <si>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</si>
  <si>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</si>
  <si>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</si>
  <si>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</si>
  <si>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</si>
  <si>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</si>
  <si>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</si>
  <si>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</si>
  <si>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</si>
  <si>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</si>
  <si>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</si>
  <si>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</si>
  <si>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</si>
  <si>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</si>
  <si>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</si>
  <si>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</si>
  <si>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</si>
  <si>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</si>
  <si>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</si>
  <si>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</si>
  <si>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</si>
  <si>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</si>
  <si>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</si>
  <si>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</si>
  <si>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</si>
  <si>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</si>
  <si>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</si>
  <si>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</si>
  <si>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</si>
  <si>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</si>
  <si>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</si>
  <si>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</si>
  <si>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</si>
  <si>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</si>
  <si>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</si>
  <si>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</si>
  <si>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</si>
  <si>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</si>
  <si>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</si>
  <si>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</si>
  <si>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</si>
  <si>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</si>
  <si>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</si>
  <si>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</si>
  <si>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</si>
  <si>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</si>
  <si>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</si>
  <si>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</si>
  <si>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</si>
  <si>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</si>
  <si>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</si>
  <si>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</si>
  <si>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</si>
  <si>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</si>
  <si>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</si>
  <si>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</si>
  <si>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</si>
  <si>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</si>
  <si>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</si>
  <si>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</si>
  <si>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</si>
  <si>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</si>
  <si>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</si>
  <si>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</si>
  <si>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</si>
  <si>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</si>
  <si>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</si>
  <si>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</si>
  <si>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</si>
  <si>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</si>
  <si>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</si>
  <si>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</si>
  <si>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</si>
  <si>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</si>
  <si>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</si>
  <si>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</si>
  <si>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</si>
  <si>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</si>
  <si>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</si>
  <si>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</si>
  <si>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</si>
  <si>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</si>
  <si>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</si>
  <si>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</si>
  <si>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</si>
  <si>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</si>
  <si>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</si>
  <si>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</si>
  <si>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</si>
  <si>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</si>
  <si>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</si>
  <si>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</si>
  <si>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</si>
  <si>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</si>
  <si>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</si>
  <si>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</si>
  <si>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</si>
  <si>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</si>
  <si>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</si>
  <si>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</si>
  <si>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</si>
  <si>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</si>
  <si>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</si>
  <si>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</si>
  <si>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</si>
  <si>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</si>
  <si>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</si>
  <si>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</si>
  <si>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</si>
  <si>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</si>
  <si>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</si>
  <si>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</si>
  <si>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</si>
  <si>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</si>
  <si>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</si>
  <si>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</si>
  <si>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</si>
  <si>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</si>
  <si>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</si>
  <si>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</si>
  <si>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</si>
  <si>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</si>
  <si>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</si>
  <si>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</si>
  <si>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</si>
  <si>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</si>
  <si>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</si>
  <si>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</si>
  <si>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</si>
  <si>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</si>
  <si>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</si>
  <si>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</si>
  <si>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</si>
  <si>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</si>
  <si>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</si>
  <si>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</si>
  <si>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</si>
  <si>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</si>
  <si>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</si>
  <si>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</si>
  <si>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</si>
  <si>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</si>
  <si>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</si>
  <si>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</si>
  <si>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</si>
  <si>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</si>
  <si>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</si>
  <si>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</si>
  <si>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</si>
  <si>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</si>
  <si>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</si>
  <si>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</si>
  <si>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</si>
  <si>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</si>
  <si>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</si>
  <si>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</si>
  <si>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</si>
  <si>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</si>
  <si>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</si>
  <si>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</si>
  <si>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</si>
  <si>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</si>
  <si>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</si>
  <si>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</si>
  <si>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</si>
  <si>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</si>
  <si>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</si>
  <si>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</si>
  <si>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</si>
  <si>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</si>
  <si>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</si>
  <si>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</si>
  <si>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</si>
  <si>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</si>
  <si>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</si>
  <si>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</si>
  <si>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</si>
  <si>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</si>
  <si>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</si>
  <si>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</si>
  <si>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</si>
  <si>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</si>
  <si>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</si>
  <si>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</si>
  <si>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</si>
  <si>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</si>
  <si>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</si>
  <si>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</si>
  <si>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</si>
  <si>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</si>
  <si>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</si>
  <si>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</si>
  <si>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</si>
  <si>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</si>
  <si>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</si>
  <si>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</si>
  <si>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</si>
  <si>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</si>
  <si>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</si>
  <si>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</si>
  <si>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</si>
  <si>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</si>
  <si>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</si>
  <si>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</si>
  <si>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</si>
  <si>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</si>
  <si>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</si>
  <si>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</si>
  <si>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</si>
  <si>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</si>
  <si>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</si>
  <si>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</si>
  <si>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</si>
  <si>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</si>
  <si>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</si>
  <si>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</si>
  <si>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</si>
  <si>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</si>
  <si>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</si>
  <si>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</si>
  <si>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</si>
  <si>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</si>
  <si>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</si>
  <si>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</si>
  <si>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</si>
  <si>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</si>
  <si>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</si>
  <si>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</si>
  <si>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</si>
  <si>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</si>
  <si>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</si>
  <si>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</si>
  <si>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</si>
  <si>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</si>
  <si>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</si>
  <si>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</si>
  <si>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</si>
  <si>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</si>
  <si>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</si>
  <si>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</si>
  <si>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</si>
  <si>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</si>
  <si>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</si>
  <si>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</si>
  <si>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</si>
  <si>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</si>
  <si>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</si>
  <si>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</si>
  <si>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</si>
  <si>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</si>
  <si>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</si>
  <si>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</si>
  <si>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</si>
  <si>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</si>
  <si>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</si>
  <si>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</si>
  <si>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</si>
  <si>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</si>
  <si>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</si>
  <si>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</si>
  <si>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</si>
  <si>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</si>
  <si>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</si>
  <si>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</si>
  <si>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</si>
  <si>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</si>
  <si>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</si>
  <si>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</si>
  <si>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</si>
  <si>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</si>
  <si>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</si>
  <si>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</si>
  <si>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</si>
  <si>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</si>
  <si>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</si>
  <si>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</si>
  <si>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</si>
  <si>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</si>
  <si>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</si>
  <si>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</si>
  <si>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</si>
  <si>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</si>
  <si>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</si>
  <si>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</si>
  <si>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</si>
  <si>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</si>
  <si>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</si>
  <si>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</si>
  <si>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</si>
  <si>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</si>
  <si>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</si>
  <si>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</si>
  <si>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</si>
  <si>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</si>
  <si>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</si>
  <si>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</si>
  <si>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</si>
  <si>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</si>
  <si>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</si>
  <si>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</si>
  <si>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</si>
  <si>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</si>
  <si>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</si>
  <si>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</si>
  <si>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</si>
  <si>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</si>
  <si>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</si>
  <si>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</si>
  <si>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</si>
  <si>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</si>
  <si>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</si>
  <si>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</si>
  <si>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</si>
  <si>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</si>
  <si>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</si>
  <si>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</si>
  <si>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</si>
  <si>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</si>
  <si>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</si>
  <si>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</si>
  <si>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</si>
  <si>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</si>
  <si>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</si>
  <si>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</si>
  <si>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</si>
  <si>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</si>
  <si>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</si>
  <si>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</si>
  <si>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</si>
  <si>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</si>
  <si>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</si>
  <si>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</si>
  <si>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</si>
  <si>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</si>
  <si>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</si>
  <si>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</si>
  <si>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</si>
  <si>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</si>
  <si>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</si>
  <si>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</si>
  <si>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</si>
  <si>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</si>
  <si>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</si>
  <si>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</si>
  <si>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</si>
  <si>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</si>
  <si>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</si>
  <si>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</si>
  <si>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</si>
  <si>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</si>
  <si>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</si>
  <si>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</si>
  <si>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</si>
  <si>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</si>
  <si>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</si>
  <si>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</si>
  <si>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</si>
  <si>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</si>
  <si>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</si>
  <si>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</si>
  <si>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</si>
  <si>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</si>
  <si>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</si>
  <si>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</si>
  <si>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</si>
  <si>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</si>
  <si>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</si>
  <si>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</si>
  <si>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</si>
  <si>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</si>
  <si>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</si>
  <si>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</si>
  <si>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</si>
  <si>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</si>
  <si>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</si>
  <si>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</si>
  <si>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</si>
  <si>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</si>
  <si>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</si>
  <si>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</si>
  <si>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</si>
  <si>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</si>
  <si>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</si>
  <si>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</si>
  <si>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</si>
  <si>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</si>
  <si>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</si>
  <si>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</si>
  <si>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</si>
  <si>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</si>
  <si>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</si>
  <si>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</si>
  <si>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</si>
  <si>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</si>
  <si>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</si>
  <si>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</si>
  <si>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</si>
  <si>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</si>
  <si>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</si>
  <si>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</si>
  <si>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</si>
  <si>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</si>
  <si>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</si>
  <si>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</si>
  <si>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</si>
  <si>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</si>
  <si>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</si>
  <si>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</si>
  <si>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</si>
  <si>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</si>
  <si>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</si>
  <si>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</si>
  <si>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</si>
  <si>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</si>
  <si>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</si>
  <si>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</si>
  <si>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</si>
  <si>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</si>
  <si>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</si>
  <si>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</si>
  <si>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</si>
  <si>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</si>
  <si>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</si>
  <si>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</si>
  <si>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</si>
  <si>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</si>
  <si>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</si>
  <si>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</si>
  <si>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</si>
  <si>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</si>
  <si>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</si>
  <si>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</si>
  <si>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</si>
  <si>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</si>
  <si>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</si>
  <si>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</si>
  <si>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</si>
  <si>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</si>
  <si>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</si>
  <si>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</si>
  <si>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</si>
  <si>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</si>
  <si>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</si>
  <si>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</si>
  <si>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</si>
  <si>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</si>
  <si>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</si>
  <si>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</si>
  <si>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</si>
  <si>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</si>
  <si>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</si>
  <si>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</si>
  <si>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</si>
  <si>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</si>
  <si>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</si>
  <si>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</si>
  <si>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</si>
  <si>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</si>
  <si>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</si>
  <si>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</si>
  <si>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</si>
  <si>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</si>
  <si>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</si>
  <si>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</si>
  <si>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</si>
  <si>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</si>
  <si>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</si>
  <si>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</si>
  <si>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</si>
  <si>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</si>
  <si>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</si>
  <si>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</si>
  <si>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</si>
  <si>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</si>
  <si>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</si>
  <si>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</si>
  <si>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</si>
  <si>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</si>
  <si>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</si>
  <si>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</si>
  <si>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</si>
  <si>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</si>
  <si>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</si>
  <si>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</si>
  <si>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</si>
  <si>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</si>
  <si>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</si>
  <si>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</si>
  <si>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</si>
  <si>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</si>
  <si>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</si>
  <si>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</si>
  <si>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</si>
  <si>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</si>
  <si>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</si>
  <si>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</si>
  <si>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</si>
  <si>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</si>
  <si>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</si>
  <si>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</si>
  <si>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</si>
  <si>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</si>
  <si>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</si>
  <si>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</si>
  <si>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</si>
  <si>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</si>
  <si>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</si>
  <si>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</si>
  <si>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</si>
  <si>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</si>
  <si>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</si>
  <si>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</si>
  <si>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</si>
  <si>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</si>
  <si>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</si>
  <si>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</si>
  <si>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</si>
  <si>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</si>
  <si>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</si>
  <si>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</si>
  <si>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</si>
  <si>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</si>
  <si>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</si>
  <si>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</si>
  <si>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</si>
  <si>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</si>
  <si>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</si>
  <si>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</si>
  <si>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</si>
  <si>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</si>
  <si>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</si>
  <si>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</si>
  <si>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</si>
  <si>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</si>
  <si>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</si>
  <si>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</si>
  <si>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</si>
  <si>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</si>
  <si>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</si>
  <si>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</si>
  <si>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</si>
  <si>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</si>
  <si>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</si>
  <si>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</si>
  <si>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</si>
  <si>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</si>
  <si>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</si>
  <si>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</si>
  <si>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</si>
  <si>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</si>
  <si>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</si>
  <si>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</si>
  <si>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</si>
  <si>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</si>
  <si>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</si>
  <si>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</si>
  <si>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</si>
  <si>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</si>
  <si>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</si>
  <si>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</si>
  <si>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</si>
  <si>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</si>
  <si>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“Приорити плас" ХХК</t>
  </si>
  <si>
    <t>Хувилбар №9</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</si>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</sst>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86">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0" borderId="0" xfId="0" applyFont="1" applyAlignment="1">
      <alignment horizontal="right" wrapText="1"/>
    </xf>
    <xf numFmtId="0" fontId="44" fillId="0" borderId="0" xfId="0" applyFont="1" applyAlignment="1">
      <alignment horizontal="right"/>
    </xf>
    <xf numFmtId="0" fontId="10" fillId="2" borderId="1" xfId="0" applyFont="1" applyFill="1" applyBorder="1" applyAlignment="1">
      <alignment horizontal="center" vertical="center" wrapText="1"/>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41" fillId="0" borderId="0" xfId="0" applyFont="1"/>
    <xf numFmtId="0" fontId="10" fillId="0" borderId="0" xfId="0" applyFont="1" applyAlignment="1">
      <alignment horizontal="right"/>
    </xf>
    <xf numFmtId="0" fontId="11" fillId="0" borderId="0" xfId="0" applyFont="1" applyAlignment="1">
      <alignment horizontal="right"/>
    </xf>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5" fillId="2" borderId="1" xfId="0" applyFont="1" applyFill="1" applyBorder="1" applyAlignment="1">
      <alignment horizontal="center"/>
    </xf>
    <xf numFmtId="0" fontId="14" fillId="0" borderId="0" xfId="0" applyFont="1" applyAlignment="1">
      <alignment horizontal="center" vertical="top" wrapText="1"/>
    </xf>
    <xf numFmtId="0" fontId="15" fillId="0" borderId="0" xfId="0" applyFont="1"/>
    <xf numFmtId="0" fontId="29" fillId="0" borderId="0" xfId="0" applyFont="1"/>
    <xf numFmtId="0" fontId="0" fillId="0" borderId="0" xfId="0"/>
    <xf numFmtId="0" fontId="25" fillId="0" borderId="0" xfId="0" applyFont="1"/>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0" fillId="2" borderId="29"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23"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31" xfId="0" applyFont="1" applyFill="1" applyBorder="1" applyAlignment="1">
      <alignment horizontal="center" vertical="center" wrapText="1"/>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9" fillId="6" borderId="0" xfId="65" applyFont="1" applyFill="1" applyAlignment="1">
      <alignment horizontal="left" vertical="center" wrapText="1"/>
    </xf>
    <xf numFmtId="0" fontId="13" fillId="2" borderId="1" xfId="70" applyFont="1" applyFill="1" applyBorder="1" applyAlignment="1">
      <alignment horizontal="center" vertical="center"/>
    </xf>
    <xf numFmtId="0" fontId="13" fillId="2" borderId="21" xfId="70" applyFont="1" applyFill="1" applyBorder="1" applyAlignment="1">
      <alignment horizontal="center" vertical="center" wrapText="1"/>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0" fontId="15" fillId="9" borderId="1" xfId="63" applyNumberFormat="1" applyFont="1" applyFill="1" applyBorder="1" applyAlignment="1" applyProtection="1">
      <alignment horizontal="center" vertical="center" wrapText="1"/>
    </xf>
    <xf numFmtId="0" fontId="22" fillId="0" borderId="0" xfId="14" applyFont="1" applyAlignment="1">
      <alignment horizontal="left" vertical="center"/>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0" fontId="19" fillId="6" borderId="0" xfId="0" applyFont="1" applyFill="1" applyAlignment="1">
      <alignment horizontal="left"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 xfId="0" applyFont="1" applyFill="1" applyBorder="1" applyAlignment="1">
      <alignment horizontal="center"/>
    </xf>
    <xf numFmtId="0" fontId="15" fillId="0" borderId="0" xfId="0" applyFont="1" applyAlignment="1">
      <alignment horizontal="left"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0" fontId="22" fillId="0" borderId="2" xfId="0" applyFont="1" applyBorder="1" applyAlignment="1">
      <alignment horizontal="right"/>
    </xf>
    <xf numFmtId="0" fontId="16" fillId="0" borderId="0" xfId="0" applyFont="1" applyAlignment="1">
      <alignment horizontal="right"/>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62</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62</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84</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85</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83</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83</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83</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83</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83</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85</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85</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85</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85</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85</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85</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85</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85</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85</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85</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85</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85</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D11" sqref="D11"/>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4" t="s">
        <v>2230</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79" t="str">
        <f>i.04130!D6</f>
        <v>20.. оны .. сарын ..-ны өдөр</v>
      </c>
      <c r="K3" s="1379"/>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83">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mbQEcP0Nh9GY6cHINQ5uZ2y+Sy2kRKaur4DDDGLvjvY/0V9+7n3YnDg5O569V0pJirrhFxnHP+6cdq2VzWtBQw==" saltValue="SkUFsMCxWq2dir/CUxFP+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11" t="s">
        <v>409</v>
      </c>
      <c r="E1" s="1411"/>
      <c r="F1" s="1411"/>
      <c r="G1" s="1411"/>
      <c r="H1" s="190"/>
    </row>
    <row r="2" spans="1:8" x14ac:dyDescent="0.2">
      <c r="A2" s="4"/>
      <c r="B2" s="18"/>
      <c r="C2" s="18"/>
      <c r="D2" s="1411"/>
      <c r="E2" s="1411"/>
      <c r="F2" s="1411"/>
      <c r="G2" s="1411"/>
      <c r="H2" s="190"/>
    </row>
    <row r="3" spans="1:8" x14ac:dyDescent="0.2">
      <c r="A3" s="1419" t="s">
        <v>1884</v>
      </c>
      <c r="B3" s="1419"/>
      <c r="C3" s="1419"/>
      <c r="D3" s="1419"/>
      <c r="E3" s="1419"/>
      <c r="F3" s="1419"/>
      <c r="G3" s="1419"/>
      <c r="H3" s="190"/>
    </row>
    <row r="4" spans="1:8" x14ac:dyDescent="0.2">
      <c r="A4" s="190"/>
      <c r="B4" s="109"/>
      <c r="C4" s="190"/>
      <c r="D4" s="190"/>
      <c r="E4" s="190"/>
      <c r="F4" s="190"/>
      <c r="G4" s="190"/>
      <c r="H4" s="190"/>
    </row>
    <row r="5" spans="1:8" x14ac:dyDescent="0.2">
      <c r="A5" s="1408" t="str">
        <f>i.04130!A6</f>
        <v xml:space="preserve">Даатгагчийн нэр: </v>
      </c>
      <c r="B5" s="1420"/>
      <c r="C5" s="1420"/>
      <c r="D5" s="1420"/>
      <c r="E5" s="190"/>
      <c r="F5" s="1379" t="str">
        <f>i.04130!D6</f>
        <v>20.. оны .. сарын ..-ны өдөр</v>
      </c>
      <c r="G5" s="1379"/>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47"/>
  <sheetViews>
    <sheetView tabSelected="1" topLeftCell="A43" workbookViewId="0">
      <selection activeCell="A13" sqref="A13:A80"/>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84" t="s">
        <v>411</v>
      </c>
      <c r="G1" s="1421"/>
      <c r="H1" s="1421"/>
      <c r="I1" s="1421"/>
      <c r="J1" s="1421"/>
      <c r="K1" s="1421"/>
      <c r="L1" s="4"/>
      <c r="M1" s="4"/>
      <c r="N1" s="4"/>
      <c r="O1" s="4"/>
      <c r="P1" s="4"/>
      <c r="Q1" s="4"/>
      <c r="R1" s="4"/>
      <c r="S1" s="4"/>
      <c r="T1" s="4"/>
      <c r="U1" s="4"/>
      <c r="V1" s="4"/>
      <c r="W1" s="4"/>
      <c r="X1" s="4"/>
      <c r="Y1" s="4"/>
    </row>
    <row r="2" spans="1:27" ht="12.75" customHeight="1" x14ac:dyDescent="0.2">
      <c r="A2" s="37"/>
      <c r="B2" s="5"/>
      <c r="C2" s="4"/>
      <c r="D2" s="4"/>
      <c r="E2" s="4"/>
      <c r="F2" s="1421"/>
      <c r="G2" s="1421"/>
      <c r="H2" s="1421"/>
      <c r="I2" s="1421"/>
      <c r="J2" s="1421"/>
      <c r="K2" s="1421"/>
      <c r="L2" s="4"/>
      <c r="M2" s="4"/>
      <c r="N2" s="4"/>
      <c r="O2" s="4"/>
      <c r="P2" s="4"/>
      <c r="Q2" s="4"/>
      <c r="R2" s="4"/>
      <c r="S2" s="4"/>
      <c r="T2" s="4"/>
      <c r="U2" s="4"/>
      <c r="V2" s="4"/>
      <c r="W2" s="4"/>
      <c r="X2" s="4"/>
      <c r="Y2" s="4"/>
    </row>
    <row r="3" spans="1:27" ht="12.75" customHeight="1" x14ac:dyDescent="0.2">
      <c r="A3" s="37"/>
      <c r="B3" s="5"/>
      <c r="C3" s="4"/>
      <c r="D3" s="4"/>
      <c r="E3" s="4"/>
      <c r="F3" s="1421"/>
      <c r="G3" s="1421"/>
      <c r="H3" s="1421"/>
      <c r="I3" s="1421"/>
      <c r="J3" s="1421"/>
      <c r="K3" s="1421"/>
      <c r="L3" s="4"/>
      <c r="M3" s="4"/>
      <c r="N3" s="4"/>
      <c r="O3" s="4"/>
      <c r="P3" s="4"/>
      <c r="Q3" s="4"/>
      <c r="R3" s="4"/>
      <c r="S3" s="4"/>
      <c r="T3" s="4"/>
      <c r="U3" s="4"/>
      <c r="V3" s="4"/>
      <c r="W3" s="4"/>
      <c r="X3" s="4"/>
      <c r="Y3" s="4"/>
    </row>
    <row r="4" spans="1:27" ht="12.75" customHeight="1" x14ac:dyDescent="0.2">
      <c r="A4" s="1412" t="s">
        <v>412</v>
      </c>
      <c r="B4" s="1422"/>
      <c r="C4" s="1422"/>
      <c r="D4" s="1422"/>
      <c r="E4" s="1422"/>
      <c r="F4" s="1422"/>
      <c r="G4" s="1422"/>
      <c r="H4" s="1422"/>
      <c r="I4" s="1422"/>
      <c r="J4" s="1422"/>
      <c r="K4" s="1422"/>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08" t="str">
        <f>i.04130!A6</f>
        <v xml:space="preserve">Даатгагчийн нэр: </v>
      </c>
      <c r="B6" s="1423"/>
      <c r="C6" s="1423"/>
      <c r="D6" s="1423"/>
      <c r="H6" s="363"/>
      <c r="I6" s="1400" t="str">
        <f>i.04130!D6</f>
        <v>20.. оны .. сарын ..-ны өдөр</v>
      </c>
      <c r="J6" s="1400"/>
      <c r="K6" s="1400"/>
      <c r="L6" s="4"/>
      <c r="M6" s="1414"/>
      <c r="N6" s="1422"/>
      <c r="O6" s="1422"/>
      <c r="P6" s="1422"/>
      <c r="Q6" s="12"/>
      <c r="R6" s="4"/>
      <c r="S6" s="4"/>
      <c r="T6" s="4"/>
      <c r="U6" s="4"/>
      <c r="V6" s="4"/>
      <c r="W6" s="4"/>
      <c r="X6" s="4"/>
      <c r="Y6" s="4"/>
      <c r="Z6" s="4"/>
      <c r="AA6" s="4"/>
    </row>
    <row r="7" spans="1:27" ht="12.75" customHeight="1" x14ac:dyDescent="0.2">
      <c r="A7" s="12"/>
      <c r="B7" s="4"/>
      <c r="C7" s="10"/>
      <c r="D7" s="4"/>
      <c r="E7" s="4"/>
      <c r="H7" s="4"/>
      <c r="I7" s="4"/>
      <c r="J7" s="1415" t="s">
        <v>257</v>
      </c>
      <c r="K7" s="1422"/>
      <c r="L7" s="4"/>
      <c r="M7" s="4"/>
      <c r="N7" s="4"/>
      <c r="Q7" s="4"/>
      <c r="R7" s="4"/>
      <c r="S7" s="4"/>
      <c r="T7" s="4"/>
      <c r="U7" s="4"/>
      <c r="V7" s="4"/>
      <c r="W7" s="4"/>
      <c r="X7" s="4"/>
      <c r="Y7" s="4"/>
      <c r="Z7" s="4"/>
      <c r="AA7" s="4"/>
    </row>
    <row r="8" spans="1:27" ht="12" customHeight="1" x14ac:dyDescent="0.25">
      <c r="A8" s="1424" t="s">
        <v>258</v>
      </c>
      <c r="B8" s="1427" t="s">
        <v>413</v>
      </c>
      <c r="C8" s="1427" t="s">
        <v>414</v>
      </c>
      <c r="D8" s="1393" t="s">
        <v>276</v>
      </c>
      <c r="E8" s="1432"/>
      <c r="F8" s="1432"/>
      <c r="G8" s="1432"/>
      <c r="H8" s="1432"/>
      <c r="I8" s="1432"/>
      <c r="J8" s="1433"/>
      <c r="K8" s="1427" t="s">
        <v>118</v>
      </c>
      <c r="L8" s="364"/>
      <c r="M8" s="364"/>
      <c r="N8" s="364"/>
      <c r="O8" s="364"/>
      <c r="P8" s="364"/>
      <c r="Q8" s="364"/>
      <c r="R8" s="364"/>
      <c r="S8" s="364"/>
      <c r="T8" s="364"/>
      <c r="U8" s="364"/>
      <c r="V8" s="364"/>
      <c r="W8" s="364"/>
      <c r="X8" s="364"/>
      <c r="Y8" s="364"/>
    </row>
    <row r="9" spans="1:27" ht="13.5" customHeight="1" x14ac:dyDescent="0.25">
      <c r="A9" s="1425"/>
      <c r="B9" s="1428"/>
      <c r="C9" s="1430"/>
      <c r="D9" s="1434" t="s">
        <v>415</v>
      </c>
      <c r="E9" s="1435" t="s">
        <v>416</v>
      </c>
      <c r="F9" s="1436"/>
      <c r="G9" s="1432"/>
      <c r="H9" s="1432"/>
      <c r="I9" s="1433"/>
      <c r="J9" s="1434" t="s">
        <v>417</v>
      </c>
      <c r="K9" s="1430"/>
      <c r="L9" s="364"/>
      <c r="M9" s="364"/>
      <c r="N9" s="364"/>
      <c r="O9" s="364"/>
      <c r="P9" s="364"/>
      <c r="Q9" s="364"/>
      <c r="R9" s="364"/>
      <c r="S9" s="364"/>
      <c r="T9" s="364"/>
      <c r="U9" s="364"/>
      <c r="V9" s="364"/>
      <c r="W9" s="364"/>
      <c r="X9" s="364"/>
      <c r="Y9" s="364"/>
    </row>
    <row r="10" spans="1:27" ht="51" x14ac:dyDescent="0.2">
      <c r="A10" s="1426"/>
      <c r="B10" s="1429"/>
      <c r="C10" s="1431"/>
      <c r="D10" s="1431"/>
      <c r="E10" s="41" t="s">
        <v>418</v>
      </c>
      <c r="F10" s="737" t="s">
        <v>117</v>
      </c>
      <c r="G10" s="43" t="s">
        <v>419</v>
      </c>
      <c r="H10" s="21" t="s">
        <v>420</v>
      </c>
      <c r="I10" s="21" t="s">
        <v>213</v>
      </c>
      <c r="J10" s="1431"/>
      <c r="K10" s="1431"/>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227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228</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229</v>
      </c>
      <c r="B15" s="752" t="s">
        <v>912</v>
      </c>
      <c r="C15" s="365"/>
      <c r="D15" s="365"/>
      <c r="E15" s="27"/>
      <c r="F15" s="27"/>
      <c r="G15" s="27"/>
      <c r="H15" s="27"/>
      <c r="I15" s="365"/>
      <c r="J15" s="191">
        <f t="shared" ref="J15:J80" si="0">SUM(D15,E15,G15:I15)</f>
        <v>0</v>
      </c>
      <c r="K15" s="27"/>
      <c r="L15" s="4"/>
      <c r="M15" s="4"/>
      <c r="N15" s="4"/>
      <c r="O15" s="4"/>
      <c r="P15" s="4"/>
      <c r="Q15" s="4"/>
      <c r="R15" s="4"/>
      <c r="S15" s="4"/>
      <c r="T15" s="4"/>
      <c r="U15" s="4"/>
      <c r="V15" s="4"/>
      <c r="W15" s="4"/>
      <c r="X15" s="4"/>
      <c r="Y15" s="4"/>
    </row>
    <row r="16" spans="1:27" x14ac:dyDescent="0.2">
      <c r="A16" s="192" t="s">
        <v>230</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231</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233</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234</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235</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237</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239</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240</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241</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242</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243</v>
      </c>
      <c r="B26" s="752" t="s">
        <v>1753</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2231</v>
      </c>
      <c r="B27" s="752" t="s">
        <v>1751</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2232</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2233</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2234</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2235</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2236</v>
      </c>
      <c r="B32" s="752" t="s">
        <v>927</v>
      </c>
      <c r="C32" s="365"/>
      <c r="D32" s="365"/>
      <c r="E32" s="27"/>
      <c r="F32" s="27"/>
      <c r="G32" s="27"/>
      <c r="H32" s="27"/>
      <c r="I32" s="365"/>
      <c r="J32" s="191">
        <f t="shared" si="0"/>
        <v>0</v>
      </c>
      <c r="K32" s="27"/>
    </row>
    <row r="33" spans="1:25" x14ac:dyDescent="0.2">
      <c r="A33" s="192" t="s">
        <v>2237</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2238</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2239</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2240</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2241</v>
      </c>
      <c r="B37" s="752" t="s">
        <v>1755</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2242</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2243</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2244</v>
      </c>
      <c r="B40" s="752" t="s">
        <v>934</v>
      </c>
      <c r="C40" s="365"/>
      <c r="D40" s="27"/>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2245</v>
      </c>
      <c r="B41" s="752" t="s">
        <v>935</v>
      </c>
      <c r="C41" s="365"/>
      <c r="D41" s="27"/>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2246</v>
      </c>
      <c r="B42" s="752" t="s">
        <v>936</v>
      </c>
      <c r="C42" s="27"/>
      <c r="D42" s="27"/>
      <c r="E42" s="27"/>
      <c r="F42" s="27"/>
      <c r="G42" s="27"/>
      <c r="H42" s="27"/>
      <c r="I42" s="27"/>
      <c r="J42" s="191">
        <f t="shared" si="0"/>
        <v>0</v>
      </c>
      <c r="K42" s="27"/>
      <c r="L42" s="4"/>
      <c r="M42" s="4"/>
      <c r="N42" s="4"/>
      <c r="O42" s="4"/>
      <c r="P42" s="4"/>
      <c r="Q42" s="4"/>
      <c r="R42" s="4"/>
      <c r="S42" s="4"/>
      <c r="T42" s="4"/>
      <c r="U42" s="4"/>
      <c r="V42" s="4"/>
      <c r="W42" s="4"/>
      <c r="X42" s="4"/>
      <c r="Y42" s="4"/>
    </row>
    <row r="43" spans="1:25" x14ac:dyDescent="0.2">
      <c r="A43" s="192" t="s">
        <v>2247</v>
      </c>
      <c r="B43" s="752" t="s">
        <v>1752</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2248</v>
      </c>
      <c r="B44" s="752" t="s">
        <v>937</v>
      </c>
      <c r="C44" s="27"/>
      <c r="D44" s="27"/>
      <c r="E44" s="27"/>
      <c r="F44" s="27"/>
      <c r="G44" s="27"/>
      <c r="H44" s="27"/>
      <c r="I44" s="27"/>
      <c r="J44" s="191">
        <f t="shared" si="0"/>
        <v>0</v>
      </c>
      <c r="K44" s="27"/>
      <c r="L44" s="4"/>
      <c r="M44" s="4"/>
      <c r="N44" s="4"/>
      <c r="O44" s="4"/>
      <c r="P44" s="4"/>
      <c r="Q44" s="4"/>
      <c r="R44" s="4"/>
      <c r="S44" s="4"/>
      <c r="T44" s="4"/>
      <c r="U44" s="4"/>
      <c r="V44" s="4"/>
      <c r="W44" s="4"/>
      <c r="X44" s="4"/>
      <c r="Y44" s="4"/>
    </row>
    <row r="45" spans="1:25" x14ac:dyDescent="0.2">
      <c r="A45" s="192" t="s">
        <v>2249</v>
      </c>
      <c r="B45" s="752" t="s">
        <v>938</v>
      </c>
      <c r="C45" s="365"/>
      <c r="D45" s="27"/>
      <c r="E45" s="27"/>
      <c r="F45" s="27"/>
      <c r="G45" s="27"/>
      <c r="H45" s="27"/>
      <c r="I45" s="365"/>
      <c r="J45" s="191">
        <f t="shared" si="0"/>
        <v>0</v>
      </c>
      <c r="K45" s="27"/>
      <c r="L45" s="4"/>
      <c r="M45" s="4"/>
      <c r="N45" s="4"/>
      <c r="O45" s="4"/>
      <c r="P45" s="4"/>
      <c r="Q45" s="4"/>
      <c r="R45" s="4"/>
      <c r="S45" s="4"/>
      <c r="T45" s="4"/>
      <c r="U45" s="4"/>
      <c r="V45" s="4"/>
      <c r="W45" s="4"/>
      <c r="X45" s="4"/>
      <c r="Y45" s="4"/>
    </row>
    <row r="46" spans="1:25" x14ac:dyDescent="0.2">
      <c r="A46" s="192" t="s">
        <v>2250</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2251</v>
      </c>
      <c r="B47" s="752" t="s">
        <v>940</v>
      </c>
      <c r="C47" s="365"/>
      <c r="D47" s="27"/>
      <c r="E47" s="27"/>
      <c r="F47" s="27"/>
      <c r="G47" s="27"/>
      <c r="H47" s="27"/>
      <c r="I47" s="365"/>
      <c r="J47" s="191">
        <f t="shared" si="0"/>
        <v>0</v>
      </c>
      <c r="K47" s="27"/>
      <c r="L47" s="4"/>
      <c r="M47" s="4"/>
      <c r="N47" s="4"/>
      <c r="O47" s="4"/>
      <c r="P47" s="4"/>
      <c r="Q47" s="4"/>
      <c r="R47" s="4"/>
      <c r="S47" s="4"/>
      <c r="T47" s="4"/>
      <c r="U47" s="4"/>
      <c r="V47" s="4"/>
      <c r="W47" s="4"/>
      <c r="X47" s="4"/>
      <c r="Y47" s="4"/>
    </row>
    <row r="48" spans="1:25" x14ac:dyDescent="0.2">
      <c r="A48" s="192" t="s">
        <v>2252</v>
      </c>
      <c r="B48" s="752" t="s">
        <v>941</v>
      </c>
      <c r="C48" s="365"/>
      <c r="D48" s="27"/>
      <c r="E48" s="27"/>
      <c r="F48" s="27"/>
      <c r="G48" s="27"/>
      <c r="H48" s="27"/>
      <c r="I48" s="365"/>
      <c r="J48" s="191">
        <f>SUM(D48,E48,G48:I48)</f>
        <v>0</v>
      </c>
      <c r="K48" s="27"/>
      <c r="L48" s="4"/>
      <c r="M48" s="4"/>
      <c r="N48" s="4"/>
      <c r="O48" s="4"/>
      <c r="P48" s="4"/>
      <c r="Q48" s="4"/>
      <c r="R48" s="4"/>
      <c r="S48" s="4"/>
      <c r="T48" s="4"/>
      <c r="U48" s="4"/>
      <c r="V48" s="4"/>
      <c r="W48" s="4"/>
      <c r="X48" s="4"/>
      <c r="Y48" s="4"/>
    </row>
    <row r="49" spans="1:25" x14ac:dyDescent="0.2">
      <c r="A49" s="192" t="s">
        <v>2253</v>
      </c>
      <c r="B49" s="752" t="s">
        <v>1754</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2254</v>
      </c>
      <c r="B50" s="752" t="s">
        <v>942</v>
      </c>
      <c r="C50" s="365"/>
      <c r="D50" s="27"/>
      <c r="E50" s="27"/>
      <c r="F50" s="27"/>
      <c r="G50" s="27"/>
      <c r="H50" s="27"/>
      <c r="I50" s="365"/>
      <c r="J50" s="191">
        <f>SUM(D50,E50,G50:I50)</f>
        <v>0</v>
      </c>
      <c r="K50" s="27"/>
      <c r="L50" s="4"/>
      <c r="M50" s="4"/>
      <c r="N50" s="4"/>
      <c r="O50" s="4"/>
      <c r="P50" s="4"/>
      <c r="Q50" s="4"/>
      <c r="R50" s="4"/>
      <c r="S50" s="4"/>
      <c r="T50" s="4"/>
      <c r="U50" s="4"/>
      <c r="V50" s="4"/>
      <c r="W50" s="4"/>
      <c r="X50" s="4"/>
      <c r="Y50" s="4"/>
    </row>
    <row r="51" spans="1:25" x14ac:dyDescent="0.2">
      <c r="A51" s="192" t="s">
        <v>2255</v>
      </c>
      <c r="B51" s="752" t="s">
        <v>943</v>
      </c>
      <c r="C51" s="365"/>
      <c r="D51" s="27"/>
      <c r="E51" s="27"/>
      <c r="F51" s="27"/>
      <c r="G51" s="27"/>
      <c r="H51" s="27"/>
      <c r="I51" s="365"/>
      <c r="J51" s="191">
        <f t="shared" si="0"/>
        <v>0</v>
      </c>
      <c r="K51" s="27"/>
      <c r="L51" s="4"/>
      <c r="M51" s="4"/>
      <c r="N51" s="4"/>
      <c r="O51" s="4"/>
      <c r="P51" s="4"/>
      <c r="Q51" s="4"/>
      <c r="R51" s="4"/>
      <c r="S51" s="4"/>
      <c r="T51" s="4"/>
      <c r="U51" s="4"/>
      <c r="V51" s="4"/>
      <c r="W51" s="4"/>
      <c r="X51" s="4"/>
      <c r="Y51" s="4"/>
    </row>
    <row r="52" spans="1:25" x14ac:dyDescent="0.2">
      <c r="A52" s="192" t="s">
        <v>2256</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2257</v>
      </c>
      <c r="B53" s="155" t="s">
        <v>1756</v>
      </c>
      <c r="C53" s="365"/>
      <c r="D53" s="27"/>
      <c r="E53" s="27"/>
      <c r="F53" s="27"/>
      <c r="G53" s="27"/>
      <c r="H53" s="27"/>
      <c r="I53" s="365"/>
      <c r="J53" s="191">
        <f t="shared" si="0"/>
        <v>0</v>
      </c>
      <c r="K53" s="27"/>
      <c r="L53" s="4"/>
      <c r="M53" s="4"/>
      <c r="N53" s="4"/>
      <c r="O53" s="4"/>
      <c r="P53" s="4"/>
      <c r="Q53" s="4"/>
      <c r="R53" s="4"/>
      <c r="S53" s="4"/>
      <c r="T53" s="4"/>
      <c r="U53" s="4"/>
      <c r="V53" s="4"/>
      <c r="W53" s="4"/>
      <c r="X53" s="4"/>
      <c r="Y53" s="4"/>
    </row>
    <row r="54" spans="1:25" x14ac:dyDescent="0.2">
      <c r="A54" s="192" t="s">
        <v>2258</v>
      </c>
      <c r="B54" s="155" t="s">
        <v>1757</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2259</v>
      </c>
      <c r="B55" s="155" t="s">
        <v>1758</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2260</v>
      </c>
      <c r="B56" s="155" t="s">
        <v>1759</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2261</v>
      </c>
      <c r="B57" s="155" t="s">
        <v>1760</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2262</v>
      </c>
      <c r="B58" s="155" t="s">
        <v>1761</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2263</v>
      </c>
      <c r="B59" s="155" t="s">
        <v>1762</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2264</v>
      </c>
      <c r="B60" s="155" t="s">
        <v>1763</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2265</v>
      </c>
      <c r="B61" s="155" t="s">
        <v>1764</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92" t="s">
        <v>2266</v>
      </c>
      <c r="B62" s="155" t="s">
        <v>1765</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ht="15" x14ac:dyDescent="0.25">
      <c r="A63" s="192" t="s">
        <v>2267</v>
      </c>
      <c r="B63" s="822" t="s">
        <v>2229</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x14ac:dyDescent="0.2">
      <c r="A64" s="192" t="s">
        <v>2268</v>
      </c>
      <c r="B64" s="752" t="s">
        <v>254</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x14ac:dyDescent="0.2">
      <c r="A65" s="192" t="s">
        <v>2269</v>
      </c>
      <c r="B65" s="752" t="s">
        <v>255</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x14ac:dyDescent="0.2">
      <c r="A66" s="192" t="s">
        <v>2270</v>
      </c>
      <c r="B66" s="752" t="s">
        <v>248</v>
      </c>
      <c r="C66" s="27"/>
      <c r="D66" s="27"/>
      <c r="E66" s="27"/>
      <c r="F66" s="27"/>
      <c r="G66" s="27"/>
      <c r="H66" s="27"/>
      <c r="I66" s="27"/>
      <c r="J66" s="191">
        <f>SUM(D66,E66,G66:I66)</f>
        <v>0</v>
      </c>
      <c r="K66" s="27"/>
      <c r="L66" s="4"/>
      <c r="M66" s="4"/>
      <c r="N66" s="4"/>
      <c r="O66" s="4"/>
      <c r="P66" s="4"/>
      <c r="Q66" s="4"/>
      <c r="R66" s="4"/>
      <c r="S66" s="4"/>
      <c r="T66" s="4"/>
      <c r="U66" s="4"/>
      <c r="V66" s="4"/>
      <c r="W66" s="4"/>
      <c r="X66" s="4"/>
      <c r="Y66" s="4"/>
    </row>
    <row r="67" spans="1:25" x14ac:dyDescent="0.2">
      <c r="A67" s="192" t="s">
        <v>2271</v>
      </c>
      <c r="B67" s="752" t="s">
        <v>253</v>
      </c>
      <c r="C67" s="27"/>
      <c r="D67" s="27"/>
      <c r="E67" s="27"/>
      <c r="F67" s="27"/>
      <c r="G67" s="27"/>
      <c r="H67" s="27"/>
      <c r="I67" s="27"/>
      <c r="J67" s="191">
        <f>SUM(D67,E67,G67:I67)</f>
        <v>0</v>
      </c>
      <c r="K67" s="27"/>
      <c r="L67" s="4"/>
      <c r="M67" s="4"/>
      <c r="N67" s="4"/>
      <c r="O67" s="4"/>
      <c r="P67" s="4"/>
      <c r="Q67" s="4"/>
      <c r="R67" s="4"/>
      <c r="S67" s="4"/>
      <c r="T67" s="4"/>
      <c r="U67" s="4"/>
      <c r="V67" s="4"/>
      <c r="W67" s="4"/>
      <c r="X67" s="4"/>
      <c r="Y67" s="4"/>
    </row>
    <row r="68" spans="1:25" x14ac:dyDescent="0.2">
      <c r="A68" s="192" t="s">
        <v>2272</v>
      </c>
      <c r="B68" s="753" t="s">
        <v>250</v>
      </c>
      <c r="C68" s="27"/>
      <c r="D68" s="27"/>
      <c r="E68" s="27"/>
      <c r="F68" s="27"/>
      <c r="G68" s="27"/>
      <c r="H68" s="27"/>
      <c r="I68" s="27"/>
      <c r="J68" s="191">
        <f>SUM(D68,E68,G68:I68)</f>
        <v>0</v>
      </c>
      <c r="K68" s="27"/>
      <c r="L68" s="4"/>
      <c r="M68" s="4"/>
      <c r="N68" s="4"/>
      <c r="O68" s="4"/>
      <c r="P68" s="4"/>
      <c r="Q68" s="4"/>
      <c r="R68" s="4"/>
      <c r="S68" s="4"/>
      <c r="T68" s="4"/>
      <c r="U68" s="4"/>
      <c r="V68" s="4"/>
      <c r="W68" s="4"/>
      <c r="X68" s="4"/>
      <c r="Y68" s="4"/>
    </row>
    <row r="69" spans="1:25" x14ac:dyDescent="0.2">
      <c r="A69" s="192" t="s">
        <v>2273</v>
      </c>
      <c r="B69" s="753" t="s">
        <v>945</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92" t="s">
        <v>2274</v>
      </c>
      <c r="B70" s="753" t="s">
        <v>247</v>
      </c>
      <c r="C70" s="27"/>
      <c r="D70" s="27"/>
      <c r="E70" s="27"/>
      <c r="F70" s="27"/>
      <c r="G70" s="27"/>
      <c r="H70" s="27"/>
      <c r="I70" s="27"/>
      <c r="J70" s="191">
        <f t="shared" si="0"/>
        <v>0</v>
      </c>
      <c r="K70" s="27"/>
      <c r="L70" s="4"/>
      <c r="M70" s="4"/>
      <c r="N70" s="4"/>
      <c r="O70" s="4"/>
      <c r="P70" s="4"/>
      <c r="Q70" s="4"/>
      <c r="R70" s="4"/>
      <c r="S70" s="4"/>
      <c r="T70" s="4"/>
      <c r="U70" s="4"/>
      <c r="V70" s="4"/>
      <c r="W70" s="4"/>
      <c r="X70" s="4"/>
      <c r="Y70" s="4"/>
    </row>
    <row r="71" spans="1:25" x14ac:dyDescent="0.2">
      <c r="A71" s="192" t="s">
        <v>2275</v>
      </c>
      <c r="B71" s="753" t="s">
        <v>251</v>
      </c>
      <c r="C71" s="27"/>
      <c r="D71" s="27"/>
      <c r="E71" s="27"/>
      <c r="F71" s="27"/>
      <c r="G71" s="27"/>
      <c r="H71" s="27"/>
      <c r="I71" s="27"/>
      <c r="J71" s="191">
        <f t="shared" si="0"/>
        <v>0</v>
      </c>
      <c r="K71" s="27"/>
      <c r="L71" s="4"/>
      <c r="M71" s="4"/>
      <c r="N71" s="4"/>
      <c r="O71" s="4"/>
      <c r="P71" s="4"/>
      <c r="Q71" s="4"/>
      <c r="R71" s="4"/>
      <c r="S71" s="4"/>
      <c r="T71" s="4"/>
      <c r="U71" s="4"/>
      <c r="V71" s="4"/>
      <c r="W71" s="4"/>
      <c r="X71" s="4"/>
      <c r="Y71" s="4"/>
    </row>
    <row r="72" spans="1:25" x14ac:dyDescent="0.2">
      <c r="A72" s="192" t="s">
        <v>2276</v>
      </c>
      <c r="B72" s="752" t="s">
        <v>249</v>
      </c>
      <c r="C72" s="365"/>
      <c r="D72" s="27"/>
      <c r="E72" s="27"/>
      <c r="F72" s="27"/>
      <c r="G72" s="27"/>
      <c r="H72" s="27"/>
      <c r="I72" s="365"/>
      <c r="J72" s="191">
        <f t="shared" si="0"/>
        <v>0</v>
      </c>
      <c r="K72" s="27"/>
      <c r="L72" s="4"/>
      <c r="M72" s="4"/>
      <c r="N72" s="4"/>
      <c r="O72" s="4"/>
      <c r="P72" s="4"/>
      <c r="Q72" s="4"/>
      <c r="R72" s="4"/>
      <c r="S72" s="4"/>
      <c r="T72" s="4"/>
      <c r="U72" s="4"/>
      <c r="V72" s="4"/>
      <c r="W72" s="4"/>
      <c r="X72" s="4"/>
      <c r="Y72" s="4"/>
    </row>
    <row r="73" spans="1:25" x14ac:dyDescent="0.2">
      <c r="A73" s="192" t="s">
        <v>2277</v>
      </c>
      <c r="B73" s="26" t="s">
        <v>422</v>
      </c>
      <c r="C73" s="365"/>
      <c r="D73" s="27"/>
      <c r="E73" s="27"/>
      <c r="F73" s="27"/>
      <c r="G73" s="27"/>
      <c r="H73" s="27"/>
      <c r="I73" s="365"/>
      <c r="J73" s="191">
        <f t="shared" si="0"/>
        <v>0</v>
      </c>
      <c r="K73" s="27"/>
      <c r="L73" s="4"/>
      <c r="M73" s="4"/>
      <c r="N73" s="4"/>
      <c r="O73" s="4"/>
      <c r="P73" s="4"/>
      <c r="Q73" s="4"/>
      <c r="R73" s="4"/>
      <c r="S73" s="4"/>
      <c r="T73" s="4"/>
      <c r="U73" s="4"/>
      <c r="V73" s="4"/>
      <c r="W73" s="4"/>
      <c r="X73" s="4"/>
      <c r="Y73" s="4"/>
    </row>
    <row r="74" spans="1:25" x14ac:dyDescent="0.2">
      <c r="A74" s="192" t="s">
        <v>2278</v>
      </c>
      <c r="B74" s="26" t="s">
        <v>422</v>
      </c>
      <c r="C74" s="365"/>
      <c r="D74" s="27"/>
      <c r="E74" s="27"/>
      <c r="F74" s="27"/>
      <c r="G74" s="27"/>
      <c r="H74" s="27"/>
      <c r="I74" s="365"/>
      <c r="J74" s="191">
        <f t="shared" si="0"/>
        <v>0</v>
      </c>
      <c r="K74" s="27"/>
      <c r="L74" s="4"/>
      <c r="M74" s="4"/>
      <c r="N74" s="4"/>
      <c r="O74" s="4"/>
      <c r="P74" s="4"/>
      <c r="Q74" s="4"/>
      <c r="R74" s="4"/>
      <c r="S74" s="4"/>
      <c r="T74" s="4"/>
      <c r="U74" s="4"/>
      <c r="V74" s="4"/>
      <c r="W74" s="4"/>
      <c r="X74" s="4"/>
      <c r="Y74" s="4"/>
    </row>
    <row r="75" spans="1:25" x14ac:dyDescent="0.2">
      <c r="A75" s="192" t="s">
        <v>2279</v>
      </c>
      <c r="B75" s="26" t="s">
        <v>422</v>
      </c>
      <c r="C75" s="365"/>
      <c r="D75" s="27"/>
      <c r="E75" s="27"/>
      <c r="F75" s="27"/>
      <c r="G75" s="27"/>
      <c r="H75" s="27"/>
      <c r="I75" s="365"/>
      <c r="J75" s="191">
        <f t="shared" si="0"/>
        <v>0</v>
      </c>
      <c r="K75" s="27"/>
      <c r="L75" s="4"/>
      <c r="M75" s="4"/>
      <c r="N75" s="4"/>
      <c r="O75" s="4"/>
      <c r="P75" s="4"/>
      <c r="Q75" s="4"/>
      <c r="R75" s="4"/>
      <c r="S75" s="4"/>
      <c r="T75" s="4"/>
      <c r="U75" s="4"/>
      <c r="V75" s="4"/>
      <c r="W75" s="4"/>
      <c r="X75" s="4"/>
      <c r="Y75" s="4"/>
    </row>
    <row r="76" spans="1:25" x14ac:dyDescent="0.2">
      <c r="A76" s="192" t="s">
        <v>2280</v>
      </c>
      <c r="B76" s="26" t="s">
        <v>422</v>
      </c>
      <c r="C76" s="365"/>
      <c r="D76" s="27"/>
      <c r="E76" s="27"/>
      <c r="F76" s="27"/>
      <c r="G76" s="27"/>
      <c r="H76" s="27"/>
      <c r="I76" s="365"/>
      <c r="J76" s="191">
        <f>SUM(D76,E76,G76:I76)</f>
        <v>0</v>
      </c>
      <c r="K76" s="27"/>
      <c r="L76" s="4"/>
      <c r="M76" s="4"/>
      <c r="N76" s="4"/>
      <c r="O76" s="4"/>
      <c r="P76" s="4"/>
      <c r="Q76" s="4"/>
      <c r="R76" s="4"/>
      <c r="S76" s="4"/>
      <c r="T76" s="4"/>
      <c r="U76" s="4"/>
      <c r="V76" s="4"/>
      <c r="W76" s="4"/>
      <c r="X76" s="4"/>
      <c r="Y76" s="4"/>
    </row>
    <row r="77" spans="1:25" x14ac:dyDescent="0.2">
      <c r="A77" s="192" t="s">
        <v>2281</v>
      </c>
      <c r="B77" s="26" t="s">
        <v>422</v>
      </c>
      <c r="C77" s="365"/>
      <c r="D77" s="27"/>
      <c r="E77" s="27"/>
      <c r="F77" s="27"/>
      <c r="G77" s="27"/>
      <c r="H77" s="27"/>
      <c r="I77" s="365"/>
      <c r="J77" s="191">
        <f>SUM(D77,E77,G77:I77)</f>
        <v>0</v>
      </c>
      <c r="K77" s="27"/>
      <c r="L77" s="4"/>
      <c r="M77" s="4"/>
      <c r="N77" s="4"/>
      <c r="O77" s="4"/>
      <c r="P77" s="4"/>
      <c r="Q77" s="4"/>
      <c r="R77" s="4"/>
      <c r="S77" s="4"/>
      <c r="T77" s="4"/>
      <c r="U77" s="4"/>
      <c r="V77" s="4"/>
      <c r="W77" s="4"/>
      <c r="X77" s="4"/>
      <c r="Y77" s="4"/>
    </row>
    <row r="78" spans="1:25" x14ac:dyDescent="0.2">
      <c r="A78" s="192" t="s">
        <v>2282</v>
      </c>
      <c r="B78" s="26" t="s">
        <v>422</v>
      </c>
      <c r="C78" s="365"/>
      <c r="D78" s="27"/>
      <c r="E78" s="27"/>
      <c r="F78" s="27"/>
      <c r="G78" s="27"/>
      <c r="H78" s="27"/>
      <c r="I78" s="365"/>
      <c r="J78" s="191">
        <f>SUM(D78,E78,G78:I78)</f>
        <v>0</v>
      </c>
      <c r="K78" s="27"/>
      <c r="L78" s="4"/>
      <c r="M78" s="4"/>
      <c r="N78" s="4"/>
      <c r="O78" s="4"/>
      <c r="P78" s="4"/>
      <c r="Q78" s="4"/>
      <c r="R78" s="4"/>
      <c r="S78" s="4"/>
      <c r="T78" s="4"/>
      <c r="U78" s="4"/>
      <c r="V78" s="4"/>
      <c r="W78" s="4"/>
      <c r="X78" s="4"/>
      <c r="Y78" s="4"/>
    </row>
    <row r="79" spans="1:25" x14ac:dyDescent="0.2">
      <c r="A79" s="192" t="s">
        <v>2283</v>
      </c>
      <c r="B79" s="26" t="s">
        <v>422</v>
      </c>
      <c r="C79" s="365"/>
      <c r="D79" s="27"/>
      <c r="E79" s="27"/>
      <c r="F79" s="27"/>
      <c r="G79" s="27"/>
      <c r="H79" s="27"/>
      <c r="I79" s="365"/>
      <c r="J79" s="191">
        <f t="shared" si="0"/>
        <v>0</v>
      </c>
      <c r="K79" s="27"/>
      <c r="L79" s="4"/>
      <c r="M79" s="4"/>
      <c r="N79" s="4"/>
      <c r="O79" s="4"/>
      <c r="P79" s="4"/>
      <c r="Q79" s="4"/>
      <c r="R79" s="4"/>
      <c r="S79" s="4"/>
      <c r="T79" s="4"/>
      <c r="U79" s="4"/>
      <c r="V79" s="4"/>
      <c r="W79" s="4"/>
      <c r="X79" s="4"/>
      <c r="Y79" s="4"/>
    </row>
    <row r="80" spans="1:25" x14ac:dyDescent="0.2">
      <c r="A80" s="192" t="s">
        <v>2284</v>
      </c>
      <c r="B80" s="193" t="s">
        <v>423</v>
      </c>
      <c r="C80" s="365"/>
      <c r="D80" s="27"/>
      <c r="E80" s="27"/>
      <c r="F80" s="27"/>
      <c r="G80" s="27"/>
      <c r="H80" s="27"/>
      <c r="I80" s="365"/>
      <c r="J80" s="191">
        <f t="shared" si="0"/>
        <v>0</v>
      </c>
      <c r="K80" s="27"/>
      <c r="L80" s="4"/>
      <c r="M80" s="4"/>
      <c r="N80" s="4"/>
      <c r="O80" s="4"/>
      <c r="P80" s="4"/>
      <c r="Q80" s="4"/>
      <c r="R80" s="4"/>
      <c r="S80" s="4"/>
      <c r="T80" s="4"/>
      <c r="U80" s="4"/>
      <c r="V80" s="4"/>
      <c r="W80" s="4"/>
      <c r="X80" s="4"/>
      <c r="Y80" s="4"/>
    </row>
    <row r="81" spans="1:25" x14ac:dyDescent="0.2">
      <c r="A81" s="37"/>
      <c r="B81" s="5"/>
      <c r="C81" s="4"/>
      <c r="D81" s="4"/>
      <c r="E81" s="4"/>
      <c r="F81" s="4"/>
      <c r="G81" s="4"/>
      <c r="H81" s="4"/>
      <c r="I81" s="4"/>
      <c r="J81" s="4"/>
      <c r="K81" s="4"/>
      <c r="L81" s="4"/>
      <c r="M81" s="4"/>
      <c r="N81" s="4"/>
      <c r="O81" s="4"/>
      <c r="P81" s="4"/>
      <c r="Q81" s="4"/>
      <c r="R81" s="4"/>
      <c r="S81" s="4"/>
      <c r="T81" s="4"/>
      <c r="U81" s="4"/>
      <c r="V81" s="4"/>
      <c r="W81" s="4"/>
      <c r="X81" s="4"/>
      <c r="Y81" s="4"/>
    </row>
    <row r="82" spans="1:25" s="148" customFormat="1" ht="15" customHeight="1" x14ac:dyDescent="0.3">
      <c r="A82" s="366"/>
      <c r="B82" s="367" t="str">
        <f>i.04130!B107</f>
        <v>тамга тэмдэг</v>
      </c>
      <c r="C82" s="366"/>
      <c r="D82" s="366"/>
      <c r="E82" s="366"/>
      <c r="F82" s="366"/>
      <c r="G82" s="366"/>
    </row>
    <row r="83" spans="1:25" ht="18.75" x14ac:dyDescent="0.3">
      <c r="A83" s="366"/>
      <c r="B83" s="367"/>
      <c r="C83" s="366"/>
      <c r="D83" s="366"/>
      <c r="E83" s="366"/>
      <c r="F83" s="366"/>
      <c r="H83" s="4"/>
      <c r="I83" s="4"/>
      <c r="J83" s="4"/>
      <c r="K83" s="4"/>
      <c r="L83" s="4"/>
      <c r="M83" s="4"/>
      <c r="N83" s="4"/>
      <c r="O83" s="4"/>
      <c r="P83" s="4"/>
      <c r="Q83" s="4"/>
      <c r="R83" s="4"/>
      <c r="S83" s="4"/>
      <c r="T83" s="4"/>
    </row>
    <row r="84" spans="1:25" ht="19.5" customHeight="1" x14ac:dyDescent="0.3">
      <c r="A84" s="366"/>
      <c r="B84" s="367" t="str">
        <f>i.04130!B109</f>
        <v xml:space="preserve">ТАЙЛАН ГАРГАСАН:    </v>
      </c>
      <c r="C84" s="366"/>
      <c r="D84" s="366"/>
      <c r="E84" s="366"/>
      <c r="F84" s="366"/>
      <c r="G84" s="4"/>
      <c r="H84" s="4"/>
      <c r="I84" s="4"/>
      <c r="K84" s="4"/>
      <c r="L84" s="4"/>
      <c r="M84" s="4"/>
      <c r="N84" s="4"/>
      <c r="O84" s="4"/>
      <c r="P84" s="4"/>
      <c r="Q84" s="4"/>
      <c r="R84" s="4"/>
      <c r="S84" s="4"/>
      <c r="T84" s="4"/>
    </row>
    <row r="85" spans="1:25" ht="18.75" x14ac:dyDescent="0.3">
      <c r="A85" s="366"/>
      <c r="B85" s="367"/>
      <c r="C85" s="366"/>
      <c r="D85" s="366"/>
      <c r="E85" s="366"/>
      <c r="F85" s="366"/>
      <c r="H85" s="4"/>
      <c r="I85" s="4"/>
      <c r="K85" s="4"/>
      <c r="L85" s="4"/>
      <c r="M85" s="4"/>
      <c r="N85" s="4"/>
      <c r="O85" s="4"/>
      <c r="P85" s="4"/>
      <c r="Q85" s="4"/>
      <c r="R85" s="4"/>
      <c r="S85" s="4"/>
      <c r="T85" s="4"/>
    </row>
    <row r="86" spans="1:25" ht="18.75" x14ac:dyDescent="0.3">
      <c r="A86" s="366"/>
      <c r="B86" s="367" t="str">
        <f>i.04130!B111</f>
        <v xml:space="preserve"> Гүйцэтгэх захирал</v>
      </c>
      <c r="C86" s="367" t="str">
        <f>i.04130!C111</f>
        <v xml:space="preserve">/................................../   </v>
      </c>
      <c r="D86" s="367"/>
      <c r="E86" s="367" t="str">
        <f>i.04130!E111</f>
        <v>/…....................../</v>
      </c>
      <c r="F86" s="367"/>
      <c r="G86" s="366"/>
      <c r="H86" s="4"/>
      <c r="I86" s="4"/>
      <c r="K86" s="4"/>
      <c r="L86" s="4"/>
      <c r="M86" s="4"/>
      <c r="N86" s="4"/>
      <c r="O86" s="4"/>
      <c r="P86" s="4"/>
      <c r="Q86" s="4"/>
      <c r="R86" s="4"/>
      <c r="S86" s="4"/>
      <c r="T86" s="4"/>
    </row>
    <row r="87" spans="1:25" ht="18.75" x14ac:dyDescent="0.3">
      <c r="A87" s="368"/>
      <c r="B87" s="367"/>
      <c r="C87" s="367"/>
      <c r="D87" s="367"/>
      <c r="E87" s="367"/>
      <c r="F87" s="367"/>
      <c r="G87" s="4"/>
      <c r="H87" s="4"/>
      <c r="I87" s="4"/>
      <c r="K87" s="4"/>
      <c r="L87" s="4"/>
      <c r="M87" s="4"/>
      <c r="N87" s="4"/>
      <c r="O87" s="4"/>
      <c r="P87" s="4"/>
      <c r="Q87" s="4"/>
      <c r="R87" s="4"/>
      <c r="S87" s="4"/>
      <c r="T87" s="4"/>
      <c r="U87" s="4"/>
      <c r="V87" s="4"/>
      <c r="W87" s="4"/>
      <c r="X87" s="4"/>
      <c r="Y87" s="4"/>
    </row>
    <row r="88" spans="1:25" x14ac:dyDescent="0.2">
      <c r="A88" s="37"/>
      <c r="B88" s="367" t="str">
        <f>i.04130!B113</f>
        <v xml:space="preserve"> Ерөнхий нягтлан бодогч  </v>
      </c>
      <c r="C88" s="367" t="str">
        <f>i.04130!C113</f>
        <v xml:space="preserve">/.................................../   </v>
      </c>
      <c r="D88" s="367"/>
      <c r="E88" s="367" t="str">
        <f>i.04130!E113</f>
        <v>/…................../</v>
      </c>
      <c r="F88" s="367"/>
      <c r="G88" s="4"/>
      <c r="H88" s="4"/>
      <c r="I88" s="4"/>
      <c r="K88" s="4"/>
      <c r="L88" s="4"/>
      <c r="M88" s="4"/>
      <c r="N88" s="4"/>
      <c r="O88" s="4"/>
      <c r="P88" s="4"/>
      <c r="Q88" s="4"/>
      <c r="R88" s="4"/>
      <c r="S88" s="4"/>
      <c r="T88" s="4"/>
      <c r="U88" s="4"/>
      <c r="V88" s="4"/>
      <c r="W88" s="4"/>
      <c r="X88" s="4"/>
      <c r="Y88" s="4"/>
    </row>
    <row r="89" spans="1:25" x14ac:dyDescent="0.2">
      <c r="A89" s="37"/>
      <c r="B89" s="367"/>
      <c r="C89" s="367"/>
      <c r="D89" s="367"/>
      <c r="E89" s="367"/>
      <c r="F89" s="367"/>
      <c r="G89" s="4"/>
      <c r="H89" s="4"/>
      <c r="I89" s="4"/>
      <c r="J89" s="4"/>
      <c r="K89" s="4"/>
      <c r="L89" s="4"/>
      <c r="M89" s="4"/>
      <c r="N89" s="4"/>
      <c r="O89" s="4"/>
      <c r="P89" s="4"/>
      <c r="Q89" s="4"/>
      <c r="R89" s="4"/>
      <c r="S89" s="4"/>
      <c r="T89" s="4"/>
      <c r="U89" s="4"/>
      <c r="V89" s="4"/>
      <c r="W89" s="4"/>
      <c r="X89" s="4"/>
      <c r="Y89" s="4"/>
    </row>
    <row r="90" spans="1:25" x14ac:dyDescent="0.2">
      <c r="A90" s="37"/>
      <c r="B90" s="367" t="str">
        <f>i.04130!B115</f>
        <v>…...............................................</v>
      </c>
      <c r="C90" s="367" t="str">
        <f>i.04130!C115</f>
        <v xml:space="preserve">/................................../   </v>
      </c>
      <c r="D90" s="367"/>
      <c r="E90" s="367" t="str">
        <f>i.04130!E115</f>
        <v>/…..................../</v>
      </c>
      <c r="F90" s="367"/>
      <c r="G90" s="4"/>
      <c r="H90" s="4"/>
      <c r="I90" s="4"/>
      <c r="J90" s="4"/>
      <c r="K90" s="4"/>
      <c r="L90" s="4"/>
      <c r="M90" s="4"/>
      <c r="N90" s="4"/>
      <c r="O90" s="4"/>
      <c r="P90" s="4"/>
      <c r="Q90" s="4"/>
      <c r="R90" s="4"/>
      <c r="S90" s="4"/>
      <c r="T90" s="4"/>
      <c r="U90" s="4"/>
      <c r="V90" s="4"/>
      <c r="W90" s="4"/>
      <c r="X90" s="4"/>
      <c r="Y90" s="4"/>
    </row>
    <row r="91" spans="1:25" x14ac:dyDescent="0.2">
      <c r="A91" s="37"/>
      <c r="B91" s="5"/>
      <c r="C91" s="4"/>
      <c r="D91" s="4"/>
      <c r="E91" s="4"/>
      <c r="F91" s="4"/>
      <c r="G91" s="4"/>
      <c r="H91" s="4"/>
      <c r="I91" s="4"/>
      <c r="J91" s="4"/>
      <c r="K91" s="4"/>
      <c r="L91" s="4"/>
      <c r="M91" s="4"/>
      <c r="N91" s="4"/>
      <c r="O91" s="4"/>
      <c r="P91" s="4"/>
      <c r="Q91" s="4"/>
      <c r="R91" s="4"/>
      <c r="S91" s="4"/>
      <c r="T91" s="4"/>
      <c r="U91" s="4"/>
      <c r="V91" s="4"/>
      <c r="W91" s="4"/>
      <c r="X91" s="4"/>
      <c r="Y91" s="4"/>
    </row>
    <row r="92" spans="1:25" x14ac:dyDescent="0.2">
      <c r="A92" s="37"/>
      <c r="B92" s="5"/>
      <c r="C92" s="4"/>
      <c r="D92" s="4"/>
      <c r="E92" s="4"/>
      <c r="F92" s="4"/>
      <c r="G92" s="4"/>
      <c r="H92" s="4"/>
      <c r="I92" s="4"/>
      <c r="J92" s="4"/>
      <c r="K92" s="4"/>
      <c r="L92" s="4"/>
      <c r="M92" s="4"/>
      <c r="N92" s="4"/>
      <c r="O92" s="4"/>
      <c r="P92" s="4"/>
      <c r="Q92" s="4"/>
      <c r="R92" s="4"/>
      <c r="S92" s="4"/>
      <c r="T92" s="4"/>
      <c r="U92" s="4"/>
      <c r="V92" s="4"/>
      <c r="W92" s="4"/>
      <c r="X92" s="4"/>
      <c r="Y92" s="4"/>
    </row>
    <row r="93" spans="1:25" x14ac:dyDescent="0.2">
      <c r="A93" s="37"/>
      <c r="B93" s="5"/>
      <c r="C93" s="4"/>
      <c r="D93" s="4"/>
      <c r="E93" s="4"/>
      <c r="F93" s="4"/>
      <c r="G93" s="4"/>
      <c r="H93" s="4"/>
      <c r="I93" s="4"/>
      <c r="J93" s="4"/>
      <c r="K93" s="4"/>
      <c r="L93" s="4"/>
      <c r="M93" s="4"/>
      <c r="N93" s="4"/>
      <c r="O93" s="4"/>
      <c r="P93" s="4"/>
      <c r="Q93" s="4"/>
      <c r="R93" s="4"/>
      <c r="S93" s="4"/>
      <c r="T93" s="4"/>
      <c r="U93" s="4"/>
      <c r="V93" s="4"/>
      <c r="W93" s="4"/>
      <c r="X93" s="4"/>
      <c r="Y93" s="4"/>
    </row>
    <row r="94" spans="1:25" x14ac:dyDescent="0.2">
      <c r="A94" s="37"/>
      <c r="B94" s="5"/>
      <c r="C94" s="4"/>
      <c r="D94" s="4"/>
      <c r="E94" s="4"/>
      <c r="F94" s="4"/>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sheetData>
  <sheetProtection algorithmName="SHA-512" hashValue="Nm+GFifbgk8R3fCH+5E7aZPDv0fgqGCepL5+S7Y3jqM7WQLROqwA8ZDlsdkn5uhh1o8c2bmgW75F+ysyi3aE7g==" saltValue="F6kKxtt+Hj/cwBaELHUSPw==" spinCount="100000" sheet="1" objects="1" scenarios="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29" type="noConversion"/>
  <dataValidations count="1">
    <dataValidation type="decimal" allowBlank="1" showInputMessage="1" showErrorMessage="1" sqref="C12:K80"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topLeftCell="C1"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84" t="s">
        <v>411</v>
      </c>
      <c r="G1" s="1441"/>
      <c r="H1" s="1441"/>
      <c r="I1" s="1441"/>
      <c r="J1" s="1441"/>
      <c r="K1" s="1441"/>
      <c r="L1" s="190"/>
      <c r="M1" s="190"/>
    </row>
    <row r="2" spans="1:13" x14ac:dyDescent="0.2">
      <c r="A2" s="37"/>
      <c r="B2" s="5"/>
      <c r="C2" s="4"/>
      <c r="D2" s="4"/>
      <c r="E2" s="4"/>
      <c r="F2" s="1441"/>
      <c r="G2" s="1441"/>
      <c r="H2" s="1441"/>
      <c r="I2" s="1441"/>
      <c r="J2" s="1441"/>
      <c r="K2" s="1441"/>
      <c r="L2" s="190"/>
      <c r="M2" s="190"/>
    </row>
    <row r="3" spans="1:13" x14ac:dyDescent="0.2">
      <c r="A3" s="37"/>
      <c r="B3" s="5"/>
      <c r="C3" s="4"/>
      <c r="D3" s="4"/>
      <c r="E3" s="4"/>
      <c r="F3" s="1441"/>
      <c r="G3" s="1441"/>
      <c r="H3" s="1441"/>
      <c r="I3" s="1441"/>
      <c r="J3" s="1441"/>
      <c r="K3" s="1441"/>
      <c r="L3" s="190"/>
      <c r="M3" s="190"/>
    </row>
    <row r="4" spans="1:13" x14ac:dyDescent="0.2">
      <c r="A4" s="1412" t="s">
        <v>424</v>
      </c>
      <c r="B4" s="1420"/>
      <c r="C4" s="1420"/>
      <c r="D4" s="1420"/>
      <c r="E4" s="1420"/>
      <c r="F4" s="1420"/>
      <c r="G4" s="1420"/>
      <c r="H4" s="1420"/>
      <c r="I4" s="1420"/>
      <c r="J4" s="1420"/>
      <c r="K4" s="1420"/>
      <c r="L4" s="190"/>
      <c r="M4" s="190"/>
    </row>
    <row r="5" spans="1:13" x14ac:dyDescent="0.2">
      <c r="A5" s="190"/>
      <c r="B5" s="109"/>
      <c r="C5" s="190"/>
      <c r="D5" s="190"/>
      <c r="E5" s="190"/>
      <c r="F5" s="190"/>
      <c r="G5" s="190"/>
      <c r="H5" s="190"/>
      <c r="I5" s="190"/>
      <c r="J5" s="190"/>
      <c r="K5" s="190"/>
      <c r="L5" s="190"/>
      <c r="M5" s="190"/>
    </row>
    <row r="6" spans="1:13" x14ac:dyDescent="0.2">
      <c r="A6" s="1408" t="str">
        <f>i.04130!A6</f>
        <v xml:space="preserve">Даатгагчийн нэр: </v>
      </c>
      <c r="B6" s="1420"/>
      <c r="C6" s="1420"/>
      <c r="D6" s="1420"/>
      <c r="E6" s="190"/>
      <c r="F6" s="190"/>
      <c r="G6" s="190"/>
      <c r="H6" s="190"/>
      <c r="I6" s="190"/>
      <c r="J6" s="1379" t="str">
        <f>i.04130!D6</f>
        <v>20.. оны .. сарын ..-ны өдөр</v>
      </c>
      <c r="K6" s="1379"/>
      <c r="L6" s="190"/>
      <c r="M6" s="190"/>
    </row>
    <row r="7" spans="1:13" x14ac:dyDescent="0.2">
      <c r="A7" s="190"/>
      <c r="B7" s="190"/>
      <c r="C7" s="190"/>
      <c r="D7" s="190"/>
      <c r="E7" s="190"/>
      <c r="F7" s="190"/>
      <c r="G7" s="190"/>
      <c r="H7" s="190"/>
      <c r="I7" s="190"/>
      <c r="K7" s="1" t="s">
        <v>257</v>
      </c>
      <c r="L7" s="190"/>
      <c r="M7" s="190"/>
    </row>
    <row r="8" spans="1:13" x14ac:dyDescent="0.2">
      <c r="A8" s="1424" t="s">
        <v>258</v>
      </c>
      <c r="B8" s="1427" t="s">
        <v>413</v>
      </c>
      <c r="C8" s="1427" t="s">
        <v>414</v>
      </c>
      <c r="D8" s="1393" t="s">
        <v>276</v>
      </c>
      <c r="E8" s="1438"/>
      <c r="F8" s="1438"/>
      <c r="G8" s="1438"/>
      <c r="H8" s="1438"/>
      <c r="I8" s="1438"/>
      <c r="J8" s="1439"/>
      <c r="K8" s="1427" t="s">
        <v>118</v>
      </c>
      <c r="L8" s="190"/>
      <c r="M8" s="190"/>
    </row>
    <row r="9" spans="1:13" x14ac:dyDescent="0.2">
      <c r="A9" s="1442"/>
      <c r="B9" s="1444"/>
      <c r="C9" s="1444"/>
      <c r="D9" s="1434" t="s">
        <v>415</v>
      </c>
      <c r="E9" s="1435" t="s">
        <v>416</v>
      </c>
      <c r="F9" s="1437"/>
      <c r="G9" s="1438"/>
      <c r="H9" s="1438"/>
      <c r="I9" s="1439"/>
      <c r="J9" s="1434" t="s">
        <v>417</v>
      </c>
      <c r="K9" s="1444"/>
      <c r="L9" s="190"/>
      <c r="M9" s="190"/>
    </row>
    <row r="10" spans="1:13" ht="38.25" x14ac:dyDescent="0.2">
      <c r="A10" s="1443"/>
      <c r="B10" s="1440"/>
      <c r="C10" s="1444"/>
      <c r="D10" s="1440"/>
      <c r="E10" s="41" t="s">
        <v>418</v>
      </c>
      <c r="F10" s="737" t="s">
        <v>117</v>
      </c>
      <c r="G10" s="43" t="s">
        <v>419</v>
      </c>
      <c r="H10" s="21" t="s">
        <v>420</v>
      </c>
      <c r="I10" s="21" t="s">
        <v>213</v>
      </c>
      <c r="J10" s="1440"/>
      <c r="K10" s="1440"/>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1509</v>
      </c>
      <c r="B26" s="26" t="s">
        <v>426</v>
      </c>
      <c r="C26" s="27"/>
      <c r="D26" s="27"/>
      <c r="E26" s="27"/>
      <c r="F26" s="27"/>
      <c r="G26" s="27"/>
      <c r="H26" s="27"/>
      <c r="I26" s="27"/>
      <c r="J26" s="191">
        <f t="shared" si="0"/>
        <v>0</v>
      </c>
      <c r="K26" s="27"/>
    </row>
    <row r="27" spans="1:11" x14ac:dyDescent="0.2">
      <c r="A27" s="194" t="s">
        <v>1510</v>
      </c>
      <c r="B27" s="26" t="s">
        <v>426</v>
      </c>
      <c r="C27" s="27"/>
      <c r="D27" s="27"/>
      <c r="E27" s="27"/>
      <c r="F27" s="27"/>
      <c r="G27" s="27"/>
      <c r="H27" s="27"/>
      <c r="I27" s="27"/>
      <c r="J27" s="191">
        <f t="shared" si="0"/>
        <v>0</v>
      </c>
      <c r="K27" s="27"/>
    </row>
    <row r="28" spans="1:11" x14ac:dyDescent="0.2">
      <c r="A28" s="194" t="s">
        <v>1511</v>
      </c>
      <c r="B28" s="26" t="s">
        <v>426</v>
      </c>
      <c r="C28" s="49"/>
      <c r="D28" s="27"/>
      <c r="E28" s="27"/>
      <c r="F28" s="27"/>
      <c r="G28" s="27"/>
      <c r="H28" s="27"/>
      <c r="I28" s="27"/>
      <c r="J28" s="191">
        <f t="shared" si="0"/>
        <v>0</v>
      </c>
      <c r="K28" s="27"/>
    </row>
    <row r="29" spans="1:11" x14ac:dyDescent="0.2">
      <c r="A29" s="194" t="s">
        <v>1512</v>
      </c>
      <c r="B29" s="26" t="s">
        <v>426</v>
      </c>
      <c r="C29" s="27"/>
      <c r="D29" s="27"/>
      <c r="E29" s="27"/>
      <c r="F29" s="27"/>
      <c r="G29" s="27"/>
      <c r="H29" s="27"/>
      <c r="I29" s="27"/>
      <c r="J29" s="191">
        <f t="shared" ref="J29:J92" si="1">SUM(D29:I29)-F29</f>
        <v>0</v>
      </c>
      <c r="K29" s="27"/>
    </row>
    <row r="30" spans="1:11" x14ac:dyDescent="0.2">
      <c r="A30" s="194" t="s">
        <v>1513</v>
      </c>
      <c r="B30" s="26" t="s">
        <v>426</v>
      </c>
      <c r="C30" s="27"/>
      <c r="D30" s="27"/>
      <c r="E30" s="27"/>
      <c r="F30" s="27"/>
      <c r="G30" s="27"/>
      <c r="H30" s="27"/>
      <c r="I30" s="27"/>
      <c r="J30" s="191">
        <f t="shared" si="1"/>
        <v>0</v>
      </c>
      <c r="K30" s="27"/>
    </row>
    <row r="31" spans="1:11" x14ac:dyDescent="0.2">
      <c r="A31" s="194" t="s">
        <v>1514</v>
      </c>
      <c r="B31" s="26" t="s">
        <v>426</v>
      </c>
      <c r="C31" s="27"/>
      <c r="D31" s="27"/>
      <c r="E31" s="27"/>
      <c r="F31" s="27"/>
      <c r="G31" s="27"/>
      <c r="H31" s="27"/>
      <c r="I31" s="27"/>
      <c r="J31" s="191">
        <f t="shared" si="1"/>
        <v>0</v>
      </c>
      <c r="K31" s="27"/>
    </row>
    <row r="32" spans="1:11" x14ac:dyDescent="0.2">
      <c r="A32" s="194" t="s">
        <v>1515</v>
      </c>
      <c r="B32" s="26" t="s">
        <v>426</v>
      </c>
      <c r="C32" s="27"/>
      <c r="D32" s="27"/>
      <c r="E32" s="27"/>
      <c r="F32" s="27"/>
      <c r="G32" s="27"/>
      <c r="H32" s="27"/>
      <c r="I32" s="27"/>
      <c r="J32" s="191">
        <f t="shared" si="1"/>
        <v>0</v>
      </c>
      <c r="K32" s="27"/>
    </row>
    <row r="33" spans="1:11" x14ac:dyDescent="0.2">
      <c r="A33" s="194" t="s">
        <v>1516</v>
      </c>
      <c r="B33" s="26" t="s">
        <v>426</v>
      </c>
      <c r="C33" s="27"/>
      <c r="D33" s="27"/>
      <c r="E33" s="27"/>
      <c r="F33" s="27"/>
      <c r="G33" s="27"/>
      <c r="H33" s="27"/>
      <c r="I33" s="27"/>
      <c r="J33" s="191">
        <f t="shared" si="1"/>
        <v>0</v>
      </c>
      <c r="K33" s="27"/>
    </row>
    <row r="34" spans="1:11" x14ac:dyDescent="0.2">
      <c r="A34" s="194" t="s">
        <v>1517</v>
      </c>
      <c r="B34" s="26" t="s">
        <v>426</v>
      </c>
      <c r="C34" s="27"/>
      <c r="D34" s="27"/>
      <c r="E34" s="27"/>
      <c r="F34" s="27"/>
      <c r="G34" s="27"/>
      <c r="H34" s="27"/>
      <c r="I34" s="27"/>
      <c r="J34" s="191">
        <f t="shared" si="1"/>
        <v>0</v>
      </c>
      <c r="K34" s="27"/>
    </row>
    <row r="35" spans="1:11" x14ac:dyDescent="0.2">
      <c r="A35" s="194" t="s">
        <v>1518</v>
      </c>
      <c r="B35" s="26" t="s">
        <v>426</v>
      </c>
      <c r="C35" s="27"/>
      <c r="D35" s="27"/>
      <c r="E35" s="27"/>
      <c r="F35" s="27"/>
      <c r="G35" s="27"/>
      <c r="H35" s="27"/>
      <c r="I35" s="27"/>
      <c r="J35" s="191">
        <f t="shared" si="1"/>
        <v>0</v>
      </c>
      <c r="K35" s="27"/>
    </row>
    <row r="36" spans="1:11" x14ac:dyDescent="0.2">
      <c r="A36" s="194" t="s">
        <v>1519</v>
      </c>
      <c r="B36" s="26" t="s">
        <v>426</v>
      </c>
      <c r="C36" s="27"/>
      <c r="D36" s="27"/>
      <c r="E36" s="27"/>
      <c r="F36" s="27"/>
      <c r="G36" s="27"/>
      <c r="H36" s="27"/>
      <c r="I36" s="27"/>
      <c r="J36" s="191">
        <f t="shared" si="1"/>
        <v>0</v>
      </c>
      <c r="K36" s="27"/>
    </row>
    <row r="37" spans="1:11" x14ac:dyDescent="0.2">
      <c r="A37" s="194" t="s">
        <v>1520</v>
      </c>
      <c r="B37" s="26" t="s">
        <v>426</v>
      </c>
      <c r="C37" s="27"/>
      <c r="D37" s="27"/>
      <c r="E37" s="27"/>
      <c r="F37" s="27"/>
      <c r="G37" s="27"/>
      <c r="H37" s="27"/>
      <c r="I37" s="27"/>
      <c r="J37" s="191">
        <f t="shared" si="1"/>
        <v>0</v>
      </c>
      <c r="K37" s="27"/>
    </row>
    <row r="38" spans="1:11" x14ac:dyDescent="0.2">
      <c r="A38" s="194" t="s">
        <v>1521</v>
      </c>
      <c r="B38" s="26" t="s">
        <v>426</v>
      </c>
      <c r="C38" s="27"/>
      <c r="D38" s="27"/>
      <c r="E38" s="27"/>
      <c r="F38" s="27"/>
      <c r="G38" s="27"/>
      <c r="H38" s="27"/>
      <c r="I38" s="27"/>
      <c r="J38" s="191">
        <f t="shared" si="1"/>
        <v>0</v>
      </c>
      <c r="K38" s="27"/>
    </row>
    <row r="39" spans="1:11" x14ac:dyDescent="0.2">
      <c r="A39" s="194" t="s">
        <v>1522</v>
      </c>
      <c r="B39" s="26" t="s">
        <v>426</v>
      </c>
      <c r="C39" s="27"/>
      <c r="D39" s="27"/>
      <c r="E39" s="27"/>
      <c r="F39" s="27"/>
      <c r="G39" s="27"/>
      <c r="H39" s="27"/>
      <c r="I39" s="27"/>
      <c r="J39" s="191">
        <f t="shared" si="1"/>
        <v>0</v>
      </c>
      <c r="K39" s="27"/>
    </row>
    <row r="40" spans="1:11" x14ac:dyDescent="0.2">
      <c r="A40" s="194" t="s">
        <v>1523</v>
      </c>
      <c r="B40" s="26" t="s">
        <v>426</v>
      </c>
      <c r="C40" s="27"/>
      <c r="D40" s="27"/>
      <c r="E40" s="27"/>
      <c r="F40" s="27"/>
      <c r="G40" s="27"/>
      <c r="H40" s="27"/>
      <c r="I40" s="27"/>
      <c r="J40" s="191">
        <f t="shared" si="1"/>
        <v>0</v>
      </c>
      <c r="K40" s="27"/>
    </row>
    <row r="41" spans="1:11" x14ac:dyDescent="0.2">
      <c r="A41" s="194" t="s">
        <v>1524</v>
      </c>
      <c r="B41" s="26" t="s">
        <v>426</v>
      </c>
      <c r="C41" s="27"/>
      <c r="D41" s="27"/>
      <c r="E41" s="27"/>
      <c r="F41" s="27"/>
      <c r="G41" s="27"/>
      <c r="H41" s="27"/>
      <c r="I41" s="27"/>
      <c r="J41" s="191">
        <f t="shared" si="1"/>
        <v>0</v>
      </c>
      <c r="K41" s="27"/>
    </row>
    <row r="42" spans="1:11" x14ac:dyDescent="0.2">
      <c r="A42" s="194" t="s">
        <v>1525</v>
      </c>
      <c r="B42" s="26" t="s">
        <v>426</v>
      </c>
      <c r="C42" s="27"/>
      <c r="D42" s="27"/>
      <c r="E42" s="27"/>
      <c r="F42" s="27"/>
      <c r="G42" s="27"/>
      <c r="H42" s="27"/>
      <c r="I42" s="27"/>
      <c r="J42" s="191">
        <f t="shared" si="1"/>
        <v>0</v>
      </c>
      <c r="K42" s="27"/>
    </row>
    <row r="43" spans="1:11" x14ac:dyDescent="0.2">
      <c r="A43" s="194" t="s">
        <v>1526</v>
      </c>
      <c r="B43" s="26" t="s">
        <v>426</v>
      </c>
      <c r="C43" s="49"/>
      <c r="D43" s="27"/>
      <c r="E43" s="27"/>
      <c r="F43" s="27"/>
      <c r="G43" s="27"/>
      <c r="H43" s="27"/>
      <c r="I43" s="27"/>
      <c r="J43" s="191">
        <f t="shared" si="1"/>
        <v>0</v>
      </c>
      <c r="K43" s="27"/>
    </row>
    <row r="44" spans="1:11" x14ac:dyDescent="0.2">
      <c r="A44" s="194" t="s">
        <v>1527</v>
      </c>
      <c r="B44" s="26" t="s">
        <v>426</v>
      </c>
      <c r="C44" s="27"/>
      <c r="D44" s="27"/>
      <c r="E44" s="27"/>
      <c r="F44" s="27"/>
      <c r="G44" s="27"/>
      <c r="H44" s="27"/>
      <c r="I44" s="27"/>
      <c r="J44" s="191">
        <f t="shared" si="1"/>
        <v>0</v>
      </c>
      <c r="K44" s="27"/>
    </row>
    <row r="45" spans="1:11" x14ac:dyDescent="0.2">
      <c r="A45" s="194" t="s">
        <v>1528</v>
      </c>
      <c r="B45" s="26" t="s">
        <v>426</v>
      </c>
      <c r="C45" s="27"/>
      <c r="D45" s="27"/>
      <c r="E45" s="27"/>
      <c r="F45" s="27"/>
      <c r="G45" s="27"/>
      <c r="H45" s="27"/>
      <c r="I45" s="27"/>
      <c r="J45" s="191">
        <f t="shared" si="1"/>
        <v>0</v>
      </c>
      <c r="K45" s="27"/>
    </row>
    <row r="46" spans="1:11" x14ac:dyDescent="0.2">
      <c r="A46" s="194" t="s">
        <v>1529</v>
      </c>
      <c r="B46" s="26" t="s">
        <v>426</v>
      </c>
      <c r="C46" s="27"/>
      <c r="D46" s="27"/>
      <c r="E46" s="27"/>
      <c r="F46" s="27"/>
      <c r="G46" s="27"/>
      <c r="H46" s="27"/>
      <c r="I46" s="27"/>
      <c r="J46" s="191">
        <f t="shared" si="1"/>
        <v>0</v>
      </c>
      <c r="K46" s="27"/>
    </row>
    <row r="47" spans="1:11" x14ac:dyDescent="0.2">
      <c r="A47" s="194" t="s">
        <v>1530</v>
      </c>
      <c r="B47" s="26" t="s">
        <v>426</v>
      </c>
      <c r="C47" s="27"/>
      <c r="D47" s="27"/>
      <c r="E47" s="27"/>
      <c r="F47" s="27"/>
      <c r="G47" s="27"/>
      <c r="H47" s="27"/>
      <c r="I47" s="27"/>
      <c r="J47" s="191">
        <f t="shared" si="1"/>
        <v>0</v>
      </c>
      <c r="K47" s="27"/>
    </row>
    <row r="48" spans="1:11" x14ac:dyDescent="0.2">
      <c r="A48" s="194" t="s">
        <v>1531</v>
      </c>
      <c r="B48" s="26" t="s">
        <v>426</v>
      </c>
      <c r="C48" s="27"/>
      <c r="D48" s="27"/>
      <c r="E48" s="27"/>
      <c r="F48" s="27"/>
      <c r="G48" s="27"/>
      <c r="H48" s="27"/>
      <c r="I48" s="27"/>
      <c r="J48" s="191">
        <f t="shared" si="1"/>
        <v>0</v>
      </c>
      <c r="K48" s="27"/>
    </row>
    <row r="49" spans="1:11" x14ac:dyDescent="0.2">
      <c r="A49" s="194" t="s">
        <v>1532</v>
      </c>
      <c r="B49" s="26" t="s">
        <v>426</v>
      </c>
      <c r="C49" s="27"/>
      <c r="D49" s="27"/>
      <c r="E49" s="27"/>
      <c r="F49" s="27"/>
      <c r="G49" s="27"/>
      <c r="H49" s="27"/>
      <c r="I49" s="27"/>
      <c r="J49" s="191">
        <f t="shared" si="1"/>
        <v>0</v>
      </c>
      <c r="K49" s="27"/>
    </row>
    <row r="50" spans="1:11" x14ac:dyDescent="0.2">
      <c r="A50" s="194" t="s">
        <v>1533</v>
      </c>
      <c r="B50" s="26" t="s">
        <v>426</v>
      </c>
      <c r="C50" s="27"/>
      <c r="D50" s="27"/>
      <c r="E50" s="27"/>
      <c r="F50" s="27"/>
      <c r="G50" s="27"/>
      <c r="H50" s="27"/>
      <c r="I50" s="27"/>
      <c r="J50" s="191">
        <f t="shared" si="1"/>
        <v>0</v>
      </c>
      <c r="K50" s="27"/>
    </row>
    <row r="51" spans="1:11" x14ac:dyDescent="0.2">
      <c r="A51" s="194" t="s">
        <v>1534</v>
      </c>
      <c r="B51" s="26" t="s">
        <v>426</v>
      </c>
      <c r="C51" s="27"/>
      <c r="D51" s="27"/>
      <c r="E51" s="27"/>
      <c r="F51" s="27"/>
      <c r="G51" s="27"/>
      <c r="H51" s="27"/>
      <c r="I51" s="27"/>
      <c r="J51" s="191">
        <f t="shared" si="1"/>
        <v>0</v>
      </c>
      <c r="K51" s="27"/>
    </row>
    <row r="52" spans="1:11" x14ac:dyDescent="0.2">
      <c r="A52" s="194" t="s">
        <v>1535</v>
      </c>
      <c r="B52" s="26" t="s">
        <v>426</v>
      </c>
      <c r="C52" s="27"/>
      <c r="D52" s="27"/>
      <c r="E52" s="27"/>
      <c r="F52" s="27"/>
      <c r="G52" s="27"/>
      <c r="H52" s="27"/>
      <c r="I52" s="27"/>
      <c r="J52" s="191">
        <f t="shared" si="1"/>
        <v>0</v>
      </c>
      <c r="K52" s="27"/>
    </row>
    <row r="53" spans="1:11" x14ac:dyDescent="0.2">
      <c r="A53" s="194" t="s">
        <v>1536</v>
      </c>
      <c r="B53" s="26" t="s">
        <v>426</v>
      </c>
      <c r="C53" s="27"/>
      <c r="D53" s="27"/>
      <c r="E53" s="27"/>
      <c r="F53" s="27"/>
      <c r="G53" s="27"/>
      <c r="H53" s="27"/>
      <c r="I53" s="27"/>
      <c r="J53" s="191">
        <f t="shared" si="1"/>
        <v>0</v>
      </c>
      <c r="K53" s="27"/>
    </row>
    <row r="54" spans="1:11" x14ac:dyDescent="0.2">
      <c r="A54" s="194" t="s">
        <v>1537</v>
      </c>
      <c r="B54" s="26" t="s">
        <v>426</v>
      </c>
      <c r="C54" s="27"/>
      <c r="D54" s="27"/>
      <c r="E54" s="27"/>
      <c r="F54" s="27"/>
      <c r="G54" s="27"/>
      <c r="H54" s="27"/>
      <c r="I54" s="27"/>
      <c r="J54" s="191">
        <f t="shared" si="1"/>
        <v>0</v>
      </c>
      <c r="K54" s="27"/>
    </row>
    <row r="55" spans="1:11" x14ac:dyDescent="0.2">
      <c r="A55" s="194" t="s">
        <v>1538</v>
      </c>
      <c r="B55" s="26" t="s">
        <v>426</v>
      </c>
      <c r="C55" s="27"/>
      <c r="D55" s="27"/>
      <c r="E55" s="27"/>
      <c r="F55" s="27"/>
      <c r="G55" s="27"/>
      <c r="H55" s="27"/>
      <c r="I55" s="27"/>
      <c r="J55" s="191">
        <f t="shared" si="1"/>
        <v>0</v>
      </c>
      <c r="K55" s="27"/>
    </row>
    <row r="56" spans="1:11" x14ac:dyDescent="0.2">
      <c r="A56" s="194" t="s">
        <v>1539</v>
      </c>
      <c r="B56" s="26" t="s">
        <v>426</v>
      </c>
      <c r="C56" s="27"/>
      <c r="D56" s="27"/>
      <c r="E56" s="27"/>
      <c r="F56" s="27"/>
      <c r="G56" s="27"/>
      <c r="H56" s="27"/>
      <c r="I56" s="27"/>
      <c r="J56" s="191">
        <f t="shared" si="1"/>
        <v>0</v>
      </c>
      <c r="K56" s="27"/>
    </row>
    <row r="57" spans="1:11" x14ac:dyDescent="0.2">
      <c r="A57" s="194" t="s">
        <v>1540</v>
      </c>
      <c r="B57" s="26" t="s">
        <v>426</v>
      </c>
      <c r="C57" s="27"/>
      <c r="D57" s="27"/>
      <c r="E57" s="27"/>
      <c r="F57" s="27"/>
      <c r="G57" s="27"/>
      <c r="H57" s="27"/>
      <c r="I57" s="27"/>
      <c r="J57" s="191">
        <f t="shared" si="1"/>
        <v>0</v>
      </c>
      <c r="K57" s="27"/>
    </row>
    <row r="58" spans="1:11" x14ac:dyDescent="0.2">
      <c r="A58" s="194" t="s">
        <v>1541</v>
      </c>
      <c r="B58" s="26" t="s">
        <v>426</v>
      </c>
      <c r="C58" s="49"/>
      <c r="D58" s="27"/>
      <c r="E58" s="27"/>
      <c r="F58" s="27"/>
      <c r="G58" s="27"/>
      <c r="H58" s="27"/>
      <c r="I58" s="27"/>
      <c r="J58" s="191">
        <f t="shared" si="1"/>
        <v>0</v>
      </c>
      <c r="K58" s="27"/>
    </row>
    <row r="59" spans="1:11" x14ac:dyDescent="0.2">
      <c r="A59" s="194" t="s">
        <v>1542</v>
      </c>
      <c r="B59" s="26" t="s">
        <v>426</v>
      </c>
      <c r="C59" s="27"/>
      <c r="D59" s="27"/>
      <c r="E59" s="27"/>
      <c r="F59" s="27"/>
      <c r="G59" s="27"/>
      <c r="H59" s="27"/>
      <c r="I59" s="27"/>
      <c r="J59" s="191">
        <f t="shared" si="1"/>
        <v>0</v>
      </c>
      <c r="K59" s="27"/>
    </row>
    <row r="60" spans="1:11" x14ac:dyDescent="0.2">
      <c r="A60" s="194" t="s">
        <v>1543</v>
      </c>
      <c r="B60" s="26" t="s">
        <v>426</v>
      </c>
      <c r="C60" s="27"/>
      <c r="D60" s="27"/>
      <c r="E60" s="27"/>
      <c r="F60" s="27"/>
      <c r="G60" s="27"/>
      <c r="H60" s="27"/>
      <c r="I60" s="27"/>
      <c r="J60" s="191">
        <f t="shared" si="1"/>
        <v>0</v>
      </c>
      <c r="K60" s="27"/>
    </row>
    <row r="61" spans="1:11" x14ac:dyDescent="0.2">
      <c r="A61" s="194" t="s">
        <v>1544</v>
      </c>
      <c r="B61" s="26" t="s">
        <v>426</v>
      </c>
      <c r="C61" s="27"/>
      <c r="D61" s="27"/>
      <c r="E61" s="27"/>
      <c r="F61" s="27"/>
      <c r="G61" s="27"/>
      <c r="H61" s="27"/>
      <c r="I61" s="27"/>
      <c r="J61" s="191">
        <f t="shared" si="1"/>
        <v>0</v>
      </c>
      <c r="K61" s="27"/>
    </row>
    <row r="62" spans="1:11" x14ac:dyDescent="0.2">
      <c r="A62" s="194" t="s">
        <v>1545</v>
      </c>
      <c r="B62" s="26" t="s">
        <v>426</v>
      </c>
      <c r="C62" s="27"/>
      <c r="D62" s="27"/>
      <c r="E62" s="27"/>
      <c r="F62" s="27"/>
      <c r="G62" s="27"/>
      <c r="H62" s="27"/>
      <c r="I62" s="27"/>
      <c r="J62" s="191">
        <f t="shared" si="1"/>
        <v>0</v>
      </c>
      <c r="K62" s="27"/>
    </row>
    <row r="63" spans="1:11" x14ac:dyDescent="0.2">
      <c r="A63" s="194" t="s">
        <v>1546</v>
      </c>
      <c r="B63" s="26" t="s">
        <v>426</v>
      </c>
      <c r="C63" s="27"/>
      <c r="D63" s="27"/>
      <c r="E63" s="27"/>
      <c r="F63" s="27"/>
      <c r="G63" s="27"/>
      <c r="H63" s="27"/>
      <c r="I63" s="27"/>
      <c r="J63" s="191">
        <f t="shared" si="1"/>
        <v>0</v>
      </c>
      <c r="K63" s="27"/>
    </row>
    <row r="64" spans="1:11" x14ac:dyDescent="0.2">
      <c r="A64" s="194" t="s">
        <v>1547</v>
      </c>
      <c r="B64" s="26" t="s">
        <v>426</v>
      </c>
      <c r="C64" s="27"/>
      <c r="D64" s="27"/>
      <c r="E64" s="27"/>
      <c r="F64" s="27"/>
      <c r="G64" s="27"/>
      <c r="H64" s="27"/>
      <c r="I64" s="27"/>
      <c r="J64" s="191">
        <f t="shared" si="1"/>
        <v>0</v>
      </c>
      <c r="K64" s="27"/>
    </row>
    <row r="65" spans="1:11" x14ac:dyDescent="0.2">
      <c r="A65" s="194" t="s">
        <v>1548</v>
      </c>
      <c r="B65" s="26" t="s">
        <v>426</v>
      </c>
      <c r="C65" s="27"/>
      <c r="D65" s="27"/>
      <c r="E65" s="27"/>
      <c r="F65" s="27"/>
      <c r="G65" s="27"/>
      <c r="H65" s="27"/>
      <c r="I65" s="27"/>
      <c r="J65" s="191">
        <f t="shared" si="1"/>
        <v>0</v>
      </c>
      <c r="K65" s="27"/>
    </row>
    <row r="66" spans="1:11" x14ac:dyDescent="0.2">
      <c r="A66" s="194" t="s">
        <v>1549</v>
      </c>
      <c r="B66" s="26" t="s">
        <v>426</v>
      </c>
      <c r="C66" s="27"/>
      <c r="D66" s="27"/>
      <c r="E66" s="27"/>
      <c r="F66" s="27"/>
      <c r="G66" s="27"/>
      <c r="H66" s="27"/>
      <c r="I66" s="27"/>
      <c r="J66" s="191">
        <f t="shared" si="1"/>
        <v>0</v>
      </c>
      <c r="K66" s="27"/>
    </row>
    <row r="67" spans="1:11" x14ac:dyDescent="0.2">
      <c r="A67" s="194" t="s">
        <v>1550</v>
      </c>
      <c r="B67" s="26" t="s">
        <v>426</v>
      </c>
      <c r="C67" s="27"/>
      <c r="D67" s="27"/>
      <c r="E67" s="27"/>
      <c r="F67" s="27"/>
      <c r="G67" s="27"/>
      <c r="H67" s="27"/>
      <c r="I67" s="27"/>
      <c r="J67" s="191">
        <f t="shared" si="1"/>
        <v>0</v>
      </c>
      <c r="K67" s="27"/>
    </row>
    <row r="68" spans="1:11" x14ac:dyDescent="0.2">
      <c r="A68" s="194" t="s">
        <v>1551</v>
      </c>
      <c r="B68" s="26" t="s">
        <v>426</v>
      </c>
      <c r="C68" s="27"/>
      <c r="D68" s="27"/>
      <c r="E68" s="27"/>
      <c r="F68" s="27"/>
      <c r="G68" s="27"/>
      <c r="H68" s="27"/>
      <c r="I68" s="27"/>
      <c r="J68" s="191">
        <f t="shared" si="1"/>
        <v>0</v>
      </c>
      <c r="K68" s="27"/>
    </row>
    <row r="69" spans="1:11" x14ac:dyDescent="0.2">
      <c r="A69" s="194" t="s">
        <v>1552</v>
      </c>
      <c r="B69" s="26" t="s">
        <v>426</v>
      </c>
      <c r="C69" s="27"/>
      <c r="D69" s="27"/>
      <c r="E69" s="27"/>
      <c r="F69" s="27"/>
      <c r="G69" s="27"/>
      <c r="H69" s="27"/>
      <c r="I69" s="27"/>
      <c r="J69" s="191">
        <f t="shared" si="1"/>
        <v>0</v>
      </c>
      <c r="K69" s="27"/>
    </row>
    <row r="70" spans="1:11" x14ac:dyDescent="0.2">
      <c r="A70" s="194" t="s">
        <v>1553</v>
      </c>
      <c r="B70" s="26" t="s">
        <v>426</v>
      </c>
      <c r="C70" s="27"/>
      <c r="D70" s="27"/>
      <c r="E70" s="27"/>
      <c r="F70" s="27"/>
      <c r="G70" s="27"/>
      <c r="H70" s="27"/>
      <c r="I70" s="27"/>
      <c r="J70" s="191">
        <f t="shared" si="1"/>
        <v>0</v>
      </c>
      <c r="K70" s="27"/>
    </row>
    <row r="71" spans="1:11" x14ac:dyDescent="0.2">
      <c r="A71" s="194" t="s">
        <v>1554</v>
      </c>
      <c r="B71" s="26" t="s">
        <v>426</v>
      </c>
      <c r="C71" s="27"/>
      <c r="D71" s="27"/>
      <c r="E71" s="27"/>
      <c r="F71" s="27"/>
      <c r="G71" s="27"/>
      <c r="H71" s="27"/>
      <c r="I71" s="27"/>
      <c r="J71" s="191">
        <f t="shared" si="1"/>
        <v>0</v>
      </c>
      <c r="K71" s="27"/>
    </row>
    <row r="72" spans="1:11" x14ac:dyDescent="0.2">
      <c r="A72" s="194" t="s">
        <v>1555</v>
      </c>
      <c r="B72" s="26" t="s">
        <v>426</v>
      </c>
      <c r="C72" s="27"/>
      <c r="D72" s="27"/>
      <c r="E72" s="27"/>
      <c r="F72" s="27"/>
      <c r="G72" s="27"/>
      <c r="H72" s="27"/>
      <c r="I72" s="27"/>
      <c r="J72" s="191">
        <f t="shared" si="1"/>
        <v>0</v>
      </c>
      <c r="K72" s="27"/>
    </row>
    <row r="73" spans="1:11" x14ac:dyDescent="0.2">
      <c r="A73" s="194" t="s">
        <v>1556</v>
      </c>
      <c r="B73" s="26" t="s">
        <v>426</v>
      </c>
      <c r="C73" s="49"/>
      <c r="D73" s="27"/>
      <c r="E73" s="27"/>
      <c r="F73" s="27"/>
      <c r="G73" s="27"/>
      <c r="H73" s="27"/>
      <c r="I73" s="27"/>
      <c r="J73" s="191">
        <f t="shared" si="1"/>
        <v>0</v>
      </c>
      <c r="K73" s="27"/>
    </row>
    <row r="74" spans="1:11" x14ac:dyDescent="0.2">
      <c r="A74" s="194" t="s">
        <v>1557</v>
      </c>
      <c r="B74" s="26" t="s">
        <v>426</v>
      </c>
      <c r="C74" s="27"/>
      <c r="D74" s="27"/>
      <c r="E74" s="27"/>
      <c r="F74" s="27"/>
      <c r="G74" s="27"/>
      <c r="H74" s="27"/>
      <c r="I74" s="27"/>
      <c r="J74" s="191">
        <f t="shared" si="1"/>
        <v>0</v>
      </c>
      <c r="K74" s="27"/>
    </row>
    <row r="75" spans="1:11" x14ac:dyDescent="0.2">
      <c r="A75" s="194" t="s">
        <v>1558</v>
      </c>
      <c r="B75" s="26" t="s">
        <v>426</v>
      </c>
      <c r="C75" s="27"/>
      <c r="D75" s="27"/>
      <c r="E75" s="27"/>
      <c r="F75" s="27"/>
      <c r="G75" s="27"/>
      <c r="H75" s="27"/>
      <c r="I75" s="27"/>
      <c r="J75" s="191">
        <f t="shared" si="1"/>
        <v>0</v>
      </c>
      <c r="K75" s="27"/>
    </row>
    <row r="76" spans="1:11" x14ac:dyDescent="0.2">
      <c r="A76" s="194" t="s">
        <v>1559</v>
      </c>
      <c r="B76" s="26" t="s">
        <v>426</v>
      </c>
      <c r="C76" s="27"/>
      <c r="D76" s="27"/>
      <c r="E76" s="27"/>
      <c r="F76" s="27"/>
      <c r="G76" s="27"/>
      <c r="H76" s="27"/>
      <c r="I76" s="27"/>
      <c r="J76" s="191">
        <f t="shared" si="1"/>
        <v>0</v>
      </c>
      <c r="K76" s="27"/>
    </row>
    <row r="77" spans="1:11" x14ac:dyDescent="0.2">
      <c r="A77" s="194" t="s">
        <v>1560</v>
      </c>
      <c r="B77" s="26" t="s">
        <v>426</v>
      </c>
      <c r="C77" s="27"/>
      <c r="D77" s="27"/>
      <c r="E77" s="27"/>
      <c r="F77" s="27"/>
      <c r="G77" s="27"/>
      <c r="H77" s="27"/>
      <c r="I77" s="27"/>
      <c r="J77" s="191">
        <f t="shared" si="1"/>
        <v>0</v>
      </c>
      <c r="K77" s="27"/>
    </row>
    <row r="78" spans="1:11" x14ac:dyDescent="0.2">
      <c r="A78" s="194" t="s">
        <v>1561</v>
      </c>
      <c r="B78" s="26" t="s">
        <v>426</v>
      </c>
      <c r="C78" s="27"/>
      <c r="D78" s="27"/>
      <c r="E78" s="27"/>
      <c r="F78" s="27"/>
      <c r="G78" s="27"/>
      <c r="H78" s="27"/>
      <c r="I78" s="27"/>
      <c r="J78" s="191">
        <f t="shared" si="1"/>
        <v>0</v>
      </c>
      <c r="K78" s="27"/>
    </row>
    <row r="79" spans="1:11" x14ac:dyDescent="0.2">
      <c r="A79" s="194" t="s">
        <v>1562</v>
      </c>
      <c r="B79" s="26" t="s">
        <v>426</v>
      </c>
      <c r="C79" s="27"/>
      <c r="D79" s="27"/>
      <c r="E79" s="27"/>
      <c r="F79" s="27"/>
      <c r="G79" s="27"/>
      <c r="H79" s="27"/>
      <c r="I79" s="27"/>
      <c r="J79" s="191">
        <f t="shared" si="1"/>
        <v>0</v>
      </c>
      <c r="K79" s="27"/>
    </row>
    <row r="80" spans="1:11" x14ac:dyDescent="0.2">
      <c r="A80" s="194" t="s">
        <v>1563</v>
      </c>
      <c r="B80" s="26" t="s">
        <v>426</v>
      </c>
      <c r="C80" s="27"/>
      <c r="D80" s="27"/>
      <c r="E80" s="27"/>
      <c r="F80" s="27"/>
      <c r="G80" s="27"/>
      <c r="H80" s="27"/>
      <c r="I80" s="27"/>
      <c r="J80" s="191">
        <f t="shared" si="1"/>
        <v>0</v>
      </c>
      <c r="K80" s="27"/>
    </row>
    <row r="81" spans="1:11" x14ac:dyDescent="0.2">
      <c r="A81" s="194" t="s">
        <v>1564</v>
      </c>
      <c r="B81" s="26" t="s">
        <v>426</v>
      </c>
      <c r="C81" s="27"/>
      <c r="D81" s="27"/>
      <c r="E81" s="27"/>
      <c r="F81" s="27"/>
      <c r="G81" s="27"/>
      <c r="H81" s="27"/>
      <c r="I81" s="27"/>
      <c r="J81" s="191">
        <f t="shared" si="1"/>
        <v>0</v>
      </c>
      <c r="K81" s="27"/>
    </row>
    <row r="82" spans="1:11" x14ac:dyDescent="0.2">
      <c r="A82" s="194" t="s">
        <v>1565</v>
      </c>
      <c r="B82" s="26" t="s">
        <v>426</v>
      </c>
      <c r="C82" s="27"/>
      <c r="D82" s="27"/>
      <c r="E82" s="27"/>
      <c r="F82" s="27"/>
      <c r="G82" s="27"/>
      <c r="H82" s="27"/>
      <c r="I82" s="27"/>
      <c r="J82" s="191">
        <f t="shared" si="1"/>
        <v>0</v>
      </c>
      <c r="K82" s="27"/>
    </row>
    <row r="83" spans="1:11" x14ac:dyDescent="0.2">
      <c r="A83" s="194" t="s">
        <v>1566</v>
      </c>
      <c r="B83" s="26" t="s">
        <v>426</v>
      </c>
      <c r="C83" s="27"/>
      <c r="D83" s="27"/>
      <c r="E83" s="27"/>
      <c r="F83" s="27"/>
      <c r="G83" s="27"/>
      <c r="H83" s="27"/>
      <c r="I83" s="27"/>
      <c r="J83" s="191">
        <f t="shared" si="1"/>
        <v>0</v>
      </c>
      <c r="K83" s="27"/>
    </row>
    <row r="84" spans="1:11" x14ac:dyDescent="0.2">
      <c r="A84" s="194" t="s">
        <v>1567</v>
      </c>
      <c r="B84" s="26" t="s">
        <v>426</v>
      </c>
      <c r="C84" s="27"/>
      <c r="D84" s="27"/>
      <c r="E84" s="27"/>
      <c r="F84" s="27"/>
      <c r="G84" s="27"/>
      <c r="H84" s="27"/>
      <c r="I84" s="27"/>
      <c r="J84" s="191">
        <f t="shared" si="1"/>
        <v>0</v>
      </c>
      <c r="K84" s="27"/>
    </row>
    <row r="85" spans="1:11" x14ac:dyDescent="0.2">
      <c r="A85" s="194" t="s">
        <v>1568</v>
      </c>
      <c r="B85" s="26" t="s">
        <v>426</v>
      </c>
      <c r="C85" s="27"/>
      <c r="D85" s="27"/>
      <c r="E85" s="27"/>
      <c r="F85" s="27"/>
      <c r="G85" s="27"/>
      <c r="H85" s="27"/>
      <c r="I85" s="27"/>
      <c r="J85" s="191">
        <f t="shared" si="1"/>
        <v>0</v>
      </c>
      <c r="K85" s="27"/>
    </row>
    <row r="86" spans="1:11" x14ac:dyDescent="0.2">
      <c r="A86" s="194" t="s">
        <v>1569</v>
      </c>
      <c r="B86" s="26" t="s">
        <v>426</v>
      </c>
      <c r="C86" s="27"/>
      <c r="D86" s="27"/>
      <c r="E86" s="27"/>
      <c r="F86" s="27"/>
      <c r="G86" s="27"/>
      <c r="H86" s="27"/>
      <c r="I86" s="27"/>
      <c r="J86" s="191">
        <f t="shared" si="1"/>
        <v>0</v>
      </c>
      <c r="K86" s="27"/>
    </row>
    <row r="87" spans="1:11" x14ac:dyDescent="0.2">
      <c r="A87" s="194" t="s">
        <v>1570</v>
      </c>
      <c r="B87" s="26" t="s">
        <v>426</v>
      </c>
      <c r="C87" s="27"/>
      <c r="D87" s="27"/>
      <c r="E87" s="27"/>
      <c r="F87" s="27"/>
      <c r="G87" s="27"/>
      <c r="H87" s="27"/>
      <c r="I87" s="27"/>
      <c r="J87" s="191">
        <f t="shared" si="1"/>
        <v>0</v>
      </c>
      <c r="K87" s="27"/>
    </row>
    <row r="88" spans="1:11" x14ac:dyDescent="0.2">
      <c r="A88" s="194" t="s">
        <v>1571</v>
      </c>
      <c r="B88" s="26" t="s">
        <v>426</v>
      </c>
      <c r="C88" s="49"/>
      <c r="D88" s="27"/>
      <c r="E88" s="27"/>
      <c r="F88" s="27"/>
      <c r="G88" s="27"/>
      <c r="H88" s="27"/>
      <c r="I88" s="27"/>
      <c r="J88" s="191">
        <f t="shared" si="1"/>
        <v>0</v>
      </c>
      <c r="K88" s="27"/>
    </row>
    <row r="89" spans="1:11" x14ac:dyDescent="0.2">
      <c r="A89" s="194" t="s">
        <v>1572</v>
      </c>
      <c r="B89" s="26" t="s">
        <v>426</v>
      </c>
      <c r="C89" s="27"/>
      <c r="D89" s="27"/>
      <c r="E89" s="27"/>
      <c r="F89" s="27"/>
      <c r="G89" s="27"/>
      <c r="H89" s="27"/>
      <c r="I89" s="27"/>
      <c r="J89" s="191">
        <f t="shared" si="1"/>
        <v>0</v>
      </c>
      <c r="K89" s="27"/>
    </row>
    <row r="90" spans="1:11" x14ac:dyDescent="0.2">
      <c r="A90" s="194" t="s">
        <v>1573</v>
      </c>
      <c r="B90" s="26" t="s">
        <v>426</v>
      </c>
      <c r="C90" s="27"/>
      <c r="D90" s="27"/>
      <c r="E90" s="27"/>
      <c r="F90" s="27"/>
      <c r="G90" s="27"/>
      <c r="H90" s="27"/>
      <c r="I90" s="27"/>
      <c r="J90" s="191">
        <f t="shared" si="1"/>
        <v>0</v>
      </c>
      <c r="K90" s="27"/>
    </row>
    <row r="91" spans="1:11" x14ac:dyDescent="0.2">
      <c r="A91" s="194" t="s">
        <v>1574</v>
      </c>
      <c r="B91" s="26" t="s">
        <v>426</v>
      </c>
      <c r="C91" s="27"/>
      <c r="D91" s="27"/>
      <c r="E91" s="27"/>
      <c r="F91" s="27"/>
      <c r="G91" s="27"/>
      <c r="H91" s="27"/>
      <c r="I91" s="27"/>
      <c r="J91" s="191">
        <f t="shared" si="1"/>
        <v>0</v>
      </c>
      <c r="K91" s="27"/>
    </row>
    <row r="92" spans="1:11" x14ac:dyDescent="0.2">
      <c r="A92" s="194" t="s">
        <v>1575</v>
      </c>
      <c r="B92" s="26" t="s">
        <v>426</v>
      </c>
      <c r="C92" s="27"/>
      <c r="D92" s="27"/>
      <c r="E92" s="27"/>
      <c r="F92" s="27"/>
      <c r="G92" s="27"/>
      <c r="H92" s="27"/>
      <c r="I92" s="27"/>
      <c r="J92" s="191">
        <f t="shared" si="1"/>
        <v>0</v>
      </c>
      <c r="K92" s="27"/>
    </row>
    <row r="93" spans="1:11" x14ac:dyDescent="0.2">
      <c r="A93" s="194" t="s">
        <v>1576</v>
      </c>
      <c r="B93" s="26" t="s">
        <v>426</v>
      </c>
      <c r="C93" s="27"/>
      <c r="D93" s="27"/>
      <c r="E93" s="27"/>
      <c r="F93" s="27"/>
      <c r="G93" s="27"/>
      <c r="H93" s="27"/>
      <c r="I93" s="27"/>
      <c r="J93" s="191">
        <f t="shared" ref="J93:J156" si="2">SUM(D93:I93)-F93</f>
        <v>0</v>
      </c>
      <c r="K93" s="27"/>
    </row>
    <row r="94" spans="1:11" x14ac:dyDescent="0.2">
      <c r="A94" s="194" t="s">
        <v>1577</v>
      </c>
      <c r="B94" s="26" t="s">
        <v>426</v>
      </c>
      <c r="C94" s="27"/>
      <c r="D94" s="27"/>
      <c r="E94" s="27"/>
      <c r="F94" s="27"/>
      <c r="G94" s="27"/>
      <c r="H94" s="27"/>
      <c r="I94" s="27"/>
      <c r="J94" s="191">
        <f t="shared" si="2"/>
        <v>0</v>
      </c>
      <c r="K94" s="27"/>
    </row>
    <row r="95" spans="1:11" x14ac:dyDescent="0.2">
      <c r="A95" s="194" t="s">
        <v>1578</v>
      </c>
      <c r="B95" s="26" t="s">
        <v>426</v>
      </c>
      <c r="C95" s="27"/>
      <c r="D95" s="27"/>
      <c r="E95" s="27"/>
      <c r="F95" s="27"/>
      <c r="G95" s="27"/>
      <c r="H95" s="27"/>
      <c r="I95" s="27"/>
      <c r="J95" s="191">
        <f t="shared" si="2"/>
        <v>0</v>
      </c>
      <c r="K95" s="27"/>
    </row>
    <row r="96" spans="1:11" x14ac:dyDescent="0.2">
      <c r="A96" s="194" t="s">
        <v>1579</v>
      </c>
      <c r="B96" s="26" t="s">
        <v>426</v>
      </c>
      <c r="C96" s="27"/>
      <c r="D96" s="27"/>
      <c r="E96" s="27"/>
      <c r="F96" s="27"/>
      <c r="G96" s="27"/>
      <c r="H96" s="27"/>
      <c r="I96" s="27"/>
      <c r="J96" s="191">
        <f t="shared" si="2"/>
        <v>0</v>
      </c>
      <c r="K96" s="27"/>
    </row>
    <row r="97" spans="1:11" x14ac:dyDescent="0.2">
      <c r="A97" s="194" t="s">
        <v>1580</v>
      </c>
      <c r="B97" s="26" t="s">
        <v>426</v>
      </c>
      <c r="C97" s="27"/>
      <c r="D97" s="27"/>
      <c r="E97" s="27"/>
      <c r="F97" s="27"/>
      <c r="G97" s="27"/>
      <c r="H97" s="27"/>
      <c r="I97" s="27"/>
      <c r="J97" s="191">
        <f t="shared" si="2"/>
        <v>0</v>
      </c>
      <c r="K97" s="27"/>
    </row>
    <row r="98" spans="1:11" x14ac:dyDescent="0.2">
      <c r="A98" s="194" t="s">
        <v>1581</v>
      </c>
      <c r="B98" s="26" t="s">
        <v>426</v>
      </c>
      <c r="C98" s="27"/>
      <c r="D98" s="27"/>
      <c r="E98" s="27"/>
      <c r="F98" s="27"/>
      <c r="G98" s="27"/>
      <c r="H98" s="27"/>
      <c r="I98" s="27"/>
      <c r="J98" s="191">
        <f t="shared" si="2"/>
        <v>0</v>
      </c>
      <c r="K98" s="27"/>
    </row>
    <row r="99" spans="1:11" x14ac:dyDescent="0.2">
      <c r="A99" s="194" t="s">
        <v>1582</v>
      </c>
      <c r="B99" s="26" t="s">
        <v>426</v>
      </c>
      <c r="C99" s="27"/>
      <c r="D99" s="27"/>
      <c r="E99" s="27"/>
      <c r="F99" s="27"/>
      <c r="G99" s="27"/>
      <c r="H99" s="27"/>
      <c r="I99" s="27"/>
      <c r="J99" s="191">
        <f t="shared" si="2"/>
        <v>0</v>
      </c>
      <c r="K99" s="27"/>
    </row>
    <row r="100" spans="1:11" x14ac:dyDescent="0.2">
      <c r="A100" s="194" t="s">
        <v>1583</v>
      </c>
      <c r="B100" s="26" t="s">
        <v>426</v>
      </c>
      <c r="C100" s="27"/>
      <c r="D100" s="27"/>
      <c r="E100" s="27"/>
      <c r="F100" s="27"/>
      <c r="G100" s="27"/>
      <c r="H100" s="27"/>
      <c r="I100" s="27"/>
      <c r="J100" s="191">
        <f t="shared" si="2"/>
        <v>0</v>
      </c>
      <c r="K100" s="27"/>
    </row>
    <row r="101" spans="1:11" x14ac:dyDescent="0.2">
      <c r="A101" s="194" t="s">
        <v>1584</v>
      </c>
      <c r="B101" s="26" t="s">
        <v>426</v>
      </c>
      <c r="C101" s="27"/>
      <c r="D101" s="27"/>
      <c r="E101" s="27"/>
      <c r="F101" s="27"/>
      <c r="G101" s="27"/>
      <c r="H101" s="27"/>
      <c r="I101" s="27"/>
      <c r="J101" s="191">
        <f t="shared" si="2"/>
        <v>0</v>
      </c>
      <c r="K101" s="27"/>
    </row>
    <row r="102" spans="1:11" x14ac:dyDescent="0.2">
      <c r="A102" s="194" t="s">
        <v>1585</v>
      </c>
      <c r="B102" s="26" t="s">
        <v>426</v>
      </c>
      <c r="C102" s="27"/>
      <c r="D102" s="27"/>
      <c r="E102" s="27"/>
      <c r="F102" s="27"/>
      <c r="G102" s="27"/>
      <c r="H102" s="27"/>
      <c r="I102" s="27"/>
      <c r="J102" s="191">
        <f t="shared" si="2"/>
        <v>0</v>
      </c>
      <c r="K102" s="27"/>
    </row>
    <row r="103" spans="1:11" x14ac:dyDescent="0.2">
      <c r="A103" s="194" t="s">
        <v>1586</v>
      </c>
      <c r="B103" s="26" t="s">
        <v>426</v>
      </c>
      <c r="C103" s="49"/>
      <c r="D103" s="27"/>
      <c r="E103" s="27"/>
      <c r="F103" s="27"/>
      <c r="G103" s="27"/>
      <c r="H103" s="27"/>
      <c r="I103" s="27"/>
      <c r="J103" s="191">
        <f t="shared" si="2"/>
        <v>0</v>
      </c>
      <c r="K103" s="27"/>
    </row>
    <row r="104" spans="1:11" x14ac:dyDescent="0.2">
      <c r="A104" s="194" t="s">
        <v>1587</v>
      </c>
      <c r="B104" s="26" t="s">
        <v>426</v>
      </c>
      <c r="C104" s="27"/>
      <c r="D104" s="27"/>
      <c r="E104" s="27"/>
      <c r="F104" s="27"/>
      <c r="G104" s="27"/>
      <c r="H104" s="27"/>
      <c r="I104" s="27"/>
      <c r="J104" s="191">
        <f t="shared" si="2"/>
        <v>0</v>
      </c>
      <c r="K104" s="27"/>
    </row>
    <row r="105" spans="1:11" x14ac:dyDescent="0.2">
      <c r="A105" s="194" t="s">
        <v>1588</v>
      </c>
      <c r="B105" s="26" t="s">
        <v>426</v>
      </c>
      <c r="C105" s="27"/>
      <c r="D105" s="27"/>
      <c r="E105" s="27"/>
      <c r="F105" s="27"/>
      <c r="G105" s="27"/>
      <c r="H105" s="27"/>
      <c r="I105" s="27"/>
      <c r="J105" s="191">
        <f t="shared" si="2"/>
        <v>0</v>
      </c>
      <c r="K105" s="27"/>
    </row>
    <row r="106" spans="1:11" x14ac:dyDescent="0.2">
      <c r="A106" s="194" t="s">
        <v>1589</v>
      </c>
      <c r="B106" s="26" t="s">
        <v>426</v>
      </c>
      <c r="C106" s="27"/>
      <c r="D106" s="27"/>
      <c r="E106" s="27"/>
      <c r="F106" s="27"/>
      <c r="G106" s="27"/>
      <c r="H106" s="27"/>
      <c r="I106" s="27"/>
      <c r="J106" s="191">
        <f t="shared" si="2"/>
        <v>0</v>
      </c>
      <c r="K106" s="27"/>
    </row>
    <row r="107" spans="1:11" x14ac:dyDescent="0.2">
      <c r="A107" s="194" t="s">
        <v>1590</v>
      </c>
      <c r="B107" s="26" t="s">
        <v>426</v>
      </c>
      <c r="C107" s="27"/>
      <c r="D107" s="27"/>
      <c r="E107" s="27"/>
      <c r="F107" s="27"/>
      <c r="G107" s="27"/>
      <c r="H107" s="27"/>
      <c r="I107" s="27"/>
      <c r="J107" s="191">
        <f t="shared" si="2"/>
        <v>0</v>
      </c>
      <c r="K107" s="27"/>
    </row>
    <row r="108" spans="1:11" x14ac:dyDescent="0.2">
      <c r="A108" s="194" t="s">
        <v>1591</v>
      </c>
      <c r="B108" s="26" t="s">
        <v>426</v>
      </c>
      <c r="C108" s="27"/>
      <c r="D108" s="27"/>
      <c r="E108" s="27"/>
      <c r="F108" s="27"/>
      <c r="G108" s="27"/>
      <c r="H108" s="27"/>
      <c r="I108" s="27"/>
      <c r="J108" s="191">
        <f t="shared" si="2"/>
        <v>0</v>
      </c>
      <c r="K108" s="27"/>
    </row>
    <row r="109" spans="1:11" x14ac:dyDescent="0.2">
      <c r="A109" s="194" t="s">
        <v>1592</v>
      </c>
      <c r="B109" s="26" t="s">
        <v>426</v>
      </c>
      <c r="C109" s="27"/>
      <c r="D109" s="27"/>
      <c r="E109" s="27"/>
      <c r="F109" s="27"/>
      <c r="G109" s="27"/>
      <c r="H109" s="27"/>
      <c r="I109" s="27"/>
      <c r="J109" s="191">
        <f t="shared" si="2"/>
        <v>0</v>
      </c>
      <c r="K109" s="27"/>
    </row>
    <row r="110" spans="1:11" x14ac:dyDescent="0.2">
      <c r="A110" s="194" t="s">
        <v>1593</v>
      </c>
      <c r="B110" s="26" t="s">
        <v>426</v>
      </c>
      <c r="C110" s="27"/>
      <c r="D110" s="27"/>
      <c r="E110" s="27"/>
      <c r="F110" s="27"/>
      <c r="G110" s="27"/>
      <c r="H110" s="27"/>
      <c r="I110" s="27"/>
      <c r="J110" s="191">
        <f t="shared" si="2"/>
        <v>0</v>
      </c>
      <c r="K110" s="27"/>
    </row>
    <row r="111" spans="1:11" x14ac:dyDescent="0.2">
      <c r="A111" s="194" t="s">
        <v>1594</v>
      </c>
      <c r="B111" s="26" t="s">
        <v>426</v>
      </c>
      <c r="C111" s="27"/>
      <c r="D111" s="27"/>
      <c r="E111" s="27"/>
      <c r="F111" s="27"/>
      <c r="G111" s="27"/>
      <c r="H111" s="27"/>
      <c r="I111" s="27"/>
      <c r="J111" s="191">
        <f t="shared" si="2"/>
        <v>0</v>
      </c>
      <c r="K111" s="27"/>
    </row>
    <row r="112" spans="1:11" x14ac:dyDescent="0.2">
      <c r="A112" s="194" t="s">
        <v>1595</v>
      </c>
      <c r="B112" s="26" t="s">
        <v>426</v>
      </c>
      <c r="C112" s="27"/>
      <c r="D112" s="27"/>
      <c r="E112" s="27"/>
      <c r="F112" s="27"/>
      <c r="G112" s="27"/>
      <c r="H112" s="27"/>
      <c r="I112" s="27"/>
      <c r="J112" s="191">
        <f t="shared" si="2"/>
        <v>0</v>
      </c>
      <c r="K112" s="27"/>
    </row>
    <row r="113" spans="1:11" x14ac:dyDescent="0.2">
      <c r="A113" s="194" t="s">
        <v>1596</v>
      </c>
      <c r="B113" s="26" t="s">
        <v>426</v>
      </c>
      <c r="C113" s="27"/>
      <c r="D113" s="27"/>
      <c r="E113" s="27"/>
      <c r="F113" s="27"/>
      <c r="G113" s="27"/>
      <c r="H113" s="27"/>
      <c r="I113" s="27"/>
      <c r="J113" s="191">
        <f t="shared" si="2"/>
        <v>0</v>
      </c>
      <c r="K113" s="27"/>
    </row>
    <row r="114" spans="1:11" x14ac:dyDescent="0.2">
      <c r="A114" s="194" t="s">
        <v>1597</v>
      </c>
      <c r="B114" s="26" t="s">
        <v>426</v>
      </c>
      <c r="C114" s="27"/>
      <c r="D114" s="27"/>
      <c r="E114" s="27"/>
      <c r="F114" s="27"/>
      <c r="G114" s="27"/>
      <c r="H114" s="27"/>
      <c r="I114" s="27"/>
      <c r="J114" s="191">
        <f t="shared" si="2"/>
        <v>0</v>
      </c>
      <c r="K114" s="27"/>
    </row>
    <row r="115" spans="1:11" x14ac:dyDescent="0.2">
      <c r="A115" s="194" t="s">
        <v>1598</v>
      </c>
      <c r="B115" s="26" t="s">
        <v>426</v>
      </c>
      <c r="C115" s="27"/>
      <c r="D115" s="27"/>
      <c r="E115" s="27"/>
      <c r="F115" s="27"/>
      <c r="G115" s="27"/>
      <c r="H115" s="27"/>
      <c r="I115" s="27"/>
      <c r="J115" s="191">
        <f t="shared" si="2"/>
        <v>0</v>
      </c>
      <c r="K115" s="27"/>
    </row>
    <row r="116" spans="1:11" x14ac:dyDescent="0.2">
      <c r="A116" s="194" t="s">
        <v>1599</v>
      </c>
      <c r="B116" s="26" t="s">
        <v>426</v>
      </c>
      <c r="C116" s="27"/>
      <c r="D116" s="27"/>
      <c r="E116" s="27"/>
      <c r="F116" s="27"/>
      <c r="G116" s="27"/>
      <c r="H116" s="27"/>
      <c r="I116" s="27"/>
      <c r="J116" s="191">
        <f t="shared" si="2"/>
        <v>0</v>
      </c>
      <c r="K116" s="27"/>
    </row>
    <row r="117" spans="1:11" x14ac:dyDescent="0.2">
      <c r="A117" s="194" t="s">
        <v>1600</v>
      </c>
      <c r="B117" s="26" t="s">
        <v>426</v>
      </c>
      <c r="C117" s="27"/>
      <c r="D117" s="27"/>
      <c r="E117" s="27"/>
      <c r="F117" s="27"/>
      <c r="G117" s="27"/>
      <c r="H117" s="27"/>
      <c r="I117" s="27"/>
      <c r="J117" s="191">
        <f t="shared" si="2"/>
        <v>0</v>
      </c>
      <c r="K117" s="27"/>
    </row>
    <row r="118" spans="1:11" x14ac:dyDescent="0.2">
      <c r="A118" s="194" t="s">
        <v>1601</v>
      </c>
      <c r="B118" s="26" t="s">
        <v>426</v>
      </c>
      <c r="C118" s="49"/>
      <c r="D118" s="27"/>
      <c r="E118" s="27"/>
      <c r="F118" s="27"/>
      <c r="G118" s="27"/>
      <c r="H118" s="27"/>
      <c r="I118" s="27"/>
      <c r="J118" s="191">
        <f t="shared" si="2"/>
        <v>0</v>
      </c>
      <c r="K118" s="27"/>
    </row>
    <row r="119" spans="1:11" x14ac:dyDescent="0.2">
      <c r="A119" s="194" t="s">
        <v>1602</v>
      </c>
      <c r="B119" s="26" t="s">
        <v>426</v>
      </c>
      <c r="C119" s="27"/>
      <c r="D119" s="27"/>
      <c r="E119" s="27"/>
      <c r="F119" s="27"/>
      <c r="G119" s="27"/>
      <c r="H119" s="27"/>
      <c r="I119" s="27"/>
      <c r="J119" s="191">
        <f t="shared" si="2"/>
        <v>0</v>
      </c>
      <c r="K119" s="27"/>
    </row>
    <row r="120" spans="1:11" x14ac:dyDescent="0.2">
      <c r="A120" s="194" t="s">
        <v>1603</v>
      </c>
      <c r="B120" s="26" t="s">
        <v>426</v>
      </c>
      <c r="C120" s="27"/>
      <c r="D120" s="27"/>
      <c r="E120" s="27"/>
      <c r="F120" s="27"/>
      <c r="G120" s="27"/>
      <c r="H120" s="27"/>
      <c r="I120" s="27"/>
      <c r="J120" s="191">
        <f t="shared" si="2"/>
        <v>0</v>
      </c>
      <c r="K120" s="27"/>
    </row>
    <row r="121" spans="1:11" x14ac:dyDescent="0.2">
      <c r="A121" s="194" t="s">
        <v>1604</v>
      </c>
      <c r="B121" s="26" t="s">
        <v>426</v>
      </c>
      <c r="C121" s="27"/>
      <c r="D121" s="27"/>
      <c r="E121" s="27"/>
      <c r="F121" s="27"/>
      <c r="G121" s="27"/>
      <c r="H121" s="27"/>
      <c r="I121" s="27"/>
      <c r="J121" s="191">
        <f t="shared" si="2"/>
        <v>0</v>
      </c>
      <c r="K121" s="27"/>
    </row>
    <row r="122" spans="1:11" x14ac:dyDescent="0.2">
      <c r="A122" s="194" t="s">
        <v>1605</v>
      </c>
      <c r="B122" s="26" t="s">
        <v>426</v>
      </c>
      <c r="C122" s="27"/>
      <c r="D122" s="27"/>
      <c r="E122" s="27"/>
      <c r="F122" s="27"/>
      <c r="G122" s="27"/>
      <c r="H122" s="27"/>
      <c r="I122" s="27"/>
      <c r="J122" s="191">
        <f t="shared" si="2"/>
        <v>0</v>
      </c>
      <c r="K122" s="27"/>
    </row>
    <row r="123" spans="1:11" x14ac:dyDescent="0.2">
      <c r="A123" s="194" t="s">
        <v>1606</v>
      </c>
      <c r="B123" s="26" t="s">
        <v>426</v>
      </c>
      <c r="C123" s="27"/>
      <c r="D123" s="27"/>
      <c r="E123" s="27"/>
      <c r="F123" s="27"/>
      <c r="G123" s="27"/>
      <c r="H123" s="27"/>
      <c r="I123" s="27"/>
      <c r="J123" s="191">
        <f t="shared" si="2"/>
        <v>0</v>
      </c>
      <c r="K123" s="27"/>
    </row>
    <row r="124" spans="1:11" x14ac:dyDescent="0.2">
      <c r="A124" s="194" t="s">
        <v>1607</v>
      </c>
      <c r="B124" s="26" t="s">
        <v>426</v>
      </c>
      <c r="C124" s="27"/>
      <c r="D124" s="27"/>
      <c r="E124" s="27"/>
      <c r="F124" s="27"/>
      <c r="G124" s="27"/>
      <c r="H124" s="27"/>
      <c r="I124" s="27"/>
      <c r="J124" s="191">
        <f t="shared" si="2"/>
        <v>0</v>
      </c>
      <c r="K124" s="27"/>
    </row>
    <row r="125" spans="1:11" x14ac:dyDescent="0.2">
      <c r="A125" s="194" t="s">
        <v>1608</v>
      </c>
      <c r="B125" s="26" t="s">
        <v>426</v>
      </c>
      <c r="C125" s="27"/>
      <c r="D125" s="27"/>
      <c r="E125" s="27"/>
      <c r="F125" s="27"/>
      <c r="G125" s="27"/>
      <c r="H125" s="27"/>
      <c r="I125" s="27"/>
      <c r="J125" s="191">
        <f t="shared" si="2"/>
        <v>0</v>
      </c>
      <c r="K125" s="27"/>
    </row>
    <row r="126" spans="1:11" x14ac:dyDescent="0.2">
      <c r="A126" s="194" t="s">
        <v>1609</v>
      </c>
      <c r="B126" s="26" t="s">
        <v>426</v>
      </c>
      <c r="C126" s="27"/>
      <c r="D126" s="27"/>
      <c r="E126" s="27"/>
      <c r="F126" s="27"/>
      <c r="G126" s="27"/>
      <c r="H126" s="27"/>
      <c r="I126" s="27"/>
      <c r="J126" s="191">
        <f t="shared" si="2"/>
        <v>0</v>
      </c>
      <c r="K126" s="27"/>
    </row>
    <row r="127" spans="1:11" x14ac:dyDescent="0.2">
      <c r="A127" s="194" t="s">
        <v>1610</v>
      </c>
      <c r="B127" s="26" t="s">
        <v>426</v>
      </c>
      <c r="C127" s="27"/>
      <c r="D127" s="27"/>
      <c r="E127" s="27"/>
      <c r="F127" s="27"/>
      <c r="G127" s="27"/>
      <c r="H127" s="27"/>
      <c r="I127" s="27"/>
      <c r="J127" s="191">
        <f t="shared" si="2"/>
        <v>0</v>
      </c>
      <c r="K127" s="27"/>
    </row>
    <row r="128" spans="1:11" x14ac:dyDescent="0.2">
      <c r="A128" s="194" t="s">
        <v>1611</v>
      </c>
      <c r="B128" s="26" t="s">
        <v>426</v>
      </c>
      <c r="C128" s="27"/>
      <c r="D128" s="27"/>
      <c r="E128" s="27"/>
      <c r="F128" s="27"/>
      <c r="G128" s="27"/>
      <c r="H128" s="27"/>
      <c r="I128" s="27"/>
      <c r="J128" s="191">
        <f t="shared" si="2"/>
        <v>0</v>
      </c>
      <c r="K128" s="27"/>
    </row>
    <row r="129" spans="1:11" x14ac:dyDescent="0.2">
      <c r="A129" s="194" t="s">
        <v>1612</v>
      </c>
      <c r="B129" s="26" t="s">
        <v>426</v>
      </c>
      <c r="C129" s="27"/>
      <c r="D129" s="27"/>
      <c r="E129" s="27"/>
      <c r="F129" s="27"/>
      <c r="G129" s="27"/>
      <c r="H129" s="27"/>
      <c r="I129" s="27"/>
      <c r="J129" s="191">
        <f t="shared" si="2"/>
        <v>0</v>
      </c>
      <c r="K129" s="27"/>
    </row>
    <row r="130" spans="1:11" x14ac:dyDescent="0.2">
      <c r="A130" s="194" t="s">
        <v>1613</v>
      </c>
      <c r="B130" s="26" t="s">
        <v>426</v>
      </c>
      <c r="C130" s="27"/>
      <c r="D130" s="27"/>
      <c r="E130" s="27"/>
      <c r="F130" s="27"/>
      <c r="G130" s="27"/>
      <c r="H130" s="27"/>
      <c r="I130" s="27"/>
      <c r="J130" s="191">
        <f t="shared" si="2"/>
        <v>0</v>
      </c>
      <c r="K130" s="27"/>
    </row>
    <row r="131" spans="1:11" x14ac:dyDescent="0.2">
      <c r="A131" s="194" t="s">
        <v>1614</v>
      </c>
      <c r="B131" s="26" t="s">
        <v>426</v>
      </c>
      <c r="C131" s="27"/>
      <c r="D131" s="27"/>
      <c r="E131" s="27"/>
      <c r="F131" s="27"/>
      <c r="G131" s="27"/>
      <c r="H131" s="27"/>
      <c r="I131" s="27"/>
      <c r="J131" s="191">
        <f t="shared" si="2"/>
        <v>0</v>
      </c>
      <c r="K131" s="27"/>
    </row>
    <row r="132" spans="1:11" x14ac:dyDescent="0.2">
      <c r="A132" s="194" t="s">
        <v>1615</v>
      </c>
      <c r="B132" s="26" t="s">
        <v>426</v>
      </c>
      <c r="C132" s="27"/>
      <c r="D132" s="27"/>
      <c r="E132" s="27"/>
      <c r="F132" s="27"/>
      <c r="G132" s="27"/>
      <c r="H132" s="27"/>
      <c r="I132" s="27"/>
      <c r="J132" s="191">
        <f t="shared" si="2"/>
        <v>0</v>
      </c>
      <c r="K132" s="27"/>
    </row>
    <row r="133" spans="1:11" x14ac:dyDescent="0.2">
      <c r="A133" s="194" t="s">
        <v>1616</v>
      </c>
      <c r="B133" s="26" t="s">
        <v>426</v>
      </c>
      <c r="C133" s="49"/>
      <c r="D133" s="27"/>
      <c r="E133" s="27"/>
      <c r="F133" s="27"/>
      <c r="G133" s="27"/>
      <c r="H133" s="27"/>
      <c r="I133" s="27"/>
      <c r="J133" s="191">
        <f t="shared" si="2"/>
        <v>0</v>
      </c>
      <c r="K133" s="27"/>
    </row>
    <row r="134" spans="1:11" x14ac:dyDescent="0.2">
      <c r="A134" s="194" t="s">
        <v>1617</v>
      </c>
      <c r="B134" s="26" t="s">
        <v>426</v>
      </c>
      <c r="C134" s="27"/>
      <c r="D134" s="27"/>
      <c r="E134" s="27"/>
      <c r="F134" s="27"/>
      <c r="G134" s="27"/>
      <c r="H134" s="27"/>
      <c r="I134" s="27"/>
      <c r="J134" s="191">
        <f t="shared" si="2"/>
        <v>0</v>
      </c>
      <c r="K134" s="27"/>
    </row>
    <row r="135" spans="1:11" x14ac:dyDescent="0.2">
      <c r="A135" s="194" t="s">
        <v>1618</v>
      </c>
      <c r="B135" s="26" t="s">
        <v>426</v>
      </c>
      <c r="C135" s="27"/>
      <c r="D135" s="27"/>
      <c r="E135" s="27"/>
      <c r="F135" s="27"/>
      <c r="G135" s="27"/>
      <c r="H135" s="27"/>
      <c r="I135" s="27"/>
      <c r="J135" s="191">
        <f t="shared" si="2"/>
        <v>0</v>
      </c>
      <c r="K135" s="27"/>
    </row>
    <row r="136" spans="1:11" x14ac:dyDescent="0.2">
      <c r="A136" s="194" t="s">
        <v>1619</v>
      </c>
      <c r="B136" s="26" t="s">
        <v>426</v>
      </c>
      <c r="C136" s="27"/>
      <c r="D136" s="27"/>
      <c r="E136" s="27"/>
      <c r="F136" s="27"/>
      <c r="G136" s="27"/>
      <c r="H136" s="27"/>
      <c r="I136" s="27"/>
      <c r="J136" s="191">
        <f t="shared" si="2"/>
        <v>0</v>
      </c>
      <c r="K136" s="27"/>
    </row>
    <row r="137" spans="1:11" x14ac:dyDescent="0.2">
      <c r="A137" s="194" t="s">
        <v>1620</v>
      </c>
      <c r="B137" s="26" t="s">
        <v>426</v>
      </c>
      <c r="C137" s="27"/>
      <c r="D137" s="27"/>
      <c r="E137" s="27"/>
      <c r="F137" s="27"/>
      <c r="G137" s="27"/>
      <c r="H137" s="27"/>
      <c r="I137" s="27"/>
      <c r="J137" s="191">
        <f t="shared" si="2"/>
        <v>0</v>
      </c>
      <c r="K137" s="27"/>
    </row>
    <row r="138" spans="1:11" x14ac:dyDescent="0.2">
      <c r="A138" s="194" t="s">
        <v>1621</v>
      </c>
      <c r="B138" s="26" t="s">
        <v>426</v>
      </c>
      <c r="C138" s="27"/>
      <c r="D138" s="27"/>
      <c r="E138" s="27"/>
      <c r="F138" s="27"/>
      <c r="G138" s="27"/>
      <c r="H138" s="27"/>
      <c r="I138" s="27"/>
      <c r="J138" s="191">
        <f t="shared" si="2"/>
        <v>0</v>
      </c>
      <c r="K138" s="27"/>
    </row>
    <row r="139" spans="1:11" x14ac:dyDescent="0.2">
      <c r="A139" s="194" t="s">
        <v>1622</v>
      </c>
      <c r="B139" s="26" t="s">
        <v>426</v>
      </c>
      <c r="C139" s="27"/>
      <c r="D139" s="27"/>
      <c r="E139" s="27"/>
      <c r="F139" s="27"/>
      <c r="G139" s="27"/>
      <c r="H139" s="27"/>
      <c r="I139" s="27"/>
      <c r="J139" s="191">
        <f t="shared" si="2"/>
        <v>0</v>
      </c>
      <c r="K139" s="27"/>
    </row>
    <row r="140" spans="1:11" x14ac:dyDescent="0.2">
      <c r="A140" s="194" t="s">
        <v>1623</v>
      </c>
      <c r="B140" s="26" t="s">
        <v>426</v>
      </c>
      <c r="C140" s="27"/>
      <c r="D140" s="27"/>
      <c r="E140" s="27"/>
      <c r="F140" s="27"/>
      <c r="G140" s="27"/>
      <c r="H140" s="27"/>
      <c r="I140" s="27"/>
      <c r="J140" s="191">
        <f t="shared" si="2"/>
        <v>0</v>
      </c>
      <c r="K140" s="27"/>
    </row>
    <row r="141" spans="1:11" x14ac:dyDescent="0.2">
      <c r="A141" s="194" t="s">
        <v>1624</v>
      </c>
      <c r="B141" s="26" t="s">
        <v>426</v>
      </c>
      <c r="C141" s="27"/>
      <c r="D141" s="27"/>
      <c r="E141" s="27"/>
      <c r="F141" s="27"/>
      <c r="G141" s="27"/>
      <c r="H141" s="27"/>
      <c r="I141" s="27"/>
      <c r="J141" s="191">
        <f t="shared" si="2"/>
        <v>0</v>
      </c>
      <c r="K141" s="27"/>
    </row>
    <row r="142" spans="1:11" x14ac:dyDescent="0.2">
      <c r="A142" s="194" t="s">
        <v>1625</v>
      </c>
      <c r="B142" s="26" t="s">
        <v>426</v>
      </c>
      <c r="C142" s="27"/>
      <c r="D142" s="27"/>
      <c r="E142" s="27"/>
      <c r="F142" s="27"/>
      <c r="G142" s="27"/>
      <c r="H142" s="27"/>
      <c r="I142" s="27"/>
      <c r="J142" s="191">
        <f t="shared" si="2"/>
        <v>0</v>
      </c>
      <c r="K142" s="27"/>
    </row>
    <row r="143" spans="1:11" x14ac:dyDescent="0.2">
      <c r="A143" s="194" t="s">
        <v>1626</v>
      </c>
      <c r="B143" s="26" t="s">
        <v>426</v>
      </c>
      <c r="C143" s="27"/>
      <c r="D143" s="27"/>
      <c r="E143" s="27"/>
      <c r="F143" s="27"/>
      <c r="G143" s="27"/>
      <c r="H143" s="27"/>
      <c r="I143" s="27"/>
      <c r="J143" s="191">
        <f t="shared" si="2"/>
        <v>0</v>
      </c>
      <c r="K143" s="27"/>
    </row>
    <row r="144" spans="1:11" x14ac:dyDescent="0.2">
      <c r="A144" s="194" t="s">
        <v>1627</v>
      </c>
      <c r="B144" s="26" t="s">
        <v>426</v>
      </c>
      <c r="C144" s="27"/>
      <c r="D144" s="27"/>
      <c r="E144" s="27"/>
      <c r="F144" s="27"/>
      <c r="G144" s="27"/>
      <c r="H144" s="27"/>
      <c r="I144" s="27"/>
      <c r="J144" s="191">
        <f t="shared" si="2"/>
        <v>0</v>
      </c>
      <c r="K144" s="27"/>
    </row>
    <row r="145" spans="1:11" x14ac:dyDescent="0.2">
      <c r="A145" s="194" t="s">
        <v>1628</v>
      </c>
      <c r="B145" s="26" t="s">
        <v>426</v>
      </c>
      <c r="C145" s="27"/>
      <c r="D145" s="27"/>
      <c r="E145" s="27"/>
      <c r="F145" s="27"/>
      <c r="G145" s="27"/>
      <c r="H145" s="27"/>
      <c r="I145" s="27"/>
      <c r="J145" s="191">
        <f t="shared" si="2"/>
        <v>0</v>
      </c>
      <c r="K145" s="27"/>
    </row>
    <row r="146" spans="1:11" x14ac:dyDescent="0.2">
      <c r="A146" s="194" t="s">
        <v>1629</v>
      </c>
      <c r="B146" s="26" t="s">
        <v>426</v>
      </c>
      <c r="C146" s="27"/>
      <c r="D146" s="27"/>
      <c r="E146" s="27"/>
      <c r="F146" s="27"/>
      <c r="G146" s="27"/>
      <c r="H146" s="27"/>
      <c r="I146" s="27"/>
      <c r="J146" s="191">
        <f t="shared" si="2"/>
        <v>0</v>
      </c>
      <c r="K146" s="27"/>
    </row>
    <row r="147" spans="1:11" x14ac:dyDescent="0.2">
      <c r="A147" s="194" t="s">
        <v>1630</v>
      </c>
      <c r="B147" s="26" t="s">
        <v>426</v>
      </c>
      <c r="C147" s="27"/>
      <c r="D147" s="27"/>
      <c r="E147" s="27"/>
      <c r="F147" s="27"/>
      <c r="G147" s="27"/>
      <c r="H147" s="27"/>
      <c r="I147" s="27"/>
      <c r="J147" s="191">
        <f t="shared" si="2"/>
        <v>0</v>
      </c>
      <c r="K147" s="27"/>
    </row>
    <row r="148" spans="1:11" x14ac:dyDescent="0.2">
      <c r="A148" s="194" t="s">
        <v>1631</v>
      </c>
      <c r="B148" s="26" t="s">
        <v>426</v>
      </c>
      <c r="C148" s="49"/>
      <c r="D148" s="27"/>
      <c r="E148" s="27"/>
      <c r="F148" s="27"/>
      <c r="G148" s="27"/>
      <c r="H148" s="27"/>
      <c r="I148" s="27"/>
      <c r="J148" s="191">
        <f t="shared" si="2"/>
        <v>0</v>
      </c>
      <c r="K148" s="27"/>
    </row>
    <row r="149" spans="1:11" x14ac:dyDescent="0.2">
      <c r="A149" s="194" t="s">
        <v>1632</v>
      </c>
      <c r="B149" s="26" t="s">
        <v>426</v>
      </c>
      <c r="C149" s="27"/>
      <c r="D149" s="27"/>
      <c r="E149" s="27"/>
      <c r="F149" s="27"/>
      <c r="G149" s="27"/>
      <c r="H149" s="27"/>
      <c r="I149" s="27"/>
      <c r="J149" s="191">
        <f t="shared" si="2"/>
        <v>0</v>
      </c>
      <c r="K149" s="27"/>
    </row>
    <row r="150" spans="1:11" x14ac:dyDescent="0.2">
      <c r="A150" s="194" t="s">
        <v>1633</v>
      </c>
      <c r="B150" s="26" t="s">
        <v>426</v>
      </c>
      <c r="C150" s="27"/>
      <c r="D150" s="27"/>
      <c r="E150" s="27"/>
      <c r="F150" s="27"/>
      <c r="G150" s="27"/>
      <c r="H150" s="27"/>
      <c r="I150" s="27"/>
      <c r="J150" s="191">
        <f t="shared" si="2"/>
        <v>0</v>
      </c>
      <c r="K150" s="27"/>
    </row>
    <row r="151" spans="1:11" x14ac:dyDescent="0.2">
      <c r="A151" s="194" t="s">
        <v>1634</v>
      </c>
      <c r="B151" s="26" t="s">
        <v>426</v>
      </c>
      <c r="C151" s="27"/>
      <c r="D151" s="27"/>
      <c r="E151" s="27"/>
      <c r="F151" s="27"/>
      <c r="G151" s="27"/>
      <c r="H151" s="27"/>
      <c r="I151" s="27"/>
      <c r="J151" s="191">
        <f t="shared" si="2"/>
        <v>0</v>
      </c>
      <c r="K151" s="27"/>
    </row>
    <row r="152" spans="1:11" x14ac:dyDescent="0.2">
      <c r="A152" s="194" t="s">
        <v>1635</v>
      </c>
      <c r="B152" s="26" t="s">
        <v>426</v>
      </c>
      <c r="C152" s="27"/>
      <c r="D152" s="27"/>
      <c r="E152" s="27"/>
      <c r="F152" s="27"/>
      <c r="G152" s="27"/>
      <c r="H152" s="27"/>
      <c r="I152" s="27"/>
      <c r="J152" s="191">
        <f t="shared" si="2"/>
        <v>0</v>
      </c>
      <c r="K152" s="27"/>
    </row>
    <row r="153" spans="1:11" x14ac:dyDescent="0.2">
      <c r="A153" s="194" t="s">
        <v>1636</v>
      </c>
      <c r="B153" s="26" t="s">
        <v>426</v>
      </c>
      <c r="C153" s="27"/>
      <c r="D153" s="27"/>
      <c r="E153" s="27"/>
      <c r="F153" s="27"/>
      <c r="G153" s="27"/>
      <c r="H153" s="27"/>
      <c r="I153" s="27"/>
      <c r="J153" s="191">
        <f t="shared" si="2"/>
        <v>0</v>
      </c>
      <c r="K153" s="27"/>
    </row>
    <row r="154" spans="1:11" x14ac:dyDescent="0.2">
      <c r="A154" s="194" t="s">
        <v>1637</v>
      </c>
      <c r="B154" s="26" t="s">
        <v>426</v>
      </c>
      <c r="C154" s="27"/>
      <c r="D154" s="27"/>
      <c r="E154" s="27"/>
      <c r="F154" s="27"/>
      <c r="G154" s="27"/>
      <c r="H154" s="27"/>
      <c r="I154" s="27"/>
      <c r="J154" s="191">
        <f t="shared" si="2"/>
        <v>0</v>
      </c>
      <c r="K154" s="27"/>
    </row>
    <row r="155" spans="1:11" x14ac:dyDescent="0.2">
      <c r="A155" s="194" t="s">
        <v>1638</v>
      </c>
      <c r="B155" s="26" t="s">
        <v>426</v>
      </c>
      <c r="C155" s="27"/>
      <c r="D155" s="27"/>
      <c r="E155" s="27"/>
      <c r="F155" s="27"/>
      <c r="G155" s="27"/>
      <c r="H155" s="27"/>
      <c r="I155" s="27"/>
      <c r="J155" s="191">
        <f t="shared" si="2"/>
        <v>0</v>
      </c>
      <c r="K155" s="27"/>
    </row>
    <row r="156" spans="1:11" x14ac:dyDescent="0.2">
      <c r="A156" s="194" t="s">
        <v>1639</v>
      </c>
      <c r="B156" s="26" t="s">
        <v>426</v>
      </c>
      <c r="C156" s="27"/>
      <c r="D156" s="27"/>
      <c r="E156" s="27"/>
      <c r="F156" s="27"/>
      <c r="G156" s="27"/>
      <c r="H156" s="27"/>
      <c r="I156" s="27"/>
      <c r="J156" s="191">
        <f t="shared" si="2"/>
        <v>0</v>
      </c>
      <c r="K156" s="27"/>
    </row>
    <row r="157" spans="1:11" x14ac:dyDescent="0.2">
      <c r="A157" s="194" t="s">
        <v>1640</v>
      </c>
      <c r="B157" s="26" t="s">
        <v>426</v>
      </c>
      <c r="C157" s="27"/>
      <c r="D157" s="27"/>
      <c r="E157" s="27"/>
      <c r="F157" s="27"/>
      <c r="G157" s="27"/>
      <c r="H157" s="27"/>
      <c r="I157" s="27"/>
      <c r="J157" s="191">
        <f t="shared" ref="J157:J220" si="3">SUM(D157:I157)-F157</f>
        <v>0</v>
      </c>
      <c r="K157" s="27"/>
    </row>
    <row r="158" spans="1:11" x14ac:dyDescent="0.2">
      <c r="A158" s="194" t="s">
        <v>1641</v>
      </c>
      <c r="B158" s="26" t="s">
        <v>426</v>
      </c>
      <c r="C158" s="27"/>
      <c r="D158" s="27"/>
      <c r="E158" s="27"/>
      <c r="F158" s="27"/>
      <c r="G158" s="27"/>
      <c r="H158" s="27"/>
      <c r="I158" s="27"/>
      <c r="J158" s="191">
        <f t="shared" si="3"/>
        <v>0</v>
      </c>
      <c r="K158" s="27"/>
    </row>
    <row r="159" spans="1:11" x14ac:dyDescent="0.2">
      <c r="A159" s="194" t="s">
        <v>1642</v>
      </c>
      <c r="B159" s="26" t="s">
        <v>426</v>
      </c>
      <c r="C159" s="27"/>
      <c r="D159" s="27"/>
      <c r="E159" s="27"/>
      <c r="F159" s="27"/>
      <c r="G159" s="27"/>
      <c r="H159" s="27"/>
      <c r="I159" s="27"/>
      <c r="J159" s="191">
        <f t="shared" si="3"/>
        <v>0</v>
      </c>
      <c r="K159" s="27"/>
    </row>
    <row r="160" spans="1:11" x14ac:dyDescent="0.2">
      <c r="A160" s="194" t="s">
        <v>1643</v>
      </c>
      <c r="B160" s="26" t="s">
        <v>426</v>
      </c>
      <c r="C160" s="27"/>
      <c r="D160" s="27"/>
      <c r="E160" s="27"/>
      <c r="F160" s="27"/>
      <c r="G160" s="27"/>
      <c r="H160" s="27"/>
      <c r="I160" s="27"/>
      <c r="J160" s="191">
        <f t="shared" si="3"/>
        <v>0</v>
      </c>
      <c r="K160" s="27"/>
    </row>
    <row r="161" spans="1:11" x14ac:dyDescent="0.2">
      <c r="A161" s="194" t="s">
        <v>1644</v>
      </c>
      <c r="B161" s="26" t="s">
        <v>426</v>
      </c>
      <c r="C161" s="27"/>
      <c r="D161" s="27"/>
      <c r="E161" s="27"/>
      <c r="F161" s="27"/>
      <c r="G161" s="27"/>
      <c r="H161" s="27"/>
      <c r="I161" s="27"/>
      <c r="J161" s="191">
        <f t="shared" si="3"/>
        <v>0</v>
      </c>
      <c r="K161" s="27"/>
    </row>
    <row r="162" spans="1:11" x14ac:dyDescent="0.2">
      <c r="A162" s="194" t="s">
        <v>1645</v>
      </c>
      <c r="B162" s="26" t="s">
        <v>426</v>
      </c>
      <c r="C162" s="27"/>
      <c r="D162" s="27"/>
      <c r="E162" s="27"/>
      <c r="F162" s="27"/>
      <c r="G162" s="27"/>
      <c r="H162" s="27"/>
      <c r="I162" s="27"/>
      <c r="J162" s="191">
        <f t="shared" si="3"/>
        <v>0</v>
      </c>
      <c r="K162" s="27"/>
    </row>
    <row r="163" spans="1:11" x14ac:dyDescent="0.2">
      <c r="A163" s="194" t="s">
        <v>1646</v>
      </c>
      <c r="B163" s="26" t="s">
        <v>426</v>
      </c>
      <c r="C163" s="49"/>
      <c r="D163" s="27"/>
      <c r="E163" s="27"/>
      <c r="F163" s="27"/>
      <c r="G163" s="27"/>
      <c r="H163" s="27"/>
      <c r="I163" s="27"/>
      <c r="J163" s="191">
        <f t="shared" si="3"/>
        <v>0</v>
      </c>
      <c r="K163" s="27"/>
    </row>
    <row r="164" spans="1:11" x14ac:dyDescent="0.2">
      <c r="A164" s="194" t="s">
        <v>1647</v>
      </c>
      <c r="B164" s="26" t="s">
        <v>426</v>
      </c>
      <c r="C164" s="27"/>
      <c r="D164" s="27"/>
      <c r="E164" s="27"/>
      <c r="F164" s="27"/>
      <c r="G164" s="27"/>
      <c r="H164" s="27"/>
      <c r="I164" s="27"/>
      <c r="J164" s="191">
        <f t="shared" si="3"/>
        <v>0</v>
      </c>
      <c r="K164" s="27"/>
    </row>
    <row r="165" spans="1:11" x14ac:dyDescent="0.2">
      <c r="A165" s="194" t="s">
        <v>1648</v>
      </c>
      <c r="B165" s="26" t="s">
        <v>426</v>
      </c>
      <c r="C165" s="27"/>
      <c r="D165" s="27"/>
      <c r="E165" s="27"/>
      <c r="F165" s="27"/>
      <c r="G165" s="27"/>
      <c r="H165" s="27"/>
      <c r="I165" s="27"/>
      <c r="J165" s="191">
        <f t="shared" si="3"/>
        <v>0</v>
      </c>
      <c r="K165" s="27"/>
    </row>
    <row r="166" spans="1:11" x14ac:dyDescent="0.2">
      <c r="A166" s="194" t="s">
        <v>1649</v>
      </c>
      <c r="B166" s="26" t="s">
        <v>426</v>
      </c>
      <c r="C166" s="27"/>
      <c r="D166" s="27"/>
      <c r="E166" s="27"/>
      <c r="F166" s="27"/>
      <c r="G166" s="27"/>
      <c r="H166" s="27"/>
      <c r="I166" s="27"/>
      <c r="J166" s="191">
        <f t="shared" si="3"/>
        <v>0</v>
      </c>
      <c r="K166" s="27"/>
    </row>
    <row r="167" spans="1:11" x14ac:dyDescent="0.2">
      <c r="A167" s="194" t="s">
        <v>1650</v>
      </c>
      <c r="B167" s="26" t="s">
        <v>426</v>
      </c>
      <c r="C167" s="27"/>
      <c r="D167" s="27"/>
      <c r="E167" s="27"/>
      <c r="F167" s="27"/>
      <c r="G167" s="27"/>
      <c r="H167" s="27"/>
      <c r="I167" s="27"/>
      <c r="J167" s="191">
        <f t="shared" si="3"/>
        <v>0</v>
      </c>
      <c r="K167" s="27"/>
    </row>
    <row r="168" spans="1:11" x14ac:dyDescent="0.2">
      <c r="A168" s="194" t="s">
        <v>1651</v>
      </c>
      <c r="B168" s="26" t="s">
        <v>426</v>
      </c>
      <c r="C168" s="27"/>
      <c r="D168" s="27"/>
      <c r="E168" s="27"/>
      <c r="F168" s="27"/>
      <c r="G168" s="27"/>
      <c r="H168" s="27"/>
      <c r="I168" s="27"/>
      <c r="J168" s="191">
        <f t="shared" si="3"/>
        <v>0</v>
      </c>
      <c r="K168" s="27"/>
    </row>
    <row r="169" spans="1:11" x14ac:dyDescent="0.2">
      <c r="A169" s="194" t="s">
        <v>1652</v>
      </c>
      <c r="B169" s="26" t="s">
        <v>426</v>
      </c>
      <c r="C169" s="27"/>
      <c r="D169" s="27"/>
      <c r="E169" s="27"/>
      <c r="F169" s="27"/>
      <c r="G169" s="27"/>
      <c r="H169" s="27"/>
      <c r="I169" s="27"/>
      <c r="J169" s="191">
        <f t="shared" si="3"/>
        <v>0</v>
      </c>
      <c r="K169" s="27"/>
    </row>
    <row r="170" spans="1:11" x14ac:dyDescent="0.2">
      <c r="A170" s="194" t="s">
        <v>1653</v>
      </c>
      <c r="B170" s="26" t="s">
        <v>426</v>
      </c>
      <c r="C170" s="27"/>
      <c r="D170" s="27"/>
      <c r="E170" s="27"/>
      <c r="F170" s="27"/>
      <c r="G170" s="27"/>
      <c r="H170" s="27"/>
      <c r="I170" s="27"/>
      <c r="J170" s="191">
        <f t="shared" si="3"/>
        <v>0</v>
      </c>
      <c r="K170" s="27"/>
    </row>
    <row r="171" spans="1:11" x14ac:dyDescent="0.2">
      <c r="A171" s="194" t="s">
        <v>1654</v>
      </c>
      <c r="B171" s="26" t="s">
        <v>426</v>
      </c>
      <c r="C171" s="27"/>
      <c r="D171" s="27"/>
      <c r="E171" s="27"/>
      <c r="F171" s="27"/>
      <c r="G171" s="27"/>
      <c r="H171" s="27"/>
      <c r="I171" s="27"/>
      <c r="J171" s="191">
        <f t="shared" si="3"/>
        <v>0</v>
      </c>
      <c r="K171" s="27"/>
    </row>
    <row r="172" spans="1:11" x14ac:dyDescent="0.2">
      <c r="A172" s="194" t="s">
        <v>1655</v>
      </c>
      <c r="B172" s="26" t="s">
        <v>426</v>
      </c>
      <c r="C172" s="27"/>
      <c r="D172" s="27"/>
      <c r="E172" s="27"/>
      <c r="F172" s="27"/>
      <c r="G172" s="27"/>
      <c r="H172" s="27"/>
      <c r="I172" s="27"/>
      <c r="J172" s="191">
        <f t="shared" si="3"/>
        <v>0</v>
      </c>
      <c r="K172" s="27"/>
    </row>
    <row r="173" spans="1:11" x14ac:dyDescent="0.2">
      <c r="A173" s="194" t="s">
        <v>1656</v>
      </c>
      <c r="B173" s="26" t="s">
        <v>426</v>
      </c>
      <c r="C173" s="27"/>
      <c r="D173" s="27"/>
      <c r="E173" s="27"/>
      <c r="F173" s="27"/>
      <c r="G173" s="27"/>
      <c r="H173" s="27"/>
      <c r="I173" s="27"/>
      <c r="J173" s="191">
        <f t="shared" si="3"/>
        <v>0</v>
      </c>
      <c r="K173" s="27"/>
    </row>
    <row r="174" spans="1:11" x14ac:dyDescent="0.2">
      <c r="A174" s="194" t="s">
        <v>1657</v>
      </c>
      <c r="B174" s="26" t="s">
        <v>426</v>
      </c>
      <c r="C174" s="27"/>
      <c r="D174" s="27"/>
      <c r="E174" s="27"/>
      <c r="F174" s="27"/>
      <c r="G174" s="27"/>
      <c r="H174" s="27"/>
      <c r="I174" s="27"/>
      <c r="J174" s="191">
        <f t="shared" si="3"/>
        <v>0</v>
      </c>
      <c r="K174" s="27"/>
    </row>
    <row r="175" spans="1:11" x14ac:dyDescent="0.2">
      <c r="A175" s="194" t="s">
        <v>1658</v>
      </c>
      <c r="B175" s="26" t="s">
        <v>426</v>
      </c>
      <c r="C175" s="27"/>
      <c r="D175" s="27"/>
      <c r="E175" s="27"/>
      <c r="F175" s="27"/>
      <c r="G175" s="27"/>
      <c r="H175" s="27"/>
      <c r="I175" s="27"/>
      <c r="J175" s="191">
        <f t="shared" si="3"/>
        <v>0</v>
      </c>
      <c r="K175" s="27"/>
    </row>
    <row r="176" spans="1:11" x14ac:dyDescent="0.2">
      <c r="A176" s="194" t="s">
        <v>1659</v>
      </c>
      <c r="B176" s="26" t="s">
        <v>426</v>
      </c>
      <c r="C176" s="27"/>
      <c r="D176" s="27"/>
      <c r="E176" s="27"/>
      <c r="F176" s="27"/>
      <c r="G176" s="27"/>
      <c r="H176" s="27"/>
      <c r="I176" s="27"/>
      <c r="J176" s="191">
        <f t="shared" si="3"/>
        <v>0</v>
      </c>
      <c r="K176" s="27"/>
    </row>
    <row r="177" spans="1:11" x14ac:dyDescent="0.2">
      <c r="A177" s="194" t="s">
        <v>1660</v>
      </c>
      <c r="B177" s="26" t="s">
        <v>426</v>
      </c>
      <c r="C177" s="27"/>
      <c r="D177" s="27"/>
      <c r="E177" s="27"/>
      <c r="F177" s="27"/>
      <c r="G177" s="27"/>
      <c r="H177" s="27"/>
      <c r="I177" s="27"/>
      <c r="J177" s="191">
        <f t="shared" si="3"/>
        <v>0</v>
      </c>
      <c r="K177" s="27"/>
    </row>
    <row r="178" spans="1:11" x14ac:dyDescent="0.2">
      <c r="A178" s="194" t="s">
        <v>1661</v>
      </c>
      <c r="B178" s="26" t="s">
        <v>426</v>
      </c>
      <c r="C178" s="49"/>
      <c r="D178" s="27"/>
      <c r="E178" s="27"/>
      <c r="F178" s="27"/>
      <c r="G178" s="27"/>
      <c r="H178" s="27"/>
      <c r="I178" s="27"/>
      <c r="J178" s="191">
        <f t="shared" si="3"/>
        <v>0</v>
      </c>
      <c r="K178" s="27"/>
    </row>
    <row r="179" spans="1:11" x14ac:dyDescent="0.2">
      <c r="A179" s="194" t="s">
        <v>1662</v>
      </c>
      <c r="B179" s="26" t="s">
        <v>426</v>
      </c>
      <c r="C179" s="27"/>
      <c r="D179" s="27"/>
      <c r="E179" s="27"/>
      <c r="F179" s="27"/>
      <c r="G179" s="27"/>
      <c r="H179" s="27"/>
      <c r="I179" s="27"/>
      <c r="J179" s="191">
        <f t="shared" si="3"/>
        <v>0</v>
      </c>
      <c r="K179" s="27"/>
    </row>
    <row r="180" spans="1:11" x14ac:dyDescent="0.2">
      <c r="A180" s="194" t="s">
        <v>1663</v>
      </c>
      <c r="B180" s="26" t="s">
        <v>426</v>
      </c>
      <c r="C180" s="27"/>
      <c r="D180" s="27"/>
      <c r="E180" s="27"/>
      <c r="F180" s="27"/>
      <c r="G180" s="27"/>
      <c r="H180" s="27"/>
      <c r="I180" s="27"/>
      <c r="J180" s="191">
        <f t="shared" si="3"/>
        <v>0</v>
      </c>
      <c r="K180" s="27"/>
    </row>
    <row r="181" spans="1:11" x14ac:dyDescent="0.2">
      <c r="A181" s="194" t="s">
        <v>1664</v>
      </c>
      <c r="B181" s="26" t="s">
        <v>426</v>
      </c>
      <c r="C181" s="27"/>
      <c r="D181" s="27"/>
      <c r="E181" s="27"/>
      <c r="F181" s="27"/>
      <c r="G181" s="27"/>
      <c r="H181" s="27"/>
      <c r="I181" s="27"/>
      <c r="J181" s="191">
        <f t="shared" si="3"/>
        <v>0</v>
      </c>
      <c r="K181" s="27"/>
    </row>
    <row r="182" spans="1:11" x14ac:dyDescent="0.2">
      <c r="A182" s="194" t="s">
        <v>1665</v>
      </c>
      <c r="B182" s="26" t="s">
        <v>426</v>
      </c>
      <c r="C182" s="27"/>
      <c r="D182" s="27"/>
      <c r="E182" s="27"/>
      <c r="F182" s="27"/>
      <c r="G182" s="27"/>
      <c r="H182" s="27"/>
      <c r="I182" s="27"/>
      <c r="J182" s="191">
        <f t="shared" si="3"/>
        <v>0</v>
      </c>
      <c r="K182" s="27"/>
    </row>
    <row r="183" spans="1:11" x14ac:dyDescent="0.2">
      <c r="A183" s="194" t="s">
        <v>1666</v>
      </c>
      <c r="B183" s="26" t="s">
        <v>426</v>
      </c>
      <c r="C183" s="27"/>
      <c r="D183" s="27"/>
      <c r="E183" s="27"/>
      <c r="F183" s="27"/>
      <c r="G183" s="27"/>
      <c r="H183" s="27"/>
      <c r="I183" s="27"/>
      <c r="J183" s="191">
        <f t="shared" si="3"/>
        <v>0</v>
      </c>
      <c r="K183" s="27"/>
    </row>
    <row r="184" spans="1:11" x14ac:dyDescent="0.2">
      <c r="A184" s="194" t="s">
        <v>1667</v>
      </c>
      <c r="B184" s="26" t="s">
        <v>426</v>
      </c>
      <c r="C184" s="27"/>
      <c r="D184" s="27"/>
      <c r="E184" s="27"/>
      <c r="F184" s="27"/>
      <c r="G184" s="27"/>
      <c r="H184" s="27"/>
      <c r="I184" s="27"/>
      <c r="J184" s="191">
        <f t="shared" si="3"/>
        <v>0</v>
      </c>
      <c r="K184" s="27"/>
    </row>
    <row r="185" spans="1:11" x14ac:dyDescent="0.2">
      <c r="A185" s="194" t="s">
        <v>1668</v>
      </c>
      <c r="B185" s="26" t="s">
        <v>426</v>
      </c>
      <c r="C185" s="27"/>
      <c r="D185" s="27"/>
      <c r="E185" s="27"/>
      <c r="F185" s="27"/>
      <c r="G185" s="27"/>
      <c r="H185" s="27"/>
      <c r="I185" s="27"/>
      <c r="J185" s="191">
        <f t="shared" si="3"/>
        <v>0</v>
      </c>
      <c r="K185" s="27"/>
    </row>
    <row r="186" spans="1:11" x14ac:dyDescent="0.2">
      <c r="A186" s="194" t="s">
        <v>1669</v>
      </c>
      <c r="B186" s="26" t="s">
        <v>426</v>
      </c>
      <c r="C186" s="27"/>
      <c r="D186" s="27"/>
      <c r="E186" s="27"/>
      <c r="F186" s="27"/>
      <c r="G186" s="27"/>
      <c r="H186" s="27"/>
      <c r="I186" s="27"/>
      <c r="J186" s="191">
        <f t="shared" si="3"/>
        <v>0</v>
      </c>
      <c r="K186" s="27"/>
    </row>
    <row r="187" spans="1:11" x14ac:dyDescent="0.2">
      <c r="A187" s="194" t="s">
        <v>1670</v>
      </c>
      <c r="B187" s="26" t="s">
        <v>426</v>
      </c>
      <c r="C187" s="27"/>
      <c r="D187" s="27"/>
      <c r="E187" s="27"/>
      <c r="F187" s="27"/>
      <c r="G187" s="27"/>
      <c r="H187" s="27"/>
      <c r="I187" s="27"/>
      <c r="J187" s="191">
        <f t="shared" si="3"/>
        <v>0</v>
      </c>
      <c r="K187" s="27"/>
    </row>
    <row r="188" spans="1:11" x14ac:dyDescent="0.2">
      <c r="A188" s="194" t="s">
        <v>1671</v>
      </c>
      <c r="B188" s="26" t="s">
        <v>426</v>
      </c>
      <c r="C188" s="27"/>
      <c r="D188" s="27"/>
      <c r="E188" s="27"/>
      <c r="F188" s="27"/>
      <c r="G188" s="27"/>
      <c r="H188" s="27"/>
      <c r="I188" s="27"/>
      <c r="J188" s="191">
        <f t="shared" si="3"/>
        <v>0</v>
      </c>
      <c r="K188" s="27"/>
    </row>
    <row r="189" spans="1:11" x14ac:dyDescent="0.2">
      <c r="A189" s="194" t="s">
        <v>1672</v>
      </c>
      <c r="B189" s="26" t="s">
        <v>426</v>
      </c>
      <c r="C189" s="27"/>
      <c r="D189" s="27"/>
      <c r="E189" s="27"/>
      <c r="F189" s="27"/>
      <c r="G189" s="27"/>
      <c r="H189" s="27"/>
      <c r="I189" s="27"/>
      <c r="J189" s="191">
        <f t="shared" si="3"/>
        <v>0</v>
      </c>
      <c r="K189" s="27"/>
    </row>
    <row r="190" spans="1:11" x14ac:dyDescent="0.2">
      <c r="A190" s="194" t="s">
        <v>1673</v>
      </c>
      <c r="B190" s="26" t="s">
        <v>426</v>
      </c>
      <c r="C190" s="27"/>
      <c r="D190" s="27"/>
      <c r="E190" s="27"/>
      <c r="F190" s="27"/>
      <c r="G190" s="27"/>
      <c r="H190" s="27"/>
      <c r="I190" s="27"/>
      <c r="J190" s="191">
        <f t="shared" si="3"/>
        <v>0</v>
      </c>
      <c r="K190" s="27"/>
    </row>
    <row r="191" spans="1:11" x14ac:dyDescent="0.2">
      <c r="A191" s="194" t="s">
        <v>1674</v>
      </c>
      <c r="B191" s="26" t="s">
        <v>426</v>
      </c>
      <c r="C191" s="27"/>
      <c r="D191" s="27"/>
      <c r="E191" s="27"/>
      <c r="F191" s="27"/>
      <c r="G191" s="27"/>
      <c r="H191" s="27"/>
      <c r="I191" s="27"/>
      <c r="J191" s="191">
        <f t="shared" si="3"/>
        <v>0</v>
      </c>
      <c r="K191" s="27"/>
    </row>
    <row r="192" spans="1:11" x14ac:dyDescent="0.2">
      <c r="A192" s="194" t="s">
        <v>1675</v>
      </c>
      <c r="B192" s="26" t="s">
        <v>426</v>
      </c>
      <c r="C192" s="27"/>
      <c r="D192" s="27"/>
      <c r="E192" s="27"/>
      <c r="F192" s="27"/>
      <c r="G192" s="27"/>
      <c r="H192" s="27"/>
      <c r="I192" s="27"/>
      <c r="J192" s="191">
        <f t="shared" si="3"/>
        <v>0</v>
      </c>
      <c r="K192" s="27"/>
    </row>
    <row r="193" spans="1:11" x14ac:dyDescent="0.2">
      <c r="A193" s="194" t="s">
        <v>1676</v>
      </c>
      <c r="B193" s="26" t="s">
        <v>426</v>
      </c>
      <c r="C193" s="49"/>
      <c r="D193" s="27"/>
      <c r="E193" s="27"/>
      <c r="F193" s="27"/>
      <c r="G193" s="27"/>
      <c r="H193" s="27"/>
      <c r="I193" s="27"/>
      <c r="J193" s="191">
        <f t="shared" si="3"/>
        <v>0</v>
      </c>
      <c r="K193" s="27"/>
    </row>
    <row r="194" spans="1:11" x14ac:dyDescent="0.2">
      <c r="A194" s="194" t="s">
        <v>1677</v>
      </c>
      <c r="B194" s="26" t="s">
        <v>426</v>
      </c>
      <c r="C194" s="27"/>
      <c r="D194" s="27"/>
      <c r="E194" s="27"/>
      <c r="F194" s="27"/>
      <c r="G194" s="27"/>
      <c r="H194" s="27"/>
      <c r="I194" s="27"/>
      <c r="J194" s="191">
        <f t="shared" si="3"/>
        <v>0</v>
      </c>
      <c r="K194" s="27"/>
    </row>
    <row r="195" spans="1:11" x14ac:dyDescent="0.2">
      <c r="A195" s="194" t="s">
        <v>1678</v>
      </c>
      <c r="B195" s="26" t="s">
        <v>426</v>
      </c>
      <c r="C195" s="27"/>
      <c r="D195" s="27"/>
      <c r="E195" s="27"/>
      <c r="F195" s="27"/>
      <c r="G195" s="27"/>
      <c r="H195" s="27"/>
      <c r="I195" s="27"/>
      <c r="J195" s="191">
        <f t="shared" si="3"/>
        <v>0</v>
      </c>
      <c r="K195" s="27"/>
    </row>
    <row r="196" spans="1:11" x14ac:dyDescent="0.2">
      <c r="A196" s="194" t="s">
        <v>1679</v>
      </c>
      <c r="B196" s="26" t="s">
        <v>426</v>
      </c>
      <c r="C196" s="27"/>
      <c r="D196" s="27"/>
      <c r="E196" s="27"/>
      <c r="F196" s="27"/>
      <c r="G196" s="27"/>
      <c r="H196" s="27"/>
      <c r="I196" s="27"/>
      <c r="J196" s="191">
        <f t="shared" si="3"/>
        <v>0</v>
      </c>
      <c r="K196" s="27"/>
    </row>
    <row r="197" spans="1:11" x14ac:dyDescent="0.2">
      <c r="A197" s="194" t="s">
        <v>1680</v>
      </c>
      <c r="B197" s="26" t="s">
        <v>426</v>
      </c>
      <c r="C197" s="27"/>
      <c r="D197" s="27"/>
      <c r="E197" s="27"/>
      <c r="F197" s="27"/>
      <c r="G197" s="27"/>
      <c r="H197" s="27"/>
      <c r="I197" s="27"/>
      <c r="J197" s="191">
        <f t="shared" si="3"/>
        <v>0</v>
      </c>
      <c r="K197" s="27"/>
    </row>
    <row r="198" spans="1:11" x14ac:dyDescent="0.2">
      <c r="A198" s="194" t="s">
        <v>1681</v>
      </c>
      <c r="B198" s="26" t="s">
        <v>426</v>
      </c>
      <c r="C198" s="27"/>
      <c r="D198" s="27"/>
      <c r="E198" s="27"/>
      <c r="F198" s="27"/>
      <c r="G198" s="27"/>
      <c r="H198" s="27"/>
      <c r="I198" s="27"/>
      <c r="J198" s="191">
        <f t="shared" si="3"/>
        <v>0</v>
      </c>
      <c r="K198" s="27"/>
    </row>
    <row r="199" spans="1:11" x14ac:dyDescent="0.2">
      <c r="A199" s="194" t="s">
        <v>1682</v>
      </c>
      <c r="B199" s="26" t="s">
        <v>426</v>
      </c>
      <c r="C199" s="27"/>
      <c r="D199" s="27"/>
      <c r="E199" s="27"/>
      <c r="F199" s="27"/>
      <c r="G199" s="27"/>
      <c r="H199" s="27"/>
      <c r="I199" s="27"/>
      <c r="J199" s="191">
        <f t="shared" si="3"/>
        <v>0</v>
      </c>
      <c r="K199" s="27"/>
    </row>
    <row r="200" spans="1:11" x14ac:dyDescent="0.2">
      <c r="A200" s="194" t="s">
        <v>1683</v>
      </c>
      <c r="B200" s="26" t="s">
        <v>426</v>
      </c>
      <c r="C200" s="27"/>
      <c r="D200" s="27"/>
      <c r="E200" s="27"/>
      <c r="F200" s="27"/>
      <c r="G200" s="27"/>
      <c r="H200" s="27"/>
      <c r="I200" s="27"/>
      <c r="J200" s="191">
        <f t="shared" si="3"/>
        <v>0</v>
      </c>
      <c r="K200" s="27"/>
    </row>
    <row r="201" spans="1:11" x14ac:dyDescent="0.2">
      <c r="A201" s="194" t="s">
        <v>1684</v>
      </c>
      <c r="B201" s="26" t="s">
        <v>426</v>
      </c>
      <c r="C201" s="27"/>
      <c r="D201" s="27"/>
      <c r="E201" s="27"/>
      <c r="F201" s="27"/>
      <c r="G201" s="27"/>
      <c r="H201" s="27"/>
      <c r="I201" s="27"/>
      <c r="J201" s="191">
        <f t="shared" si="3"/>
        <v>0</v>
      </c>
      <c r="K201" s="27"/>
    </row>
    <row r="202" spans="1:11" x14ac:dyDescent="0.2">
      <c r="A202" s="194" t="s">
        <v>1685</v>
      </c>
      <c r="B202" s="26" t="s">
        <v>426</v>
      </c>
      <c r="C202" s="27"/>
      <c r="D202" s="27"/>
      <c r="E202" s="27"/>
      <c r="F202" s="27"/>
      <c r="G202" s="27"/>
      <c r="H202" s="27"/>
      <c r="I202" s="27"/>
      <c r="J202" s="191">
        <f t="shared" si="3"/>
        <v>0</v>
      </c>
      <c r="K202" s="27"/>
    </row>
    <row r="203" spans="1:11" x14ac:dyDescent="0.2">
      <c r="A203" s="194" t="s">
        <v>1686</v>
      </c>
      <c r="B203" s="26" t="s">
        <v>426</v>
      </c>
      <c r="C203" s="27"/>
      <c r="D203" s="27"/>
      <c r="E203" s="27"/>
      <c r="F203" s="27"/>
      <c r="G203" s="27"/>
      <c r="H203" s="27"/>
      <c r="I203" s="27"/>
      <c r="J203" s="191">
        <f t="shared" si="3"/>
        <v>0</v>
      </c>
      <c r="K203" s="27"/>
    </row>
    <row r="204" spans="1:11" x14ac:dyDescent="0.2">
      <c r="A204" s="194" t="s">
        <v>1687</v>
      </c>
      <c r="B204" s="26" t="s">
        <v>426</v>
      </c>
      <c r="C204" s="27"/>
      <c r="D204" s="27"/>
      <c r="E204" s="27"/>
      <c r="F204" s="27"/>
      <c r="G204" s="27"/>
      <c r="H204" s="27"/>
      <c r="I204" s="27"/>
      <c r="J204" s="191">
        <f t="shared" si="3"/>
        <v>0</v>
      </c>
      <c r="K204" s="27"/>
    </row>
    <row r="205" spans="1:11" x14ac:dyDescent="0.2">
      <c r="A205" s="194" t="s">
        <v>1688</v>
      </c>
      <c r="B205" s="26" t="s">
        <v>426</v>
      </c>
      <c r="C205" s="27"/>
      <c r="D205" s="27"/>
      <c r="E205" s="27"/>
      <c r="F205" s="27"/>
      <c r="G205" s="27"/>
      <c r="H205" s="27"/>
      <c r="I205" s="27"/>
      <c r="J205" s="191">
        <f t="shared" si="3"/>
        <v>0</v>
      </c>
      <c r="K205" s="27"/>
    </row>
    <row r="206" spans="1:11" x14ac:dyDescent="0.2">
      <c r="A206" s="194" t="s">
        <v>1689</v>
      </c>
      <c r="B206" s="26" t="s">
        <v>426</v>
      </c>
      <c r="C206" s="27"/>
      <c r="D206" s="27"/>
      <c r="E206" s="27"/>
      <c r="F206" s="27"/>
      <c r="G206" s="27"/>
      <c r="H206" s="27"/>
      <c r="I206" s="27"/>
      <c r="J206" s="191">
        <f t="shared" si="3"/>
        <v>0</v>
      </c>
      <c r="K206" s="27"/>
    </row>
    <row r="207" spans="1:11" x14ac:dyDescent="0.2">
      <c r="A207" s="194" t="s">
        <v>1690</v>
      </c>
      <c r="B207" s="26" t="s">
        <v>426</v>
      </c>
      <c r="C207" s="27"/>
      <c r="D207" s="27"/>
      <c r="E207" s="27"/>
      <c r="F207" s="27"/>
      <c r="G207" s="27"/>
      <c r="H207" s="27"/>
      <c r="I207" s="27"/>
      <c r="J207" s="191">
        <f t="shared" si="3"/>
        <v>0</v>
      </c>
      <c r="K207" s="27"/>
    </row>
    <row r="208" spans="1:11" x14ac:dyDescent="0.2">
      <c r="A208" s="194" t="s">
        <v>1691</v>
      </c>
      <c r="B208" s="26" t="s">
        <v>426</v>
      </c>
      <c r="C208" s="49"/>
      <c r="D208" s="27"/>
      <c r="E208" s="27"/>
      <c r="F208" s="27"/>
      <c r="G208" s="27"/>
      <c r="H208" s="27"/>
      <c r="I208" s="27"/>
      <c r="J208" s="191">
        <f t="shared" si="3"/>
        <v>0</v>
      </c>
      <c r="K208" s="27"/>
    </row>
    <row r="209" spans="1:11" x14ac:dyDescent="0.2">
      <c r="A209" s="194" t="s">
        <v>1692</v>
      </c>
      <c r="B209" s="26" t="s">
        <v>426</v>
      </c>
      <c r="C209" s="27"/>
      <c r="D209" s="27"/>
      <c r="E209" s="27"/>
      <c r="F209" s="27"/>
      <c r="G209" s="27"/>
      <c r="H209" s="27"/>
      <c r="I209" s="27"/>
      <c r="J209" s="191">
        <f t="shared" si="3"/>
        <v>0</v>
      </c>
      <c r="K209" s="27"/>
    </row>
    <row r="210" spans="1:11" x14ac:dyDescent="0.2">
      <c r="A210" s="194" t="s">
        <v>1693</v>
      </c>
      <c r="B210" s="26" t="s">
        <v>426</v>
      </c>
      <c r="C210" s="27"/>
      <c r="D210" s="27"/>
      <c r="E210" s="27"/>
      <c r="F210" s="27"/>
      <c r="G210" s="27"/>
      <c r="H210" s="27"/>
      <c r="I210" s="27"/>
      <c r="J210" s="191">
        <f t="shared" si="3"/>
        <v>0</v>
      </c>
      <c r="K210" s="27"/>
    </row>
    <row r="211" spans="1:11" x14ac:dyDescent="0.2">
      <c r="A211" s="194" t="s">
        <v>1694</v>
      </c>
      <c r="B211" s="26" t="s">
        <v>426</v>
      </c>
      <c r="C211" s="27"/>
      <c r="D211" s="27"/>
      <c r="E211" s="27"/>
      <c r="F211" s="27"/>
      <c r="G211" s="27"/>
      <c r="H211" s="27"/>
      <c r="I211" s="27"/>
      <c r="J211" s="191">
        <f t="shared" si="3"/>
        <v>0</v>
      </c>
      <c r="K211" s="27"/>
    </row>
    <row r="212" spans="1:11" x14ac:dyDescent="0.2">
      <c r="A212" s="194" t="s">
        <v>1695</v>
      </c>
      <c r="B212" s="26" t="s">
        <v>426</v>
      </c>
      <c r="C212" s="27"/>
      <c r="D212" s="27"/>
      <c r="E212" s="27"/>
      <c r="F212" s="27"/>
      <c r="G212" s="27"/>
      <c r="H212" s="27"/>
      <c r="I212" s="27"/>
      <c r="J212" s="191">
        <f t="shared" si="3"/>
        <v>0</v>
      </c>
      <c r="K212" s="27"/>
    </row>
    <row r="213" spans="1:11" x14ac:dyDescent="0.2">
      <c r="A213" s="194" t="s">
        <v>1696</v>
      </c>
      <c r="B213" s="26" t="s">
        <v>426</v>
      </c>
      <c r="C213" s="27"/>
      <c r="D213" s="27"/>
      <c r="E213" s="27"/>
      <c r="F213" s="27"/>
      <c r="G213" s="27"/>
      <c r="H213" s="27"/>
      <c r="I213" s="27"/>
      <c r="J213" s="191">
        <f t="shared" si="3"/>
        <v>0</v>
      </c>
      <c r="K213" s="27"/>
    </row>
    <row r="214" spans="1:11" x14ac:dyDescent="0.2">
      <c r="A214" s="194" t="s">
        <v>1697</v>
      </c>
      <c r="B214" s="26" t="s">
        <v>426</v>
      </c>
      <c r="C214" s="27"/>
      <c r="D214" s="27"/>
      <c r="E214" s="27"/>
      <c r="F214" s="27"/>
      <c r="G214" s="27"/>
      <c r="H214" s="27"/>
      <c r="I214" s="27"/>
      <c r="J214" s="191">
        <f t="shared" si="3"/>
        <v>0</v>
      </c>
      <c r="K214" s="27"/>
    </row>
    <row r="215" spans="1:11" x14ac:dyDescent="0.2">
      <c r="A215" s="194" t="s">
        <v>1698</v>
      </c>
      <c r="B215" s="26" t="s">
        <v>426</v>
      </c>
      <c r="C215" s="27"/>
      <c r="D215" s="27"/>
      <c r="E215" s="27"/>
      <c r="F215" s="27"/>
      <c r="G215" s="27"/>
      <c r="H215" s="27"/>
      <c r="I215" s="27"/>
      <c r="J215" s="191">
        <f t="shared" si="3"/>
        <v>0</v>
      </c>
      <c r="K215" s="27"/>
    </row>
    <row r="216" spans="1:11" x14ac:dyDescent="0.2">
      <c r="A216" s="194" t="s">
        <v>1699</v>
      </c>
      <c r="B216" s="26" t="s">
        <v>426</v>
      </c>
      <c r="C216" s="27"/>
      <c r="D216" s="27"/>
      <c r="E216" s="27"/>
      <c r="F216" s="27"/>
      <c r="G216" s="27"/>
      <c r="H216" s="27"/>
      <c r="I216" s="27"/>
      <c r="J216" s="191">
        <f t="shared" si="3"/>
        <v>0</v>
      </c>
      <c r="K216" s="27"/>
    </row>
    <row r="217" spans="1:11" x14ac:dyDescent="0.2">
      <c r="A217" s="194" t="s">
        <v>1700</v>
      </c>
      <c r="B217" s="26" t="s">
        <v>426</v>
      </c>
      <c r="C217" s="27"/>
      <c r="D217" s="27"/>
      <c r="E217" s="27"/>
      <c r="F217" s="27"/>
      <c r="G217" s="27"/>
      <c r="H217" s="27"/>
      <c r="I217" s="27"/>
      <c r="J217" s="191">
        <f t="shared" si="3"/>
        <v>0</v>
      </c>
      <c r="K217" s="27"/>
    </row>
    <row r="218" spans="1:11" x14ac:dyDescent="0.2">
      <c r="A218" s="194" t="s">
        <v>1701</v>
      </c>
      <c r="B218" s="26" t="s">
        <v>426</v>
      </c>
      <c r="C218" s="27"/>
      <c r="D218" s="27"/>
      <c r="E218" s="27"/>
      <c r="F218" s="27"/>
      <c r="G218" s="27"/>
      <c r="H218" s="27"/>
      <c r="I218" s="27"/>
      <c r="J218" s="191">
        <f t="shared" si="3"/>
        <v>0</v>
      </c>
      <c r="K218" s="27"/>
    </row>
    <row r="219" spans="1:11" x14ac:dyDescent="0.2">
      <c r="A219" s="194" t="s">
        <v>1702</v>
      </c>
      <c r="B219" s="26" t="s">
        <v>426</v>
      </c>
      <c r="C219" s="27"/>
      <c r="D219" s="27"/>
      <c r="E219" s="27"/>
      <c r="F219" s="27"/>
      <c r="G219" s="27"/>
      <c r="H219" s="27"/>
      <c r="I219" s="27"/>
      <c r="J219" s="191">
        <f t="shared" si="3"/>
        <v>0</v>
      </c>
      <c r="K219" s="27"/>
    </row>
    <row r="220" spans="1:11" x14ac:dyDescent="0.2">
      <c r="A220" s="194" t="s">
        <v>1703</v>
      </c>
      <c r="B220" s="26" t="s">
        <v>426</v>
      </c>
      <c r="C220" s="27"/>
      <c r="D220" s="27"/>
      <c r="E220" s="27"/>
      <c r="F220" s="27"/>
      <c r="G220" s="27"/>
      <c r="H220" s="27"/>
      <c r="I220" s="27"/>
      <c r="J220" s="191">
        <f t="shared" si="3"/>
        <v>0</v>
      </c>
      <c r="K220" s="27"/>
    </row>
    <row r="221" spans="1:11" x14ac:dyDescent="0.2">
      <c r="A221" s="194" t="s">
        <v>1704</v>
      </c>
      <c r="B221" s="26" t="s">
        <v>426</v>
      </c>
      <c r="C221" s="27"/>
      <c r="D221" s="27"/>
      <c r="E221" s="27"/>
      <c r="F221" s="27"/>
      <c r="G221" s="27"/>
      <c r="H221" s="27"/>
      <c r="I221" s="27"/>
      <c r="J221" s="191">
        <f t="shared" ref="J221:J261" si="4">SUM(D221:I221)-F221</f>
        <v>0</v>
      </c>
      <c r="K221" s="27"/>
    </row>
    <row r="222" spans="1:11" x14ac:dyDescent="0.2">
      <c r="A222" s="194" t="s">
        <v>1705</v>
      </c>
      <c r="B222" s="26" t="s">
        <v>426</v>
      </c>
      <c r="C222" s="27"/>
      <c r="D222" s="27"/>
      <c r="E222" s="27"/>
      <c r="F222" s="27"/>
      <c r="G222" s="27"/>
      <c r="H222" s="27"/>
      <c r="I222" s="27"/>
      <c r="J222" s="191">
        <f t="shared" si="4"/>
        <v>0</v>
      </c>
      <c r="K222" s="27"/>
    </row>
    <row r="223" spans="1:11" x14ac:dyDescent="0.2">
      <c r="A223" s="194" t="s">
        <v>1706</v>
      </c>
      <c r="B223" s="26" t="s">
        <v>426</v>
      </c>
      <c r="C223" s="49"/>
      <c r="D223" s="27"/>
      <c r="E223" s="27"/>
      <c r="F223" s="27"/>
      <c r="G223" s="27"/>
      <c r="H223" s="27"/>
      <c r="I223" s="27"/>
      <c r="J223" s="191">
        <f t="shared" si="4"/>
        <v>0</v>
      </c>
      <c r="K223" s="27"/>
    </row>
    <row r="224" spans="1:11" x14ac:dyDescent="0.2">
      <c r="A224" s="194" t="s">
        <v>1707</v>
      </c>
      <c r="B224" s="26" t="s">
        <v>426</v>
      </c>
      <c r="C224" s="27"/>
      <c r="D224" s="27"/>
      <c r="E224" s="27"/>
      <c r="F224" s="27"/>
      <c r="G224" s="27"/>
      <c r="H224" s="27"/>
      <c r="I224" s="27"/>
      <c r="J224" s="191">
        <f t="shared" si="4"/>
        <v>0</v>
      </c>
      <c r="K224" s="27"/>
    </row>
    <row r="225" spans="1:11" x14ac:dyDescent="0.2">
      <c r="A225" s="194" t="s">
        <v>1708</v>
      </c>
      <c r="B225" s="26" t="s">
        <v>426</v>
      </c>
      <c r="C225" s="27"/>
      <c r="D225" s="27"/>
      <c r="E225" s="27"/>
      <c r="F225" s="27"/>
      <c r="G225" s="27"/>
      <c r="H225" s="27"/>
      <c r="I225" s="27"/>
      <c r="J225" s="191">
        <f t="shared" si="4"/>
        <v>0</v>
      </c>
      <c r="K225" s="27"/>
    </row>
    <row r="226" spans="1:11" x14ac:dyDescent="0.2">
      <c r="A226" s="194" t="s">
        <v>1709</v>
      </c>
      <c r="B226" s="26" t="s">
        <v>426</v>
      </c>
      <c r="C226" s="27"/>
      <c r="D226" s="27"/>
      <c r="E226" s="27"/>
      <c r="F226" s="27"/>
      <c r="G226" s="27"/>
      <c r="H226" s="27"/>
      <c r="I226" s="27"/>
      <c r="J226" s="191">
        <f t="shared" si="4"/>
        <v>0</v>
      </c>
      <c r="K226" s="27"/>
    </row>
    <row r="227" spans="1:11" x14ac:dyDescent="0.2">
      <c r="A227" s="194" t="s">
        <v>1710</v>
      </c>
      <c r="B227" s="26" t="s">
        <v>426</v>
      </c>
      <c r="C227" s="27"/>
      <c r="D227" s="27"/>
      <c r="E227" s="27"/>
      <c r="F227" s="27"/>
      <c r="G227" s="27"/>
      <c r="H227" s="27"/>
      <c r="I227" s="27"/>
      <c r="J227" s="191">
        <f t="shared" si="4"/>
        <v>0</v>
      </c>
      <c r="K227" s="27"/>
    </row>
    <row r="228" spans="1:11" x14ac:dyDescent="0.2">
      <c r="A228" s="194" t="s">
        <v>1711</v>
      </c>
      <c r="B228" s="26" t="s">
        <v>426</v>
      </c>
      <c r="C228" s="27"/>
      <c r="D228" s="27"/>
      <c r="E228" s="27"/>
      <c r="F228" s="27"/>
      <c r="G228" s="27"/>
      <c r="H228" s="27"/>
      <c r="I228" s="27"/>
      <c r="J228" s="191">
        <f t="shared" si="4"/>
        <v>0</v>
      </c>
      <c r="K228" s="27"/>
    </row>
    <row r="229" spans="1:11" x14ac:dyDescent="0.2">
      <c r="A229" s="194" t="s">
        <v>1712</v>
      </c>
      <c r="B229" s="26" t="s">
        <v>426</v>
      </c>
      <c r="C229" s="27"/>
      <c r="D229" s="27"/>
      <c r="E229" s="27"/>
      <c r="F229" s="27"/>
      <c r="G229" s="27"/>
      <c r="H229" s="27"/>
      <c r="I229" s="27"/>
      <c r="J229" s="191">
        <f t="shared" si="4"/>
        <v>0</v>
      </c>
      <c r="K229" s="27"/>
    </row>
    <row r="230" spans="1:11" x14ac:dyDescent="0.2">
      <c r="A230" s="194" t="s">
        <v>1713</v>
      </c>
      <c r="B230" s="26" t="s">
        <v>426</v>
      </c>
      <c r="C230" s="27"/>
      <c r="D230" s="27"/>
      <c r="E230" s="27"/>
      <c r="F230" s="27"/>
      <c r="G230" s="27"/>
      <c r="H230" s="27"/>
      <c r="I230" s="27"/>
      <c r="J230" s="191">
        <f t="shared" si="4"/>
        <v>0</v>
      </c>
      <c r="K230" s="27"/>
    </row>
    <row r="231" spans="1:11" x14ac:dyDescent="0.2">
      <c r="A231" s="194" t="s">
        <v>1714</v>
      </c>
      <c r="B231" s="26" t="s">
        <v>426</v>
      </c>
      <c r="C231" s="27"/>
      <c r="D231" s="27"/>
      <c r="E231" s="27"/>
      <c r="F231" s="27"/>
      <c r="G231" s="27"/>
      <c r="H231" s="27"/>
      <c r="I231" s="27"/>
      <c r="J231" s="191">
        <f t="shared" si="4"/>
        <v>0</v>
      </c>
      <c r="K231" s="27"/>
    </row>
    <row r="232" spans="1:11" x14ac:dyDescent="0.2">
      <c r="A232" s="194" t="s">
        <v>1715</v>
      </c>
      <c r="B232" s="26" t="s">
        <v>426</v>
      </c>
      <c r="C232" s="27"/>
      <c r="D232" s="27"/>
      <c r="E232" s="27"/>
      <c r="F232" s="27"/>
      <c r="G232" s="27"/>
      <c r="H232" s="27"/>
      <c r="I232" s="27"/>
      <c r="J232" s="191">
        <f t="shared" si="4"/>
        <v>0</v>
      </c>
      <c r="K232" s="27"/>
    </row>
    <row r="233" spans="1:11" x14ac:dyDescent="0.2">
      <c r="A233" s="194" t="s">
        <v>1716</v>
      </c>
      <c r="B233" s="26" t="s">
        <v>426</v>
      </c>
      <c r="C233" s="27"/>
      <c r="D233" s="27"/>
      <c r="E233" s="27"/>
      <c r="F233" s="27"/>
      <c r="G233" s="27"/>
      <c r="H233" s="27"/>
      <c r="I233" s="27"/>
      <c r="J233" s="191">
        <f t="shared" si="4"/>
        <v>0</v>
      </c>
      <c r="K233" s="27"/>
    </row>
    <row r="234" spans="1:11" x14ac:dyDescent="0.2">
      <c r="A234" s="194" t="s">
        <v>1717</v>
      </c>
      <c r="B234" s="26" t="s">
        <v>426</v>
      </c>
      <c r="C234" s="27"/>
      <c r="D234" s="27"/>
      <c r="E234" s="27"/>
      <c r="F234" s="27"/>
      <c r="G234" s="27"/>
      <c r="H234" s="27"/>
      <c r="I234" s="27"/>
      <c r="J234" s="191">
        <f t="shared" si="4"/>
        <v>0</v>
      </c>
      <c r="K234" s="27"/>
    </row>
    <row r="235" spans="1:11" x14ac:dyDescent="0.2">
      <c r="A235" s="194" t="s">
        <v>1718</v>
      </c>
      <c r="B235" s="26" t="s">
        <v>426</v>
      </c>
      <c r="C235" s="27"/>
      <c r="D235" s="27"/>
      <c r="E235" s="27"/>
      <c r="F235" s="27"/>
      <c r="G235" s="27"/>
      <c r="H235" s="27"/>
      <c r="I235" s="27"/>
      <c r="J235" s="191">
        <f t="shared" si="4"/>
        <v>0</v>
      </c>
      <c r="K235" s="27"/>
    </row>
    <row r="236" spans="1:11" x14ac:dyDescent="0.2">
      <c r="A236" s="194" t="s">
        <v>1719</v>
      </c>
      <c r="B236" s="26" t="s">
        <v>426</v>
      </c>
      <c r="C236" s="27"/>
      <c r="D236" s="27"/>
      <c r="E236" s="27"/>
      <c r="F236" s="27"/>
      <c r="G236" s="27"/>
      <c r="H236" s="27"/>
      <c r="I236" s="27"/>
      <c r="J236" s="191">
        <f t="shared" si="4"/>
        <v>0</v>
      </c>
      <c r="K236" s="27"/>
    </row>
    <row r="237" spans="1:11" x14ac:dyDescent="0.2">
      <c r="A237" s="194" t="s">
        <v>1720</v>
      </c>
      <c r="B237" s="26" t="s">
        <v>426</v>
      </c>
      <c r="C237" s="27"/>
      <c r="D237" s="27"/>
      <c r="E237" s="27"/>
      <c r="F237" s="27"/>
      <c r="G237" s="27"/>
      <c r="H237" s="27"/>
      <c r="I237" s="27"/>
      <c r="J237" s="191">
        <f t="shared" si="4"/>
        <v>0</v>
      </c>
      <c r="K237" s="27"/>
    </row>
    <row r="238" spans="1:11" x14ac:dyDescent="0.2">
      <c r="A238" s="194" t="s">
        <v>1721</v>
      </c>
      <c r="B238" s="26" t="s">
        <v>426</v>
      </c>
      <c r="C238" s="49"/>
      <c r="D238" s="27"/>
      <c r="E238" s="27"/>
      <c r="F238" s="27"/>
      <c r="G238" s="27"/>
      <c r="H238" s="27"/>
      <c r="I238" s="27"/>
      <c r="J238" s="191">
        <f t="shared" si="4"/>
        <v>0</v>
      </c>
      <c r="K238" s="27"/>
    </row>
    <row r="239" spans="1:11" x14ac:dyDescent="0.2">
      <c r="A239" s="194" t="s">
        <v>1722</v>
      </c>
      <c r="B239" s="26" t="s">
        <v>426</v>
      </c>
      <c r="C239" s="27"/>
      <c r="D239" s="27"/>
      <c r="E239" s="27"/>
      <c r="F239" s="27"/>
      <c r="G239" s="27"/>
      <c r="H239" s="27"/>
      <c r="I239" s="27"/>
      <c r="J239" s="191">
        <f t="shared" si="4"/>
        <v>0</v>
      </c>
      <c r="K239" s="27"/>
    </row>
    <row r="240" spans="1:11" x14ac:dyDescent="0.2">
      <c r="A240" s="194" t="s">
        <v>1723</v>
      </c>
      <c r="B240" s="26" t="s">
        <v>426</v>
      </c>
      <c r="C240" s="27"/>
      <c r="D240" s="27"/>
      <c r="E240" s="27"/>
      <c r="F240" s="27"/>
      <c r="G240" s="27"/>
      <c r="H240" s="27"/>
      <c r="I240" s="27"/>
      <c r="J240" s="191">
        <f t="shared" si="4"/>
        <v>0</v>
      </c>
      <c r="K240" s="27"/>
    </row>
    <row r="241" spans="1:11" x14ac:dyDescent="0.2">
      <c r="A241" s="194" t="s">
        <v>1724</v>
      </c>
      <c r="B241" s="26" t="s">
        <v>426</v>
      </c>
      <c r="C241" s="27"/>
      <c r="D241" s="27"/>
      <c r="E241" s="27"/>
      <c r="F241" s="27"/>
      <c r="G241" s="27"/>
      <c r="H241" s="27"/>
      <c r="I241" s="27"/>
      <c r="J241" s="191">
        <f t="shared" si="4"/>
        <v>0</v>
      </c>
      <c r="K241" s="27"/>
    </row>
    <row r="242" spans="1:11" x14ac:dyDescent="0.2">
      <c r="A242" s="194" t="s">
        <v>1725</v>
      </c>
      <c r="B242" s="26" t="s">
        <v>426</v>
      </c>
      <c r="C242" s="27"/>
      <c r="D242" s="27"/>
      <c r="E242" s="27"/>
      <c r="F242" s="27"/>
      <c r="G242" s="27"/>
      <c r="H242" s="27"/>
      <c r="I242" s="27"/>
      <c r="J242" s="191">
        <f t="shared" si="4"/>
        <v>0</v>
      </c>
      <c r="K242" s="27"/>
    </row>
    <row r="243" spans="1:11" x14ac:dyDescent="0.2">
      <c r="A243" s="194" t="s">
        <v>1726</v>
      </c>
      <c r="B243" s="26" t="s">
        <v>426</v>
      </c>
      <c r="C243" s="27"/>
      <c r="D243" s="27"/>
      <c r="E243" s="27"/>
      <c r="F243" s="27"/>
      <c r="G243" s="27"/>
      <c r="H243" s="27"/>
      <c r="I243" s="27"/>
      <c r="J243" s="191">
        <f t="shared" si="4"/>
        <v>0</v>
      </c>
      <c r="K243" s="27"/>
    </row>
    <row r="244" spans="1:11" x14ac:dyDescent="0.2">
      <c r="A244" s="194" t="s">
        <v>1727</v>
      </c>
      <c r="B244" s="26" t="s">
        <v>426</v>
      </c>
      <c r="C244" s="27"/>
      <c r="D244" s="27"/>
      <c r="E244" s="27"/>
      <c r="F244" s="27"/>
      <c r="G244" s="27"/>
      <c r="H244" s="27"/>
      <c r="I244" s="27"/>
      <c r="J244" s="191">
        <f t="shared" si="4"/>
        <v>0</v>
      </c>
      <c r="K244" s="27"/>
    </row>
    <row r="245" spans="1:11" x14ac:dyDescent="0.2">
      <c r="A245" s="194" t="s">
        <v>1728</v>
      </c>
      <c r="B245" s="26" t="s">
        <v>426</v>
      </c>
      <c r="C245" s="27"/>
      <c r="D245" s="27"/>
      <c r="E245" s="27"/>
      <c r="F245" s="27"/>
      <c r="G245" s="27"/>
      <c r="H245" s="27"/>
      <c r="I245" s="27"/>
      <c r="J245" s="191">
        <f t="shared" si="4"/>
        <v>0</v>
      </c>
      <c r="K245" s="27"/>
    </row>
    <row r="246" spans="1:11" x14ac:dyDescent="0.2">
      <c r="A246" s="194" t="s">
        <v>1729</v>
      </c>
      <c r="B246" s="26" t="s">
        <v>426</v>
      </c>
      <c r="C246" s="27"/>
      <c r="D246" s="27"/>
      <c r="E246" s="27"/>
      <c r="F246" s="27"/>
      <c r="G246" s="27"/>
      <c r="H246" s="27"/>
      <c r="I246" s="27"/>
      <c r="J246" s="191">
        <f t="shared" si="4"/>
        <v>0</v>
      </c>
      <c r="K246" s="27"/>
    </row>
    <row r="247" spans="1:11" x14ac:dyDescent="0.2">
      <c r="A247" s="194" t="s">
        <v>1730</v>
      </c>
      <c r="B247" s="26" t="s">
        <v>426</v>
      </c>
      <c r="C247" s="27"/>
      <c r="D247" s="27"/>
      <c r="E247" s="27"/>
      <c r="F247" s="27"/>
      <c r="G247" s="27"/>
      <c r="H247" s="27"/>
      <c r="I247" s="27"/>
      <c r="J247" s="191">
        <f t="shared" si="4"/>
        <v>0</v>
      </c>
      <c r="K247" s="27"/>
    </row>
    <row r="248" spans="1:11" x14ac:dyDescent="0.2">
      <c r="A248" s="194" t="s">
        <v>1731</v>
      </c>
      <c r="B248" s="26" t="s">
        <v>426</v>
      </c>
      <c r="C248" s="27"/>
      <c r="D248" s="27"/>
      <c r="E248" s="27"/>
      <c r="F248" s="27"/>
      <c r="G248" s="27"/>
      <c r="H248" s="27"/>
      <c r="I248" s="27"/>
      <c r="J248" s="191">
        <f t="shared" si="4"/>
        <v>0</v>
      </c>
      <c r="K248" s="27"/>
    </row>
    <row r="249" spans="1:11" x14ac:dyDescent="0.2">
      <c r="A249" s="194" t="s">
        <v>1732</v>
      </c>
      <c r="B249" s="26" t="s">
        <v>426</v>
      </c>
      <c r="C249" s="27"/>
      <c r="D249" s="27"/>
      <c r="E249" s="27"/>
      <c r="F249" s="27"/>
      <c r="G249" s="27"/>
      <c r="H249" s="27"/>
      <c r="I249" s="27"/>
      <c r="J249" s="191">
        <f t="shared" si="4"/>
        <v>0</v>
      </c>
      <c r="K249" s="27"/>
    </row>
    <row r="250" spans="1:11" x14ac:dyDescent="0.2">
      <c r="A250" s="194" t="s">
        <v>1733</v>
      </c>
      <c r="B250" s="26" t="s">
        <v>426</v>
      </c>
      <c r="C250" s="27"/>
      <c r="D250" s="27"/>
      <c r="E250" s="27"/>
      <c r="F250" s="27"/>
      <c r="G250" s="27"/>
      <c r="H250" s="27"/>
      <c r="I250" s="27"/>
      <c r="J250" s="191">
        <f t="shared" si="4"/>
        <v>0</v>
      </c>
      <c r="K250" s="27"/>
    </row>
    <row r="251" spans="1:11" x14ac:dyDescent="0.2">
      <c r="A251" s="194" t="s">
        <v>1734</v>
      </c>
      <c r="B251" s="26" t="s">
        <v>426</v>
      </c>
      <c r="C251" s="27"/>
      <c r="D251" s="27"/>
      <c r="E251" s="27"/>
      <c r="F251" s="27"/>
      <c r="G251" s="27"/>
      <c r="H251" s="27"/>
      <c r="I251" s="27"/>
      <c r="J251" s="191">
        <f t="shared" si="4"/>
        <v>0</v>
      </c>
      <c r="K251" s="27"/>
    </row>
    <row r="252" spans="1:11" x14ac:dyDescent="0.2">
      <c r="A252" s="194" t="s">
        <v>1735</v>
      </c>
      <c r="B252" s="26" t="s">
        <v>426</v>
      </c>
      <c r="C252" s="27"/>
      <c r="D252" s="27"/>
      <c r="E252" s="27"/>
      <c r="F252" s="27"/>
      <c r="G252" s="27"/>
      <c r="H252" s="27"/>
      <c r="I252" s="27"/>
      <c r="J252" s="191">
        <f t="shared" si="4"/>
        <v>0</v>
      </c>
      <c r="K252" s="27"/>
    </row>
    <row r="253" spans="1:11" x14ac:dyDescent="0.2">
      <c r="A253" s="194" t="s">
        <v>1736</v>
      </c>
      <c r="B253" s="26" t="s">
        <v>426</v>
      </c>
      <c r="C253" s="49"/>
      <c r="D253" s="27"/>
      <c r="E253" s="27"/>
      <c r="F253" s="27"/>
      <c r="G253" s="27"/>
      <c r="H253" s="27"/>
      <c r="I253" s="27"/>
      <c r="J253" s="191">
        <f t="shared" si="4"/>
        <v>0</v>
      </c>
      <c r="K253" s="27"/>
    </row>
    <row r="254" spans="1:11" x14ac:dyDescent="0.2">
      <c r="A254" s="194" t="s">
        <v>1737</v>
      </c>
      <c r="B254" s="26" t="s">
        <v>426</v>
      </c>
      <c r="C254" s="27"/>
      <c r="D254" s="27"/>
      <c r="E254" s="27"/>
      <c r="F254" s="27"/>
      <c r="G254" s="27"/>
      <c r="H254" s="27"/>
      <c r="I254" s="27"/>
      <c r="J254" s="191">
        <f t="shared" si="4"/>
        <v>0</v>
      </c>
      <c r="K254" s="27"/>
    </row>
    <row r="255" spans="1:11" x14ac:dyDescent="0.2">
      <c r="A255" s="194" t="s">
        <v>1738</v>
      </c>
      <c r="B255" s="26" t="s">
        <v>426</v>
      </c>
      <c r="C255" s="27"/>
      <c r="D255" s="27"/>
      <c r="E255" s="27"/>
      <c r="F255" s="27"/>
      <c r="G255" s="27"/>
      <c r="H255" s="27"/>
      <c r="I255" s="27"/>
      <c r="J255" s="191">
        <f t="shared" si="4"/>
        <v>0</v>
      </c>
      <c r="K255" s="27"/>
    </row>
    <row r="256" spans="1:11" x14ac:dyDescent="0.2">
      <c r="A256" s="194" t="s">
        <v>1739</v>
      </c>
      <c r="B256" s="26" t="s">
        <v>426</v>
      </c>
      <c r="C256" s="27"/>
      <c r="D256" s="27"/>
      <c r="E256" s="27"/>
      <c r="F256" s="27"/>
      <c r="G256" s="27"/>
      <c r="H256" s="27"/>
      <c r="I256" s="27"/>
      <c r="J256" s="191">
        <f t="shared" si="4"/>
        <v>0</v>
      </c>
      <c r="K256" s="27"/>
    </row>
    <row r="257" spans="1:11" x14ac:dyDescent="0.2">
      <c r="A257" s="194" t="s">
        <v>1740</v>
      </c>
      <c r="B257" s="26" t="s">
        <v>426</v>
      </c>
      <c r="C257" s="27"/>
      <c r="D257" s="27"/>
      <c r="E257" s="27"/>
      <c r="F257" s="27"/>
      <c r="G257" s="27"/>
      <c r="H257" s="27"/>
      <c r="I257" s="27"/>
      <c r="J257" s="191">
        <f t="shared" si="4"/>
        <v>0</v>
      </c>
      <c r="K257" s="27"/>
    </row>
    <row r="258" spans="1:11" x14ac:dyDescent="0.2">
      <c r="A258" s="194" t="s">
        <v>1741</v>
      </c>
      <c r="B258" s="26" t="s">
        <v>426</v>
      </c>
      <c r="C258" s="27"/>
      <c r="D258" s="27"/>
      <c r="E258" s="27"/>
      <c r="F258" s="27"/>
      <c r="G258" s="27"/>
      <c r="H258" s="27"/>
      <c r="I258" s="27"/>
      <c r="J258" s="191">
        <f t="shared" si="4"/>
        <v>0</v>
      </c>
      <c r="K258" s="27"/>
    </row>
    <row r="259" spans="1:11" x14ac:dyDescent="0.2">
      <c r="A259" s="194" t="s">
        <v>1742</v>
      </c>
      <c r="B259" s="26" t="s">
        <v>426</v>
      </c>
      <c r="C259" s="27"/>
      <c r="D259" s="27"/>
      <c r="E259" s="27"/>
      <c r="F259" s="27"/>
      <c r="G259" s="27"/>
      <c r="H259" s="27"/>
      <c r="I259" s="27"/>
      <c r="J259" s="191">
        <f t="shared" si="4"/>
        <v>0</v>
      </c>
      <c r="K259" s="27"/>
    </row>
    <row r="260" spans="1:11" x14ac:dyDescent="0.2">
      <c r="A260" s="194" t="s">
        <v>1743</v>
      </c>
      <c r="B260" s="26" t="s">
        <v>426</v>
      </c>
      <c r="C260" s="27"/>
      <c r="D260" s="27"/>
      <c r="E260" s="27"/>
      <c r="F260" s="27"/>
      <c r="G260" s="27"/>
      <c r="H260" s="27"/>
      <c r="I260" s="27"/>
      <c r="J260" s="191">
        <f t="shared" si="4"/>
        <v>0</v>
      </c>
      <c r="K260" s="27"/>
    </row>
    <row r="261" spans="1:11" x14ac:dyDescent="0.2">
      <c r="A261" s="194" t="s">
        <v>1744</v>
      </c>
      <c r="B261" s="26" t="s">
        <v>426</v>
      </c>
      <c r="C261" s="27"/>
      <c r="D261" s="27"/>
      <c r="E261" s="27"/>
      <c r="F261" s="27"/>
      <c r="G261" s="27"/>
      <c r="H261" s="27"/>
      <c r="I261" s="27"/>
      <c r="J261" s="191">
        <f t="shared" si="4"/>
        <v>0</v>
      </c>
      <c r="K261" s="27"/>
    </row>
    <row r="262" spans="1:11" x14ac:dyDescent="0.2">
      <c r="A262" s="194" t="s">
        <v>1745</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45" t="s">
        <v>614</v>
      </c>
      <c r="B3" s="1445"/>
      <c r="C3" s="1445"/>
      <c r="D3" s="1445"/>
    </row>
    <row r="4" spans="1:4" x14ac:dyDescent="0.2">
      <c r="A4" s="251"/>
      <c r="B4" s="252"/>
      <c r="C4" s="251"/>
      <c r="D4" s="251"/>
    </row>
    <row r="5" spans="1:4" x14ac:dyDescent="0.2">
      <c r="A5" s="1446" t="str">
        <f>i.04130!A6</f>
        <v xml:space="preserve">Даатгагчийн нэр: </v>
      </c>
      <c r="B5" s="1446"/>
      <c r="C5" s="1379" t="str">
        <f>i.04130!D6</f>
        <v>20.. оны .. сарын ..-ны өдөр</v>
      </c>
      <c r="D5" s="1379"/>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1846</v>
      </c>
      <c r="B75" s="140">
        <v>1810</v>
      </c>
      <c r="C75" s="379"/>
      <c r="D75" s="380"/>
    </row>
    <row r="76" spans="1:4" x14ac:dyDescent="0.2">
      <c r="A76" s="139" t="s">
        <v>1847</v>
      </c>
      <c r="B76" s="138">
        <v>1820</v>
      </c>
      <c r="C76" s="379"/>
      <c r="D76" s="381"/>
    </row>
    <row r="77" spans="1:4" ht="25.5" x14ac:dyDescent="0.2">
      <c r="A77" s="137" t="s">
        <v>1859</v>
      </c>
      <c r="B77" s="138">
        <v>1821</v>
      </c>
      <c r="C77" s="379"/>
      <c r="D77" s="381"/>
    </row>
    <row r="78" spans="1:4" x14ac:dyDescent="0.2">
      <c r="A78" s="137" t="s">
        <v>1860</v>
      </c>
      <c r="B78" s="138">
        <v>1830</v>
      </c>
      <c r="C78" s="379"/>
      <c r="D78" s="380"/>
    </row>
    <row r="79" spans="1:4" ht="25.5" x14ac:dyDescent="0.2">
      <c r="A79" s="137" t="s">
        <v>1861</v>
      </c>
      <c r="B79" s="138">
        <v>1840</v>
      </c>
      <c r="C79" s="379"/>
      <c r="D79" s="380"/>
    </row>
    <row r="80" spans="1:4" x14ac:dyDescent="0.2">
      <c r="A80" s="137" t="s">
        <v>1862</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75">
        <f>i.04132!D15</f>
        <v>0</v>
      </c>
      <c r="D135" s="876">
        <f>i.04132!G15</f>
        <v>0</v>
      </c>
    </row>
    <row r="136" spans="1:4" ht="25.5" x14ac:dyDescent="0.2">
      <c r="A136" s="137" t="s">
        <v>530</v>
      </c>
      <c r="B136" s="141">
        <v>3421</v>
      </c>
      <c r="C136" s="379"/>
      <c r="D136" s="145"/>
    </row>
    <row r="137" spans="1:4" x14ac:dyDescent="0.2">
      <c r="A137" s="144" t="s">
        <v>531</v>
      </c>
      <c r="B137" s="143">
        <v>3430</v>
      </c>
      <c r="C137" s="875">
        <f>i.04132!D16</f>
        <v>0</v>
      </c>
      <c r="D137" s="877">
        <f>i.04132!G16</f>
        <v>0</v>
      </c>
    </row>
    <row r="138" spans="1:4" x14ac:dyDescent="0.2">
      <c r="A138" s="139" t="s">
        <v>532</v>
      </c>
      <c r="B138" s="143">
        <v>3510</v>
      </c>
      <c r="C138" s="875">
        <f>i.04132!D17</f>
        <v>0</v>
      </c>
      <c r="D138" s="877">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95" t="str">
        <f>i.04130!C111</f>
        <v xml:space="preserve">/................................../   </v>
      </c>
      <c r="C172" s="1395"/>
      <c r="D172" s="1395" t="str">
        <f>i.04130!E111</f>
        <v>/…....................../</v>
      </c>
      <c r="E172" s="1395"/>
    </row>
    <row r="173" spans="1:5" x14ac:dyDescent="0.2">
      <c r="A173" s="5"/>
      <c r="B173" s="1395"/>
      <c r="C173" s="1395"/>
      <c r="D173" s="1395"/>
      <c r="E173" s="1395"/>
    </row>
    <row r="174" spans="1:5" x14ac:dyDescent="0.2">
      <c r="A174" s="6" t="str">
        <f>i.04130!B113</f>
        <v xml:space="preserve"> Ерөнхий нягтлан бодогч  </v>
      </c>
      <c r="B174" s="1395" t="str">
        <f>i.04130!C113</f>
        <v xml:space="preserve">/.................................../   </v>
      </c>
      <c r="C174" s="1395"/>
      <c r="D174" s="1395" t="str">
        <f>i.04130!E113</f>
        <v>/…................../</v>
      </c>
      <c r="E174" s="1395"/>
    </row>
    <row r="175" spans="1:5" x14ac:dyDescent="0.2">
      <c r="A175" s="5"/>
      <c r="B175" s="1395"/>
      <c r="C175" s="1395"/>
      <c r="D175" s="1395"/>
      <c r="E175" s="1395"/>
    </row>
    <row r="176" spans="1:5" x14ac:dyDescent="0.2">
      <c r="A176" s="6" t="str">
        <f>i.04130!B115</f>
        <v>…...............................................</v>
      </c>
      <c r="B176" s="1395" t="str">
        <f>i.04130!C115</f>
        <v xml:space="preserve">/................................../   </v>
      </c>
      <c r="C176" s="1395"/>
      <c r="D176" s="1395" t="str">
        <f>i.04130!E115</f>
        <v>/…..................../</v>
      </c>
      <c r="E176" s="1395"/>
    </row>
    <row r="177" spans="1:4" x14ac:dyDescent="0.2">
      <c r="A177" s="5"/>
      <c r="B177" s="1395"/>
      <c r="C177" s="1395"/>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B44" zoomScale="90" zoomScaleNormal="90" zoomScaleSheetLayoutView="90" zoomScalePageLayoutView="60" workbookViewId="0">
      <selection activeCell="E87" sqref="E87"/>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6" width="19.85546875" style="50" customWidth="1"/>
    <col min="7" max="16384" width="9.140625" style="50"/>
  </cols>
  <sheetData>
    <row r="1" spans="1:5" x14ac:dyDescent="0.2">
      <c r="B1" s="734"/>
      <c r="C1" s="1447" t="s">
        <v>616</v>
      </c>
      <c r="D1" s="1448"/>
      <c r="E1" s="1448"/>
    </row>
    <row r="2" spans="1:5" x14ac:dyDescent="0.2">
      <c r="C2" s="1448"/>
      <c r="D2" s="1448"/>
      <c r="E2" s="1448"/>
    </row>
    <row r="4" spans="1:5" x14ac:dyDescent="0.2">
      <c r="A4" s="1445" t="s">
        <v>615</v>
      </c>
      <c r="B4" s="1445"/>
      <c r="C4" s="1445"/>
      <c r="D4" s="1445"/>
      <c r="E4" s="1445"/>
    </row>
    <row r="5" spans="1:5" x14ac:dyDescent="0.2">
      <c r="A5" s="254"/>
      <c r="B5" s="252"/>
      <c r="C5" s="255"/>
      <c r="D5" s="251"/>
      <c r="E5" s="251"/>
    </row>
    <row r="6" spans="1:5" x14ac:dyDescent="0.2">
      <c r="A6" s="1386" t="s">
        <v>1746</v>
      </c>
      <c r="B6" s="1386"/>
      <c r="C6" s="250"/>
      <c r="D6" s="1387" t="s">
        <v>1747</v>
      </c>
      <c r="E6" s="1387"/>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1845</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6"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6"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6" x14ac:dyDescent="0.2">
      <c r="A35" s="262" t="s">
        <v>566</v>
      </c>
      <c r="B35" s="198" t="s">
        <v>136</v>
      </c>
      <c r="C35" s="263">
        <f t="shared" si="0"/>
        <v>26</v>
      </c>
      <c r="D35" s="264">
        <f>i.04130a!C60+i.04130a!C61+i.04130a!C62-i.04130a!C63</f>
        <v>0</v>
      </c>
      <c r="E35" s="264">
        <f>i.04130a!D60+i.04130a!D61+i.04130a!D62-i.04130a!D63</f>
        <v>0</v>
      </c>
    </row>
    <row r="36" spans="1:6" x14ac:dyDescent="0.2">
      <c r="A36" s="262" t="s">
        <v>567</v>
      </c>
      <c r="B36" s="198" t="s">
        <v>137</v>
      </c>
      <c r="C36" s="263">
        <f t="shared" si="0"/>
        <v>27</v>
      </c>
      <c r="D36" s="264">
        <f>i.04130a!C64+i.04130a!C65</f>
        <v>0</v>
      </c>
      <c r="E36" s="264">
        <f>i.04130a!D64+i.04130a!D65</f>
        <v>0</v>
      </c>
    </row>
    <row r="37" spans="1:6" x14ac:dyDescent="0.2">
      <c r="A37" s="261" t="s">
        <v>568</v>
      </c>
      <c r="B37" s="268" t="s">
        <v>895</v>
      </c>
      <c r="C37" s="135">
        <f t="shared" si="0"/>
        <v>28</v>
      </c>
      <c r="D37" s="266">
        <f>SUM(D33:D36)</f>
        <v>0</v>
      </c>
      <c r="E37" s="266">
        <f>SUM(E33:E36)</f>
        <v>0</v>
      </c>
    </row>
    <row r="38" spans="1:6" x14ac:dyDescent="0.2">
      <c r="A38" s="261" t="s">
        <v>569</v>
      </c>
      <c r="B38" s="268" t="s">
        <v>138</v>
      </c>
      <c r="C38" s="135">
        <f t="shared" si="0"/>
        <v>29</v>
      </c>
      <c r="D38" s="266"/>
      <c r="E38" s="266"/>
    </row>
    <row r="39" spans="1:6" x14ac:dyDescent="0.2">
      <c r="A39" s="262" t="s">
        <v>570</v>
      </c>
      <c r="B39" s="267" t="s">
        <v>1846</v>
      </c>
      <c r="C39" s="263">
        <v>30</v>
      </c>
      <c r="D39" s="264">
        <f>i.04130a!C75</f>
        <v>0</v>
      </c>
      <c r="E39" s="264">
        <f>i.04130a!D75</f>
        <v>0</v>
      </c>
    </row>
    <row r="40" spans="1:6" x14ac:dyDescent="0.2">
      <c r="A40" s="262" t="s">
        <v>605</v>
      </c>
      <c r="B40" s="267" t="s">
        <v>1847</v>
      </c>
      <c r="C40" s="263">
        <v>31</v>
      </c>
      <c r="D40" s="264">
        <f>i.04130a!C76+i.04130a!C77</f>
        <v>0</v>
      </c>
      <c r="E40" s="264">
        <f>i.04130a!D76+i.04130a!D77</f>
        <v>0</v>
      </c>
    </row>
    <row r="41" spans="1:6" x14ac:dyDescent="0.2">
      <c r="A41" s="262" t="s">
        <v>606</v>
      </c>
      <c r="B41" s="267" t="s">
        <v>1848</v>
      </c>
      <c r="C41" s="263">
        <v>32</v>
      </c>
      <c r="D41" s="264">
        <f>i.04130a!C78+i.04130a!C79+i.04130a!C80</f>
        <v>0</v>
      </c>
      <c r="E41" s="264">
        <f>i.04130a!D78+i.04130a!D79+i.04130a!D80</f>
        <v>0</v>
      </c>
      <c r="F41" s="121">
        <f>E41-D41-i.04118a!K12-i.04118b!K12+i.04131a!D46+i.04131a!D47</f>
        <v>0</v>
      </c>
    </row>
    <row r="42" spans="1:6" x14ac:dyDescent="0.2">
      <c r="A42" s="261" t="s">
        <v>571</v>
      </c>
      <c r="B42" s="268" t="s">
        <v>896</v>
      </c>
      <c r="C42" s="135">
        <v>33</v>
      </c>
      <c r="D42" s="266">
        <f>SUM(D39:D41)</f>
        <v>0</v>
      </c>
      <c r="E42" s="266">
        <f>SUM(E39:E41)</f>
        <v>0</v>
      </c>
    </row>
    <row r="43" spans="1:6"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6"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6" x14ac:dyDescent="0.2">
      <c r="A45" s="261" t="s">
        <v>574</v>
      </c>
      <c r="B45" s="268" t="s">
        <v>142</v>
      </c>
      <c r="C45" s="135">
        <f t="shared" si="0"/>
        <v>36</v>
      </c>
      <c r="D45" s="266">
        <f>i.04130a!C110</f>
        <v>0</v>
      </c>
      <c r="E45" s="266">
        <f>i.04130a!D110</f>
        <v>0</v>
      </c>
    </row>
    <row r="46" spans="1:6" ht="13.5" thickBot="1" x14ac:dyDescent="0.25">
      <c r="A46" s="261" t="s">
        <v>575</v>
      </c>
      <c r="B46" s="269" t="s">
        <v>897</v>
      </c>
      <c r="C46" s="270">
        <f t="shared" si="0"/>
        <v>37</v>
      </c>
      <c r="D46" s="271">
        <f>SUM(D16,D20,D23,D31,D37,D42,D43,D44,D45)</f>
        <v>0</v>
      </c>
      <c r="E46" s="271">
        <f>SUM(E16,E20,E23,E31,E37,E42,E43,E44,E45)</f>
        <v>0</v>
      </c>
    </row>
    <row r="47" spans="1:6" x14ac:dyDescent="0.2">
      <c r="A47" s="257" t="s">
        <v>228</v>
      </c>
      <c r="B47" s="272" t="s">
        <v>144</v>
      </c>
      <c r="C47" s="273">
        <f t="shared" si="0"/>
        <v>38</v>
      </c>
      <c r="D47" s="274"/>
      <c r="E47" s="274"/>
    </row>
    <row r="48" spans="1:6"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1849</v>
      </c>
      <c r="C82" s="263">
        <v>73</v>
      </c>
      <c r="D82" s="264">
        <f>i.04130a!C135+i.04130a!C136+i.04130a!C139</f>
        <v>0</v>
      </c>
      <c r="E82" s="264">
        <f>i.04130a!D135+i.04130a!D136+i.04130a!D139</f>
        <v>0</v>
      </c>
    </row>
    <row r="83" spans="1:5" x14ac:dyDescent="0.2">
      <c r="A83" s="262" t="s">
        <v>1786</v>
      </c>
      <c r="B83" s="196" t="s">
        <v>1850</v>
      </c>
      <c r="C83" s="263">
        <v>74</v>
      </c>
      <c r="D83" s="264">
        <f>i.04130a!C137</f>
        <v>0</v>
      </c>
      <c r="E83" s="264">
        <f>i.04130a!D137</f>
        <v>0</v>
      </c>
    </row>
    <row r="84" spans="1:5" x14ac:dyDescent="0.2">
      <c r="A84" s="262" t="s">
        <v>1851</v>
      </c>
      <c r="B84" s="196" t="s">
        <v>532</v>
      </c>
      <c r="C84" s="263">
        <v>75</v>
      </c>
      <c r="D84" s="264">
        <f>i.04130a!C138</f>
        <v>0</v>
      </c>
      <c r="E84" s="264">
        <f>i.04130a!D138</f>
        <v>0</v>
      </c>
    </row>
    <row r="85" spans="1:5" x14ac:dyDescent="0.2">
      <c r="A85" s="262" t="s">
        <v>1852</v>
      </c>
      <c r="B85" s="198" t="s">
        <v>174</v>
      </c>
      <c r="C85" s="263">
        <v>76</v>
      </c>
      <c r="D85" s="264">
        <f>i.04130a!C146</f>
        <v>0</v>
      </c>
      <c r="E85" s="264">
        <f>i.04130a!D146</f>
        <v>0</v>
      </c>
    </row>
    <row r="86" spans="1:5" x14ac:dyDescent="0.2">
      <c r="A86" s="257" t="s">
        <v>1853</v>
      </c>
      <c r="B86" s="275" t="s">
        <v>1854</v>
      </c>
      <c r="C86" s="135">
        <f>C85+1</f>
        <v>77</v>
      </c>
      <c r="D86" s="276">
        <f>SUM(D79:D85)</f>
        <v>0</v>
      </c>
      <c r="E86" s="276">
        <f>SUM(E79:E85)</f>
        <v>0</v>
      </c>
    </row>
    <row r="87" spans="1:5" ht="13.5" thickBot="1" x14ac:dyDescent="0.25">
      <c r="A87" s="277" t="s">
        <v>611</v>
      </c>
      <c r="B87" s="269" t="s">
        <v>1855</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1856</v>
      </c>
      <c r="C97" s="281">
        <f t="shared" si="1"/>
        <v>88</v>
      </c>
      <c r="D97" s="282">
        <f>SUM(D89:D96)</f>
        <v>0</v>
      </c>
      <c r="E97" s="282">
        <f>SUM(E89:E96)</f>
        <v>0</v>
      </c>
    </row>
    <row r="98" spans="1:5" ht="13.5" thickBot="1" x14ac:dyDescent="0.25">
      <c r="A98" s="283" t="s">
        <v>604</v>
      </c>
      <c r="B98" s="284" t="s">
        <v>1857</v>
      </c>
      <c r="C98" s="285">
        <f t="shared" si="1"/>
        <v>89</v>
      </c>
      <c r="D98" s="286">
        <f>SUM(D87,D97)</f>
        <v>0</v>
      </c>
      <c r="E98" s="286">
        <f>SUM(E87,E97)</f>
        <v>0</v>
      </c>
    </row>
    <row r="99" spans="1:5" x14ac:dyDescent="0.2">
      <c r="A99" s="287"/>
      <c r="B99" s="288"/>
      <c r="C99" s="289"/>
      <c r="D99" s="290"/>
      <c r="E99" s="291"/>
    </row>
    <row r="100" spans="1:5" x14ac:dyDescent="0.2">
      <c r="A100" s="287"/>
      <c r="B100" s="1449" t="s">
        <v>1858</v>
      </c>
      <c r="C100" s="1449"/>
      <c r="D100" s="1449"/>
      <c r="E100" s="1449"/>
    </row>
    <row r="101" spans="1:5" x14ac:dyDescent="0.2">
      <c r="A101" s="287"/>
      <c r="B101" s="1449"/>
      <c r="C101" s="1449"/>
      <c r="D101" s="1449"/>
      <c r="E101" s="1449"/>
    </row>
    <row r="102" spans="1:5" x14ac:dyDescent="0.2">
      <c r="A102" s="287"/>
      <c r="B102" s="1449"/>
      <c r="C102" s="1449"/>
      <c r="D102" s="1449"/>
      <c r="E102" s="1449"/>
    </row>
    <row r="103" spans="1:5" x14ac:dyDescent="0.2">
      <c r="A103" s="287"/>
      <c r="B103" s="1449"/>
      <c r="C103" s="1449"/>
      <c r="D103" s="1449"/>
      <c r="E103" s="1449"/>
    </row>
    <row r="104" spans="1:5" x14ac:dyDescent="0.2">
      <c r="A104" s="287"/>
      <c r="B104" s="1449"/>
      <c r="C104" s="1449"/>
      <c r="D104" s="1449"/>
      <c r="E104" s="1449"/>
    </row>
    <row r="105" spans="1:5" x14ac:dyDescent="0.2">
      <c r="A105" s="287"/>
      <c r="B105" s="1449"/>
      <c r="C105" s="1449"/>
      <c r="D105" s="1449"/>
      <c r="E105" s="1449"/>
    </row>
    <row r="106" spans="1:5" x14ac:dyDescent="0.2">
      <c r="B106" s="1449"/>
      <c r="C106" s="1449"/>
      <c r="D106" s="1449"/>
      <c r="E106" s="1449"/>
    </row>
    <row r="107" spans="1:5" x14ac:dyDescent="0.2">
      <c r="A107" s="287"/>
      <c r="B107" s="874"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1748</v>
      </c>
    </row>
    <row r="112" spans="1:5" x14ac:dyDescent="0.2">
      <c r="A112" s="292"/>
      <c r="B112" s="636"/>
      <c r="C112" s="632"/>
      <c r="D112" s="632"/>
      <c r="E112" s="7"/>
    </row>
    <row r="113" spans="1:5" x14ac:dyDescent="0.2">
      <c r="A113" s="287"/>
      <c r="B113" s="8" t="s">
        <v>267</v>
      </c>
      <c r="C113" s="632" t="s">
        <v>268</v>
      </c>
      <c r="D113" s="632"/>
      <c r="E113" s="7" t="s">
        <v>1468</v>
      </c>
    </row>
    <row r="114" spans="1:5" x14ac:dyDescent="0.2">
      <c r="B114" s="636"/>
      <c r="C114" s="632"/>
      <c r="D114" s="632"/>
      <c r="E114" s="7"/>
    </row>
    <row r="115" spans="1:5" x14ac:dyDescent="0.2">
      <c r="B115" s="8" t="s">
        <v>1750</v>
      </c>
      <c r="C115" s="632" t="s">
        <v>266</v>
      </c>
      <c r="D115" s="632"/>
      <c r="E115" s="7" t="s">
        <v>1749</v>
      </c>
    </row>
  </sheetData>
  <sheetProtection algorithmName="SHA-512" hashValue="ukNgMRtAygkntnxWyqObwfw5sZREoOkiNXVz6gB41qZOr9OSAHSQ3b06afr1B7q5JxH5AfYB/NciomjCFJfoGA==" saltValue="SqZc+slVa7LQ35earOdlhA=="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30" zoomScale="80" zoomScaleNormal="80" workbookViewId="0">
      <selection activeCell="A47" sqref="A47"/>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0" t="s">
        <v>690</v>
      </c>
      <c r="B2" s="1450"/>
      <c r="C2" s="1450"/>
      <c r="D2" s="1450"/>
    </row>
    <row r="3" spans="1:4" ht="12.75" customHeight="1" x14ac:dyDescent="0.2">
      <c r="A3" s="1446" t="str">
        <f>i.04130!A6</f>
        <v xml:space="preserve">Даатгагчийн нэр: </v>
      </c>
      <c r="B3" s="1446"/>
      <c r="C3" s="1379" t="str">
        <f>i.04130!D6</f>
        <v>20.. оны .. сарын ..-ны өдөр</v>
      </c>
      <c r="D3" s="1379"/>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79"/>
    </row>
    <row r="26" spans="1:9" x14ac:dyDescent="0.2">
      <c r="A26" s="155" t="s">
        <v>656</v>
      </c>
      <c r="B26" s="156">
        <v>5760</v>
      </c>
      <c r="C26" s="666"/>
      <c r="D26" s="667"/>
      <c r="I26" s="879"/>
    </row>
    <row r="27" spans="1:9" x14ac:dyDescent="0.2">
      <c r="A27" s="155" t="s">
        <v>180</v>
      </c>
      <c r="B27" s="156">
        <v>6010</v>
      </c>
      <c r="C27" s="666"/>
      <c r="D27" s="201">
        <f>i.04133!J37</f>
        <v>0</v>
      </c>
      <c r="I27" s="879"/>
    </row>
    <row r="28" spans="1:9" x14ac:dyDescent="0.2">
      <c r="A28" s="155" t="s">
        <v>655</v>
      </c>
      <c r="B28" s="156">
        <v>6021</v>
      </c>
      <c r="C28" s="666"/>
      <c r="D28" s="666"/>
      <c r="I28" s="879"/>
    </row>
    <row r="29" spans="1:9" x14ac:dyDescent="0.2">
      <c r="A29" s="155" t="s">
        <v>1881</v>
      </c>
      <c r="B29" s="156">
        <v>6110</v>
      </c>
      <c r="C29" s="667"/>
      <c r="D29" s="881">
        <f>i.04111!F32-i.04111!G32</f>
        <v>0</v>
      </c>
    </row>
    <row r="30" spans="1:9" x14ac:dyDescent="0.2">
      <c r="A30" s="155" t="s">
        <v>1878</v>
      </c>
      <c r="B30" s="156">
        <v>6210</v>
      </c>
      <c r="C30" s="666"/>
      <c r="D30" s="881">
        <f>i.04111!J32-i.04111!K32</f>
        <v>0</v>
      </c>
    </row>
    <row r="31" spans="1:9" x14ac:dyDescent="0.2">
      <c r="A31" s="155" t="s">
        <v>81</v>
      </c>
      <c r="B31" s="156">
        <v>6310</v>
      </c>
      <c r="C31" s="666"/>
      <c r="D31" s="201">
        <f>i.04133!L37</f>
        <v>0</v>
      </c>
    </row>
    <row r="32" spans="1:9" x14ac:dyDescent="0.2">
      <c r="A32" s="155" t="s">
        <v>654</v>
      </c>
      <c r="B32" s="156">
        <v>6420</v>
      </c>
      <c r="C32" s="667"/>
      <c r="D32" s="881">
        <f>i.04108!F32-i.04108!G32</f>
        <v>0</v>
      </c>
    </row>
    <row r="33" spans="1:4" x14ac:dyDescent="0.2">
      <c r="A33" s="155" t="s">
        <v>653</v>
      </c>
      <c r="B33" s="156">
        <v>6421</v>
      </c>
      <c r="C33" s="667"/>
      <c r="D33" s="667"/>
    </row>
    <row r="34" spans="1:4" x14ac:dyDescent="0.2">
      <c r="A34" s="155" t="s">
        <v>652</v>
      </c>
      <c r="B34" s="156">
        <v>6430</v>
      </c>
      <c r="C34" s="667"/>
      <c r="D34" s="881">
        <f>i.04109!F32-i.04109!G32</f>
        <v>0</v>
      </c>
    </row>
    <row r="35" spans="1:4" x14ac:dyDescent="0.2">
      <c r="A35" s="155" t="s">
        <v>651</v>
      </c>
      <c r="B35" s="156">
        <v>6510</v>
      </c>
      <c r="C35" s="667"/>
      <c r="D35" s="881">
        <f>i.04110!F32-i.04110!G32</f>
        <v>0</v>
      </c>
    </row>
    <row r="36" spans="1:4" x14ac:dyDescent="0.2">
      <c r="A36" s="155" t="s">
        <v>650</v>
      </c>
      <c r="B36" s="156">
        <v>6610</v>
      </c>
      <c r="C36" s="667"/>
      <c r="D36" s="667"/>
    </row>
    <row r="37" spans="1:4" x14ac:dyDescent="0.2">
      <c r="A37" s="178" t="s">
        <v>1867</v>
      </c>
      <c r="B37" s="156"/>
      <c r="C37" s="667"/>
      <c r="D37" s="881">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81">
        <f>i.04132!E10-i.04132!F10</f>
        <v>0</v>
      </c>
    </row>
    <row r="42" spans="1:4" x14ac:dyDescent="0.2">
      <c r="A42" s="155" t="s">
        <v>185</v>
      </c>
      <c r="B42" s="156">
        <v>6660</v>
      </c>
      <c r="C42" s="667"/>
      <c r="D42" s="887"/>
    </row>
    <row r="43" spans="1:4" x14ac:dyDescent="0.2">
      <c r="A43" s="155" t="s">
        <v>186</v>
      </c>
      <c r="B43" s="156">
        <v>6670</v>
      </c>
      <c r="C43" s="667"/>
      <c r="D43" s="881">
        <f>i.04132!E18-i.04132!F18</f>
        <v>0</v>
      </c>
    </row>
    <row r="44" spans="1:4" x14ac:dyDescent="0.2">
      <c r="A44" s="155" t="s">
        <v>1879</v>
      </c>
      <c r="B44" s="156">
        <v>6710</v>
      </c>
      <c r="C44" s="667"/>
      <c r="D44" s="667"/>
    </row>
    <row r="45" spans="1:4" x14ac:dyDescent="0.2">
      <c r="A45" s="155" t="s">
        <v>1880</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25" zoomScale="70" zoomScaleNormal="70" zoomScalePageLayoutView="60" workbookViewId="0">
      <selection activeCell="E49" sqref="E49"/>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47" t="s">
        <v>689</v>
      </c>
      <c r="D1" s="1448"/>
      <c r="E1" s="1448"/>
    </row>
    <row r="2" spans="1:10" x14ac:dyDescent="0.2">
      <c r="B2" s="738"/>
      <c r="C2" s="1448"/>
      <c r="D2" s="1448"/>
      <c r="E2" s="1448"/>
    </row>
    <row r="4" spans="1:10" x14ac:dyDescent="0.2">
      <c r="A4" s="1445" t="s">
        <v>691</v>
      </c>
      <c r="B4" s="1445"/>
      <c r="C4" s="1445"/>
      <c r="D4" s="1445"/>
      <c r="E4" s="1445"/>
    </row>
    <row r="5" spans="1:10" x14ac:dyDescent="0.2">
      <c r="A5" s="251"/>
      <c r="B5" s="251"/>
      <c r="C5" s="251"/>
      <c r="D5" s="251"/>
      <c r="E5" s="251"/>
    </row>
    <row r="6" spans="1:10" ht="12.75" customHeight="1" x14ac:dyDescent="0.2">
      <c r="A6" s="1446" t="str">
        <f>i.04130!A6</f>
        <v xml:space="preserve">Даатгагчийн нэр: </v>
      </c>
      <c r="B6" s="1446"/>
      <c r="C6" s="250"/>
      <c r="D6" s="1379" t="str">
        <f>i.04130!D6</f>
        <v>20.. оны .. сарын ..-ны өдөр</v>
      </c>
      <c r="E6" s="1379"/>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1878</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93"/>
      <c r="E21" s="893"/>
    </row>
    <row r="22" spans="1:5" x14ac:dyDescent="0.2">
      <c r="A22" s="163" t="s">
        <v>684</v>
      </c>
      <c r="B22" s="164" t="s">
        <v>1865</v>
      </c>
      <c r="C22" s="165">
        <v>13</v>
      </c>
      <c r="D22" s="166">
        <f>i.04131a!C32+i.04131a!C33+i.04131a!C36+i.04131a!C34</f>
        <v>0</v>
      </c>
      <c r="E22" s="166">
        <f>i.04131a!D32+i.04131a!D33+i.04131a!D34+i.04131a!D36</f>
        <v>0</v>
      </c>
    </row>
    <row r="23" spans="1:5" ht="25.5" x14ac:dyDescent="0.2">
      <c r="A23" s="262" t="s">
        <v>685</v>
      </c>
      <c r="B23" s="164" t="s">
        <v>1866</v>
      </c>
      <c r="C23" s="263">
        <v>14</v>
      </c>
      <c r="D23" s="166">
        <f>i.04131a!C44+i.04131a!C45</f>
        <v>0</v>
      </c>
      <c r="E23" s="166">
        <f>i.04131a!D44+i.04131a!D45</f>
        <v>0</v>
      </c>
    </row>
    <row r="24" spans="1:5" x14ac:dyDescent="0.2">
      <c r="A24" s="163" t="s">
        <v>774</v>
      </c>
      <c r="B24" s="164" t="s">
        <v>1867</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78" t="s">
        <v>777</v>
      </c>
      <c r="B27" s="167" t="s">
        <v>1869</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1868</v>
      </c>
      <c r="C32" s="161">
        <v>23</v>
      </c>
      <c r="D32" s="168">
        <f>D29+D30+D31</f>
        <v>0</v>
      </c>
      <c r="E32" s="168">
        <f>E29+E30+E31</f>
        <v>0</v>
      </c>
    </row>
    <row r="33" spans="1:5" x14ac:dyDescent="0.2">
      <c r="A33" s="159" t="s">
        <v>234</v>
      </c>
      <c r="B33" s="167" t="s">
        <v>1870</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i.04131a!C46+i.04131a!C47+i.04131a!C50+i.04131a!C55+i.04131a!C56+i.04131a!C57+i.04131a!C66+SUM(i.04131a!C68:C87)+i.04131a!C91+i.04131a!C88</f>
        <v>0</v>
      </c>
      <c r="E49" s="166">
        <f>i.04131a!D46+i.04131a!D47+i.04131a!D50+i.04131a!D55+i.04131a!D56+i.04131a!D57+i.04131a!D66+SUM(i.04131a!D68:D87)+i.04131a!D91+i.04131a!D88</f>
        <v>0</v>
      </c>
    </row>
    <row r="50" spans="1:5" x14ac:dyDescent="0.2">
      <c r="A50" s="159" t="s">
        <v>813</v>
      </c>
      <c r="B50" s="167" t="s">
        <v>1871</v>
      </c>
      <c r="C50" s="161">
        <v>41</v>
      </c>
      <c r="D50" s="171">
        <f>SUM(D35:D49)</f>
        <v>0</v>
      </c>
      <c r="E50" s="171">
        <f>SUM(E35:E49)</f>
        <v>0</v>
      </c>
    </row>
    <row r="51" spans="1:5" x14ac:dyDescent="0.2">
      <c r="A51" s="159" t="s">
        <v>237</v>
      </c>
      <c r="B51" s="167" t="s">
        <v>1872</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1873</v>
      </c>
      <c r="C61" s="161">
        <v>52</v>
      </c>
      <c r="D61" s="168">
        <f>SUM(D53:D60)</f>
        <v>0</v>
      </c>
      <c r="E61" s="168">
        <f>SUM(E53:E60)</f>
        <v>0</v>
      </c>
    </row>
    <row r="62" spans="1:5" x14ac:dyDescent="0.2">
      <c r="A62" s="159" t="s">
        <v>240</v>
      </c>
      <c r="B62" s="167" t="s">
        <v>1874</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1875</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1876</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1877</v>
      </c>
      <c r="C68" s="161">
        <v>59</v>
      </c>
      <c r="D68" s="168">
        <f>D66-D67</f>
        <v>0</v>
      </c>
      <c r="E68" s="168">
        <f>E66-E67</f>
        <v>0</v>
      </c>
    </row>
    <row r="69" spans="1:5" x14ac:dyDescent="0.2">
      <c r="A69" s="163" t="s">
        <v>824</v>
      </c>
      <c r="B69" s="164" t="s">
        <v>217</v>
      </c>
      <c r="C69" s="165">
        <v>60</v>
      </c>
      <c r="D69" s="205"/>
      <c r="E69" s="205"/>
    </row>
    <row r="71" spans="1:5" ht="12.75" customHeight="1" x14ac:dyDescent="0.2">
      <c r="B71" s="1451" t="s">
        <v>1893</v>
      </c>
      <c r="C71" s="1451"/>
      <c r="D71" s="1451"/>
      <c r="E71" s="1451"/>
    </row>
    <row r="72" spans="1:5" x14ac:dyDescent="0.2">
      <c r="B72" s="1451"/>
      <c r="C72" s="1451"/>
      <c r="D72" s="1451"/>
      <c r="E72" s="1451"/>
    </row>
    <row r="73" spans="1:5" x14ac:dyDescent="0.2">
      <c r="B73" s="1451"/>
      <c r="C73" s="1451"/>
      <c r="D73" s="1451"/>
      <c r="E73" s="1451"/>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TIBf5yRM+xX0uHkHQLiA/oAyAyTT64phYR/aDVhX8WgO3VLC8E+syJ5Awh6pJPGLsyznGaJh+ASkrSXFyjHz4g==" saltValue="odRg4iXONtYNDoXndfAP2g=="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84" t="s">
        <v>696</v>
      </c>
      <c r="F1" s="1384"/>
      <c r="G1" s="1384"/>
      <c r="H1" s="5"/>
      <c r="I1" s="5"/>
    </row>
    <row r="2" spans="1:9" ht="24.75" customHeight="1" x14ac:dyDescent="0.2">
      <c r="A2" s="3"/>
      <c r="B2" s="18"/>
      <c r="C2" s="172"/>
      <c r="D2" s="173"/>
      <c r="E2" s="1384"/>
      <c r="F2" s="1384"/>
      <c r="G2" s="1384"/>
      <c r="H2" s="5"/>
      <c r="I2" s="5"/>
    </row>
    <row r="3" spans="1:9" x14ac:dyDescent="0.2">
      <c r="A3" s="1454" t="s">
        <v>697</v>
      </c>
      <c r="B3" s="1455"/>
      <c r="C3" s="1455"/>
      <c r="D3" s="1455"/>
      <c r="E3" s="1455"/>
      <c r="F3" s="1455"/>
      <c r="G3" s="1455"/>
      <c r="H3" s="1455"/>
      <c r="I3" s="1455"/>
    </row>
    <row r="4" spans="1:9" x14ac:dyDescent="0.2">
      <c r="A4" s="174"/>
      <c r="B4" s="5"/>
      <c r="C4" s="4"/>
      <c r="D4" s="175"/>
      <c r="E4" s="175"/>
      <c r="F4" s="175"/>
      <c r="G4" s="175"/>
      <c r="H4" s="175"/>
      <c r="I4" s="175"/>
    </row>
    <row r="5" spans="1:9" x14ac:dyDescent="0.2">
      <c r="A5" s="1408" t="str">
        <f>i.04130!A6</f>
        <v xml:space="preserve">Даатгагчийн нэр: </v>
      </c>
      <c r="B5" s="1408"/>
      <c r="C5" s="1408"/>
      <c r="D5" s="1408"/>
      <c r="F5" s="1456" t="str">
        <f>i.04130!D6</f>
        <v>20.. оны .. сарын ..-ны өдөр</v>
      </c>
      <c r="G5" s="1456"/>
      <c r="H5" s="176"/>
      <c r="I5" s="176"/>
    </row>
    <row r="6" spans="1:9" x14ac:dyDescent="0.2">
      <c r="E6" s="177"/>
      <c r="F6" s="1453" t="s">
        <v>257</v>
      </c>
      <c r="G6" s="1453"/>
      <c r="H6" s="176"/>
      <c r="I6" s="176"/>
    </row>
    <row r="7" spans="1:9" x14ac:dyDescent="0.2">
      <c r="A7" s="1427" t="s">
        <v>258</v>
      </c>
      <c r="B7" s="1427" t="s">
        <v>692</v>
      </c>
      <c r="C7" s="1427" t="s">
        <v>270</v>
      </c>
      <c r="D7" s="1393" t="s">
        <v>170</v>
      </c>
      <c r="E7" s="1438"/>
      <c r="F7" s="1438"/>
      <c r="G7" s="1439"/>
    </row>
    <row r="8" spans="1:9" x14ac:dyDescent="0.2">
      <c r="A8" s="1457"/>
      <c r="B8" s="1457"/>
      <c r="C8" s="1457"/>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80">
        <f>D13+D14</f>
        <v>0</v>
      </c>
      <c r="E12" s="880">
        <f>E13+E14</f>
        <v>0</v>
      </c>
      <c r="F12" s="880">
        <f>F13+F14</f>
        <v>0</v>
      </c>
      <c r="G12" s="207">
        <f>+D12+E12-F12</f>
        <v>0</v>
      </c>
      <c r="H12" s="121">
        <f>G12-i.04130!E81</f>
        <v>0</v>
      </c>
    </row>
    <row r="13" spans="1:9" ht="25.5" x14ac:dyDescent="0.2">
      <c r="A13" s="731">
        <v>3.1</v>
      </c>
      <c r="B13" s="178" t="s">
        <v>1863</v>
      </c>
      <c r="C13" s="209">
        <v>4</v>
      </c>
      <c r="D13" s="668"/>
      <c r="E13" s="668"/>
      <c r="F13" s="668"/>
      <c r="G13" s="207">
        <f t="shared" ref="G13:G18" si="0">+D13+E13-F13</f>
        <v>0</v>
      </c>
      <c r="H13" s="121"/>
    </row>
    <row r="14" spans="1:9" ht="25.5" x14ac:dyDescent="0.2">
      <c r="A14" s="731">
        <v>3.2</v>
      </c>
      <c r="B14" s="178" t="s">
        <v>1864</v>
      </c>
      <c r="C14" s="209">
        <v>5</v>
      </c>
      <c r="D14" s="668"/>
      <c r="E14" s="668"/>
      <c r="F14" s="668"/>
      <c r="G14" s="207">
        <f t="shared" si="0"/>
        <v>0</v>
      </c>
      <c r="H14" s="121"/>
    </row>
    <row r="15" spans="1:9" ht="25.5" x14ac:dyDescent="0.2">
      <c r="A15" s="731">
        <v>4</v>
      </c>
      <c r="B15" s="178" t="s">
        <v>1237</v>
      </c>
      <c r="C15" s="209">
        <v>6</v>
      </c>
      <c r="D15" s="668"/>
      <c r="E15" s="668"/>
      <c r="F15" s="668"/>
      <c r="G15" s="207">
        <f t="shared" si="0"/>
        <v>0</v>
      </c>
      <c r="H15" s="121">
        <f>G15-i.04130!E82</f>
        <v>0</v>
      </c>
    </row>
    <row r="16" spans="1:9" ht="25.5" x14ac:dyDescent="0.2">
      <c r="A16" s="731">
        <v>5</v>
      </c>
      <c r="B16" s="178" t="s">
        <v>1259</v>
      </c>
      <c r="C16" s="209">
        <v>7</v>
      </c>
      <c r="D16" s="668"/>
      <c r="E16" s="668"/>
      <c r="F16" s="668"/>
      <c r="G16" s="207">
        <f t="shared" si="0"/>
        <v>0</v>
      </c>
      <c r="H16" s="121">
        <f>G16-i.04130!E83</f>
        <v>0</v>
      </c>
    </row>
    <row r="17" spans="1:8" ht="25.5" x14ac:dyDescent="0.2">
      <c r="A17" s="731">
        <v>6</v>
      </c>
      <c r="B17" s="178" t="s">
        <v>1449</v>
      </c>
      <c r="C17" s="209">
        <v>8</v>
      </c>
      <c r="D17" s="668"/>
      <c r="E17" s="668"/>
      <c r="F17" s="668"/>
      <c r="G17" s="207">
        <f t="shared" si="0"/>
        <v>0</v>
      </c>
      <c r="H17" s="121">
        <f>G17-i.04130!E84</f>
        <v>0</v>
      </c>
    </row>
    <row r="18" spans="1:8" x14ac:dyDescent="0.2">
      <c r="A18" s="731">
        <v>7</v>
      </c>
      <c r="B18" s="178" t="s">
        <v>174</v>
      </c>
      <c r="C18" s="209">
        <v>9</v>
      </c>
      <c r="D18" s="668"/>
      <c r="E18" s="668"/>
      <c r="F18" s="668"/>
      <c r="G18" s="207">
        <f t="shared" si="0"/>
        <v>0</v>
      </c>
      <c r="H18" s="121">
        <f>G18-i.04130!E85</f>
        <v>0</v>
      </c>
    </row>
    <row r="19" spans="1:8" x14ac:dyDescent="0.2">
      <c r="A19" s="1458" t="s">
        <v>695</v>
      </c>
      <c r="B19" s="1439"/>
      <c r="C19" s="21">
        <v>10</v>
      </c>
      <c r="D19" s="207">
        <f>SUM(D10:D18)-D13-D14</f>
        <v>0</v>
      </c>
      <c r="E19" s="207">
        <f>SUM(E10:E18)-E13-E14</f>
        <v>0</v>
      </c>
      <c r="F19" s="207">
        <f>SUM(F10:F18)-F13-F14</f>
        <v>0</v>
      </c>
      <c r="G19" s="207">
        <f>SUM(G10:G18)-G13-G14</f>
        <v>0</v>
      </c>
    </row>
    <row r="21" spans="1:8" x14ac:dyDescent="0.2">
      <c r="D21" s="121">
        <f>D19-i.04130!D86</f>
        <v>0</v>
      </c>
      <c r="G21" s="121">
        <f>G19-i.04130!E86</f>
        <v>0</v>
      </c>
    </row>
    <row r="22" spans="1:8" x14ac:dyDescent="0.2">
      <c r="B22" s="1451" t="s">
        <v>1894</v>
      </c>
      <c r="C22" s="1452"/>
      <c r="D22" s="1452"/>
      <c r="E22" s="1452"/>
      <c r="F22" s="1452"/>
      <c r="G22" s="121"/>
    </row>
    <row r="23" spans="1:8" x14ac:dyDescent="0.2">
      <c r="B23" s="1452"/>
      <c r="C23" s="1452"/>
      <c r="D23" s="1452"/>
      <c r="E23" s="1452"/>
      <c r="F23" s="1452"/>
      <c r="G23" s="121"/>
    </row>
    <row r="24" spans="1:8" x14ac:dyDescent="0.2">
      <c r="B24" s="1452"/>
      <c r="C24" s="1452"/>
      <c r="D24" s="1452"/>
      <c r="E24" s="1452"/>
      <c r="F24" s="1452"/>
      <c r="G24" s="121"/>
    </row>
    <row r="25" spans="1:8" x14ac:dyDescent="0.2">
      <c r="B25" s="1452"/>
      <c r="C25" s="1452"/>
      <c r="D25" s="1452"/>
      <c r="E25" s="1452"/>
      <c r="F25" s="1452"/>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59" t="s">
        <v>700</v>
      </c>
      <c r="K2" s="1459"/>
      <c r="L2" s="1459"/>
    </row>
    <row r="3" spans="1:12" x14ac:dyDescent="0.2">
      <c r="A3" s="217"/>
      <c r="B3" s="217"/>
      <c r="C3" s="218"/>
      <c r="D3" s="218" t="s">
        <v>0</v>
      </c>
      <c r="E3" s="218" t="s">
        <v>0</v>
      </c>
      <c r="F3" s="218" t="s">
        <v>0</v>
      </c>
      <c r="G3" s="218" t="s">
        <v>0</v>
      </c>
      <c r="H3" s="218"/>
      <c r="I3" s="218"/>
      <c r="J3" s="1459"/>
      <c r="K3" s="1459"/>
      <c r="L3" s="1459"/>
    </row>
    <row r="4" spans="1:12" x14ac:dyDescent="0.2">
      <c r="A4" s="217"/>
      <c r="B4" s="217"/>
      <c r="C4" s="218"/>
      <c r="D4" s="218" t="s">
        <v>0</v>
      </c>
      <c r="E4" s="218" t="s">
        <v>0</v>
      </c>
      <c r="F4" s="218" t="s">
        <v>0</v>
      </c>
      <c r="G4" s="218" t="s">
        <v>0</v>
      </c>
      <c r="H4" s="218"/>
      <c r="I4" s="218"/>
      <c r="J4" s="1459"/>
      <c r="K4" s="1459"/>
      <c r="L4" s="1459"/>
    </row>
    <row r="5" spans="1:12" x14ac:dyDescent="0.2">
      <c r="A5" s="217"/>
      <c r="B5" s="217"/>
      <c r="D5" s="219" t="s">
        <v>1895</v>
      </c>
      <c r="E5" s="218"/>
      <c r="F5" s="218"/>
      <c r="G5" s="218"/>
      <c r="H5" s="218"/>
      <c r="I5" s="218"/>
      <c r="J5" s="218"/>
      <c r="K5" s="218"/>
    </row>
    <row r="6" spans="1:12" x14ac:dyDescent="0.2">
      <c r="A6" s="50" t="str">
        <f>i.04130!A6</f>
        <v xml:space="preserve">Даатгагчийн нэр: </v>
      </c>
      <c r="K6" s="1456" t="str">
        <f>i.04130!D6</f>
        <v>20.. оны .. сарын ..-ны өдөр</v>
      </c>
      <c r="L6" s="1456"/>
    </row>
    <row r="7" spans="1:12" x14ac:dyDescent="0.2">
      <c r="K7" s="1456" t="s">
        <v>257</v>
      </c>
      <c r="L7" s="1456"/>
    </row>
    <row r="8" spans="1:12" ht="38.25" x14ac:dyDescent="0.2">
      <c r="A8" s="212" t="s">
        <v>698</v>
      </c>
      <c r="B8" s="1461" t="s">
        <v>699</v>
      </c>
      <c r="C8" s="1462"/>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1238</v>
      </c>
      <c r="E9" s="212">
        <v>1</v>
      </c>
      <c r="F9" s="212">
        <v>2</v>
      </c>
      <c r="G9" s="212">
        <v>3</v>
      </c>
      <c r="H9" s="212">
        <v>4</v>
      </c>
      <c r="I9" s="220">
        <v>5</v>
      </c>
      <c r="J9" s="221">
        <v>6</v>
      </c>
      <c r="K9" s="221">
        <v>7</v>
      </c>
      <c r="L9" s="212">
        <v>8</v>
      </c>
    </row>
    <row r="10" spans="1:12" ht="15.75" customHeight="1" x14ac:dyDescent="0.2">
      <c r="A10" s="1460" t="s">
        <v>224</v>
      </c>
      <c r="B10" s="215">
        <v>1.1000000000000001</v>
      </c>
      <c r="C10" s="214" t="s">
        <v>1896</v>
      </c>
      <c r="D10" s="215">
        <v>1</v>
      </c>
      <c r="E10" s="884"/>
      <c r="F10" s="669"/>
      <c r="G10" s="669"/>
      <c r="H10" s="669"/>
      <c r="I10" s="669"/>
      <c r="J10" s="669"/>
      <c r="K10" s="669"/>
      <c r="L10" s="669"/>
    </row>
    <row r="11" spans="1:12" x14ac:dyDescent="0.2">
      <c r="A11" s="1460"/>
      <c r="B11" s="215" t="s">
        <v>275</v>
      </c>
      <c r="C11" s="214" t="s">
        <v>1897</v>
      </c>
      <c r="D11" s="215">
        <v>2</v>
      </c>
      <c r="E11" s="884"/>
      <c r="F11" s="669"/>
      <c r="G11" s="669"/>
      <c r="H11" s="669"/>
      <c r="I11" s="669"/>
      <c r="J11" s="669"/>
      <c r="K11" s="669"/>
      <c r="L11" s="669"/>
    </row>
    <row r="12" spans="1:12" x14ac:dyDescent="0.2">
      <c r="A12" s="1460"/>
      <c r="B12" s="215">
        <v>1.2</v>
      </c>
      <c r="C12" s="214" t="s">
        <v>1263</v>
      </c>
      <c r="D12" s="215">
        <v>3</v>
      </c>
      <c r="E12" s="884"/>
      <c r="F12" s="669"/>
      <c r="G12" s="669"/>
      <c r="H12" s="669"/>
      <c r="I12" s="669"/>
      <c r="J12" s="669"/>
      <c r="K12" s="669"/>
      <c r="L12" s="669"/>
    </row>
    <row r="13" spans="1:12" x14ac:dyDescent="0.2">
      <c r="A13" s="1460"/>
      <c r="B13" s="215" t="s">
        <v>290</v>
      </c>
      <c r="C13" s="214" t="s">
        <v>1897</v>
      </c>
      <c r="D13" s="215">
        <v>4</v>
      </c>
      <c r="E13" s="884"/>
      <c r="F13" s="669"/>
      <c r="G13" s="669"/>
      <c r="H13" s="669"/>
      <c r="I13" s="669"/>
      <c r="J13" s="669"/>
      <c r="K13" s="669"/>
      <c r="L13" s="669"/>
    </row>
    <row r="14" spans="1:12" x14ac:dyDescent="0.2">
      <c r="A14" s="1460"/>
      <c r="B14" s="215">
        <v>1.3</v>
      </c>
      <c r="C14" s="214" t="s">
        <v>1898</v>
      </c>
      <c r="D14" s="215">
        <v>5</v>
      </c>
      <c r="E14" s="884"/>
      <c r="F14" s="669"/>
      <c r="G14" s="669"/>
      <c r="H14" s="669"/>
      <c r="I14" s="669"/>
      <c r="J14" s="669"/>
      <c r="K14" s="669"/>
      <c r="L14" s="669"/>
    </row>
    <row r="15" spans="1:12" x14ac:dyDescent="0.2">
      <c r="A15" s="1460"/>
      <c r="B15" s="215">
        <v>1.4</v>
      </c>
      <c r="C15" s="214" t="s">
        <v>1265</v>
      </c>
      <c r="D15" s="215">
        <v>6</v>
      </c>
      <c r="E15" s="884"/>
      <c r="F15" s="669"/>
      <c r="G15" s="669"/>
      <c r="H15" s="669"/>
      <c r="I15" s="669"/>
      <c r="J15" s="669"/>
      <c r="K15" s="669"/>
      <c r="L15" s="669"/>
    </row>
    <row r="16" spans="1:12" x14ac:dyDescent="0.2">
      <c r="A16" s="1460"/>
      <c r="B16" s="215">
        <v>1.5</v>
      </c>
      <c r="C16" s="214" t="s">
        <v>1266</v>
      </c>
      <c r="D16" s="215">
        <v>7</v>
      </c>
      <c r="E16" s="884"/>
      <c r="F16" s="669"/>
      <c r="G16" s="669"/>
      <c r="H16" s="669"/>
      <c r="I16" s="669"/>
      <c r="J16" s="669"/>
      <c r="K16" s="669"/>
      <c r="L16" s="669"/>
    </row>
    <row r="17" spans="1:12" x14ac:dyDescent="0.2">
      <c r="A17" s="1460"/>
      <c r="B17" s="215">
        <v>1.6</v>
      </c>
      <c r="C17" s="214" t="s">
        <v>1267</v>
      </c>
      <c r="D17" s="215">
        <v>8</v>
      </c>
      <c r="E17" s="884"/>
      <c r="F17" s="669"/>
      <c r="G17" s="669"/>
      <c r="H17" s="669"/>
      <c r="I17" s="669"/>
      <c r="J17" s="669"/>
      <c r="K17" s="669"/>
      <c r="L17" s="669"/>
    </row>
    <row r="18" spans="1:12" x14ac:dyDescent="0.2">
      <c r="A18" s="1460"/>
      <c r="B18" s="215">
        <v>1.7</v>
      </c>
      <c r="C18" s="214" t="s">
        <v>1268</v>
      </c>
      <c r="D18" s="215">
        <v>9</v>
      </c>
      <c r="E18" s="884"/>
      <c r="F18" s="669"/>
      <c r="G18" s="669"/>
      <c r="H18" s="669"/>
      <c r="I18" s="669"/>
      <c r="J18" s="669"/>
      <c r="K18" s="669"/>
      <c r="L18" s="669"/>
    </row>
    <row r="19" spans="1:12" x14ac:dyDescent="0.2">
      <c r="A19" s="1460"/>
      <c r="B19" s="894" t="s">
        <v>1832</v>
      </c>
      <c r="C19" s="830" t="s">
        <v>1825</v>
      </c>
      <c r="D19" s="215">
        <v>10</v>
      </c>
      <c r="E19" s="884"/>
      <c r="F19" s="669"/>
      <c r="G19" s="669"/>
      <c r="H19" s="669"/>
      <c r="I19" s="669"/>
      <c r="J19" s="669"/>
      <c r="K19" s="669"/>
      <c r="L19" s="669"/>
    </row>
    <row r="20" spans="1:12" x14ac:dyDescent="0.2">
      <c r="A20" s="1460"/>
      <c r="B20" s="215">
        <v>1.8</v>
      </c>
      <c r="C20" s="214" t="s">
        <v>1269</v>
      </c>
      <c r="D20" s="215">
        <v>11</v>
      </c>
      <c r="E20" s="884"/>
      <c r="F20" s="669"/>
      <c r="G20" s="669"/>
      <c r="H20" s="669"/>
      <c r="I20" s="669"/>
      <c r="J20" s="669"/>
      <c r="K20" s="669"/>
      <c r="L20" s="669"/>
    </row>
    <row r="21" spans="1:12" x14ac:dyDescent="0.2">
      <c r="A21" s="1460"/>
      <c r="B21" s="215">
        <v>1.9</v>
      </c>
      <c r="C21" s="214" t="s">
        <v>1899</v>
      </c>
      <c r="D21" s="215">
        <v>12</v>
      </c>
      <c r="E21" s="884"/>
      <c r="F21" s="669"/>
      <c r="G21" s="669"/>
      <c r="H21" s="669"/>
      <c r="I21" s="669"/>
      <c r="J21" s="669"/>
      <c r="K21" s="669"/>
      <c r="L21" s="669"/>
    </row>
    <row r="22" spans="1:12" x14ac:dyDescent="0.2">
      <c r="A22" s="1460"/>
      <c r="B22" s="895">
        <v>1.1000000000000001</v>
      </c>
      <c r="C22" s="214" t="s">
        <v>1270</v>
      </c>
      <c r="D22" s="215">
        <v>13</v>
      </c>
      <c r="E22" s="884"/>
      <c r="F22" s="669"/>
      <c r="G22" s="669"/>
      <c r="H22" s="669"/>
      <c r="I22" s="669"/>
      <c r="J22" s="669"/>
      <c r="K22" s="669"/>
      <c r="L22" s="669"/>
    </row>
    <row r="23" spans="1:12" x14ac:dyDescent="0.2">
      <c r="A23" s="1460"/>
      <c r="B23" s="215">
        <v>1.1100000000000001</v>
      </c>
      <c r="C23" s="214" t="s">
        <v>1271</v>
      </c>
      <c r="D23" s="215">
        <v>14</v>
      </c>
      <c r="E23" s="884"/>
      <c r="F23" s="669"/>
      <c r="G23" s="669"/>
      <c r="H23" s="669"/>
      <c r="I23" s="669"/>
      <c r="J23" s="669"/>
      <c r="K23" s="669"/>
      <c r="L23" s="669"/>
    </row>
    <row r="24" spans="1:12" x14ac:dyDescent="0.2">
      <c r="A24" s="1460"/>
      <c r="B24" s="215">
        <v>1.1200000000000001</v>
      </c>
      <c r="C24" s="216" t="s">
        <v>1272</v>
      </c>
      <c r="D24" s="215">
        <v>15</v>
      </c>
      <c r="E24" s="884"/>
      <c r="F24" s="669"/>
      <c r="G24" s="669"/>
      <c r="H24" s="669"/>
      <c r="I24" s="669"/>
      <c r="J24" s="669"/>
      <c r="K24" s="669"/>
      <c r="L24" s="669"/>
    </row>
    <row r="25" spans="1:12" x14ac:dyDescent="0.2">
      <c r="A25" s="1460"/>
      <c r="B25" s="215">
        <v>1.1299999999999999</v>
      </c>
      <c r="C25" s="216" t="s">
        <v>1273</v>
      </c>
      <c r="D25" s="215">
        <v>16</v>
      </c>
      <c r="E25" s="884"/>
      <c r="F25" s="669"/>
      <c r="G25" s="669"/>
      <c r="H25" s="669"/>
      <c r="I25" s="669"/>
      <c r="J25" s="669"/>
      <c r="K25" s="669"/>
      <c r="L25" s="669"/>
    </row>
    <row r="26" spans="1:12" ht="25.5" x14ac:dyDescent="0.2">
      <c r="A26" s="1460"/>
      <c r="B26" s="215">
        <v>1.1399999999999999</v>
      </c>
      <c r="C26" s="216" t="s">
        <v>1826</v>
      </c>
      <c r="D26" s="215">
        <v>17</v>
      </c>
      <c r="E26" s="884"/>
      <c r="F26" s="669"/>
      <c r="G26" s="669"/>
      <c r="H26" s="669"/>
      <c r="I26" s="669"/>
      <c r="J26" s="669"/>
      <c r="K26" s="669"/>
      <c r="L26" s="669"/>
    </row>
    <row r="27" spans="1:12" ht="38.25" x14ac:dyDescent="0.2">
      <c r="A27" s="1460"/>
      <c r="B27" s="215">
        <v>1.1499999999999999</v>
      </c>
      <c r="C27" s="216" t="s">
        <v>1827</v>
      </c>
      <c r="D27" s="215">
        <v>18</v>
      </c>
      <c r="E27" s="884"/>
      <c r="F27" s="669"/>
      <c r="G27" s="669"/>
      <c r="H27" s="669"/>
      <c r="I27" s="669"/>
      <c r="J27" s="669"/>
      <c r="K27" s="669"/>
      <c r="L27" s="669"/>
    </row>
    <row r="28" spans="1:12" ht="25.5" x14ac:dyDescent="0.2">
      <c r="A28" s="1460"/>
      <c r="B28" s="215">
        <v>1.1599999999999999</v>
      </c>
      <c r="C28" s="216" t="s">
        <v>1828</v>
      </c>
      <c r="D28" s="215">
        <v>19</v>
      </c>
      <c r="E28" s="884"/>
      <c r="F28" s="669"/>
      <c r="G28" s="669"/>
      <c r="H28" s="669"/>
      <c r="I28" s="669"/>
      <c r="J28" s="669"/>
      <c r="K28" s="669"/>
      <c r="L28" s="669"/>
    </row>
    <row r="29" spans="1:12" x14ac:dyDescent="0.2">
      <c r="A29" s="1460" t="s">
        <v>225</v>
      </c>
      <c r="B29" s="215">
        <v>2.1</v>
      </c>
      <c r="C29" s="214" t="s">
        <v>1451</v>
      </c>
      <c r="D29" s="215">
        <v>20</v>
      </c>
      <c r="E29" s="884"/>
      <c r="F29" s="669"/>
      <c r="G29" s="669"/>
      <c r="H29" s="669"/>
      <c r="I29" s="669"/>
      <c r="J29" s="669"/>
      <c r="K29" s="669"/>
      <c r="L29" s="669"/>
    </row>
    <row r="30" spans="1:12" x14ac:dyDescent="0.2">
      <c r="A30" s="1460"/>
      <c r="B30" s="215" t="s">
        <v>323</v>
      </c>
      <c r="C30" s="214" t="s">
        <v>1900</v>
      </c>
      <c r="D30" s="215">
        <v>21</v>
      </c>
      <c r="E30" s="884"/>
      <c r="F30" s="669"/>
      <c r="G30" s="669"/>
      <c r="H30" s="669"/>
      <c r="I30" s="669"/>
      <c r="J30" s="669"/>
      <c r="K30" s="669"/>
      <c r="L30" s="669"/>
    </row>
    <row r="31" spans="1:12" x14ac:dyDescent="0.2">
      <c r="A31" s="1460"/>
      <c r="B31" s="215">
        <v>2.2000000000000002</v>
      </c>
      <c r="C31" s="214" t="s">
        <v>1452</v>
      </c>
      <c r="D31" s="215">
        <v>22</v>
      </c>
      <c r="E31" s="884"/>
      <c r="F31" s="669"/>
      <c r="G31" s="669"/>
      <c r="H31" s="669"/>
      <c r="I31" s="669"/>
      <c r="J31" s="669"/>
      <c r="K31" s="669"/>
      <c r="L31" s="669"/>
    </row>
    <row r="32" spans="1:12" x14ac:dyDescent="0.2">
      <c r="A32" s="1460"/>
      <c r="B32" s="215" t="s">
        <v>337</v>
      </c>
      <c r="C32" s="214" t="s">
        <v>1900</v>
      </c>
      <c r="D32" s="215">
        <v>23</v>
      </c>
      <c r="E32" s="884"/>
      <c r="F32" s="669"/>
      <c r="G32" s="669"/>
      <c r="H32" s="669"/>
      <c r="I32" s="669"/>
      <c r="J32" s="669"/>
      <c r="K32" s="669"/>
      <c r="L32" s="669"/>
    </row>
    <row r="33" spans="1:12" x14ac:dyDescent="0.2">
      <c r="A33" s="1460"/>
      <c r="B33" s="215">
        <v>2.2999999999999998</v>
      </c>
      <c r="C33" s="214" t="s">
        <v>1453</v>
      </c>
      <c r="D33" s="215">
        <v>24</v>
      </c>
      <c r="E33" s="884"/>
      <c r="F33" s="669"/>
      <c r="G33" s="669"/>
      <c r="H33" s="669"/>
      <c r="I33" s="669"/>
      <c r="J33" s="669"/>
      <c r="K33" s="669"/>
      <c r="L33" s="669"/>
    </row>
    <row r="34" spans="1:12" x14ac:dyDescent="0.2">
      <c r="A34" s="1460"/>
      <c r="B34" s="215">
        <v>2.4</v>
      </c>
      <c r="C34" s="214" t="s">
        <v>1454</v>
      </c>
      <c r="D34" s="215">
        <v>25</v>
      </c>
      <c r="E34" s="884"/>
      <c r="F34" s="669"/>
      <c r="G34" s="669"/>
      <c r="H34" s="669"/>
      <c r="I34" s="669"/>
      <c r="J34" s="669"/>
      <c r="K34" s="669"/>
      <c r="L34" s="669"/>
    </row>
    <row r="35" spans="1:12" x14ac:dyDescent="0.2">
      <c r="A35" s="1460"/>
      <c r="B35" s="215">
        <v>2.5</v>
      </c>
      <c r="C35" s="214" t="s">
        <v>1455</v>
      </c>
      <c r="D35" s="215">
        <v>26</v>
      </c>
      <c r="E35" s="884"/>
      <c r="F35" s="669"/>
      <c r="G35" s="669"/>
      <c r="H35" s="669"/>
      <c r="I35" s="669"/>
      <c r="J35" s="669"/>
      <c r="K35" s="669"/>
      <c r="L35" s="669"/>
    </row>
    <row r="36" spans="1:12" x14ac:dyDescent="0.2">
      <c r="A36" s="1460"/>
      <c r="B36" s="215">
        <v>2.6</v>
      </c>
      <c r="C36" s="214" t="s">
        <v>1456</v>
      </c>
      <c r="D36" s="215">
        <v>27</v>
      </c>
      <c r="E36" s="884"/>
      <c r="F36" s="669"/>
      <c r="G36" s="669"/>
      <c r="H36" s="669"/>
      <c r="I36" s="669"/>
      <c r="J36" s="669"/>
      <c r="K36" s="669"/>
      <c r="L36" s="669"/>
    </row>
    <row r="37" spans="1:12" x14ac:dyDescent="0.2">
      <c r="A37" s="1388" t="s">
        <v>22</v>
      </c>
      <c r="B37" s="1388"/>
      <c r="C37" s="1388"/>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84" t="s">
        <v>901</v>
      </c>
      <c r="E1" s="1384"/>
      <c r="F1" s="1384"/>
      <c r="G1" s="1384"/>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85" t="s">
        <v>902</v>
      </c>
      <c r="B3" s="1463"/>
      <c r="C3" s="1463"/>
      <c r="D3" s="1463"/>
      <c r="E3" s="1463"/>
      <c r="F3" s="1463"/>
      <c r="G3" s="1463"/>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08" t="str">
        <f>i.04130!A6</f>
        <v xml:space="preserve">Даатгагчийн нэр: </v>
      </c>
      <c r="B5" s="1420"/>
      <c r="C5" s="1420"/>
      <c r="D5" s="747"/>
      <c r="E5" s="4"/>
      <c r="F5" s="1400" t="str">
        <f>i.04130!D6</f>
        <v>20.. оны .. сарын ..-ны өдөр</v>
      </c>
      <c r="G5" s="1400"/>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0" t="s">
        <v>269</v>
      </c>
      <c r="C3" s="1380"/>
      <c r="D3" s="1380"/>
      <c r="E3" s="107"/>
    </row>
    <row r="4" spans="1:5" x14ac:dyDescent="0.2">
      <c r="A4" s="107"/>
      <c r="B4" s="107"/>
      <c r="C4" s="107"/>
      <c r="D4" s="107"/>
      <c r="E4" s="107"/>
    </row>
    <row r="5" spans="1:5" x14ac:dyDescent="0.2">
      <c r="A5" s="107" t="str">
        <f>i.04130!A6</f>
        <v xml:space="preserve">Даатгагчийн нэр: </v>
      </c>
      <c r="B5" s="109"/>
      <c r="C5" s="109"/>
      <c r="D5" s="1379" t="str">
        <f>i.04130!D6</f>
        <v>20.. оны .. сарын ..-ны өдөр</v>
      </c>
      <c r="E5" s="1379"/>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47" t="s">
        <v>707</v>
      </c>
      <c r="D1" s="1447"/>
    </row>
    <row r="2" spans="1:5" ht="32.25" customHeight="1" x14ac:dyDescent="0.2">
      <c r="C2" s="1447"/>
      <c r="D2" s="1447"/>
    </row>
    <row r="3" spans="1:5" ht="17.25" customHeight="1" x14ac:dyDescent="0.2">
      <c r="A3" s="1464" t="s">
        <v>706</v>
      </c>
      <c r="B3" s="1464"/>
      <c r="C3" s="1464"/>
      <c r="D3" s="1464"/>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56" t="str">
        <f>i.04130!D6</f>
        <v>20.. оны .. сарын ..-ны өдөр</v>
      </c>
      <c r="D6" s="1456"/>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65" t="s">
        <v>738</v>
      </c>
      <c r="F1" s="1465"/>
      <c r="G1" s="1465"/>
    </row>
    <row r="2" spans="1:8" x14ac:dyDescent="0.2">
      <c r="A2" s="1466" t="s">
        <v>739</v>
      </c>
      <c r="B2" s="1466"/>
      <c r="C2" s="1466"/>
      <c r="D2" s="1466"/>
      <c r="E2" s="1466"/>
      <c r="F2" s="1466"/>
      <c r="G2" s="1466"/>
    </row>
    <row r="3" spans="1:8" x14ac:dyDescent="0.2">
      <c r="A3" s="61"/>
      <c r="B3" s="62"/>
      <c r="C3" s="63"/>
      <c r="D3" s="63"/>
      <c r="E3" s="63"/>
      <c r="F3" s="63"/>
    </row>
    <row r="4" spans="1:8" ht="25.5" customHeight="1" x14ac:dyDescent="0.2">
      <c r="A4" s="1467" t="str">
        <f>i.04130!A6</f>
        <v xml:space="preserve">Даатгагчийн нэр: </v>
      </c>
      <c r="B4" s="1467"/>
      <c r="C4" s="1467"/>
      <c r="D4" s="1467"/>
      <c r="E4" s="64"/>
      <c r="F4" s="1456" t="str">
        <f>i.04130!D6</f>
        <v>20.. оны .. сарын ..-ны өдөр</v>
      </c>
      <c r="G4" s="1456"/>
      <c r="H4" s="64"/>
    </row>
    <row r="5" spans="1:8" x14ac:dyDescent="0.2">
      <c r="A5" s="65"/>
      <c r="C5" s="183"/>
      <c r="D5" s="67"/>
      <c r="E5" s="67"/>
      <c r="F5" s="1453" t="s">
        <v>257</v>
      </c>
      <c r="G5" s="1453"/>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1882</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7" t="str">
        <f>i.04130!A6</f>
        <v xml:space="preserve">Даатгагчийн нэр: </v>
      </c>
      <c r="B6" s="1477"/>
      <c r="C6" s="1477"/>
      <c r="D6" s="1477"/>
      <c r="E6" s="1477"/>
      <c r="F6" s="294"/>
      <c r="G6" s="294"/>
      <c r="H6" s="294"/>
      <c r="I6" s="294"/>
      <c r="J6" s="294"/>
      <c r="K6" s="294"/>
      <c r="L6" s="294"/>
      <c r="M6" s="294"/>
      <c r="N6" s="294"/>
      <c r="O6" s="294"/>
      <c r="P6" s="294"/>
      <c r="Q6" s="294"/>
      <c r="T6" s="1379" t="str">
        <f>i.04130!D6</f>
        <v>20.. оны .. сарын ..-ны өдөр</v>
      </c>
      <c r="U6" s="1379"/>
      <c r="V6" s="1379"/>
      <c r="W6" s="1379"/>
      <c r="X6" s="1379"/>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69" t="s">
        <v>258</v>
      </c>
      <c r="B8" s="1407" t="s">
        <v>2225</v>
      </c>
      <c r="C8" s="1407" t="s">
        <v>2222</v>
      </c>
      <c r="D8" s="1416" t="s">
        <v>826</v>
      </c>
      <c r="E8" s="1416" t="s">
        <v>827</v>
      </c>
      <c r="F8" s="1416" t="s">
        <v>221</v>
      </c>
      <c r="G8" s="1416" t="s">
        <v>828</v>
      </c>
      <c r="H8" s="1416" t="s">
        <v>180</v>
      </c>
      <c r="I8" s="1461" t="s">
        <v>829</v>
      </c>
      <c r="J8" s="1478"/>
      <c r="K8" s="1462"/>
      <c r="L8" s="1416" t="s">
        <v>830</v>
      </c>
      <c r="M8" s="1461" t="s">
        <v>831</v>
      </c>
      <c r="N8" s="1478"/>
      <c r="O8" s="1478"/>
      <c r="P8" s="1462"/>
      <c r="Q8" s="1461" t="s">
        <v>832</v>
      </c>
      <c r="R8" s="1478"/>
      <c r="S8" s="1461" t="s">
        <v>833</v>
      </c>
      <c r="T8" s="1462"/>
      <c r="U8" s="1416" t="s">
        <v>1891</v>
      </c>
      <c r="V8" s="1416" t="s">
        <v>834</v>
      </c>
      <c r="W8" s="1416" t="s">
        <v>835</v>
      </c>
      <c r="X8" s="1416" t="s">
        <v>836</v>
      </c>
      <c r="Z8" s="1362" t="s">
        <v>2223</v>
      </c>
    </row>
    <row r="9" spans="1:26" ht="12.75" customHeight="1" x14ac:dyDescent="0.2">
      <c r="A9" s="1469"/>
      <c r="B9" s="1407"/>
      <c r="C9" s="1407"/>
      <c r="D9" s="1468"/>
      <c r="E9" s="1468"/>
      <c r="F9" s="1468"/>
      <c r="G9" s="1468"/>
      <c r="H9" s="1468"/>
      <c r="I9" s="1416" t="s">
        <v>837</v>
      </c>
      <c r="J9" s="1416" t="s">
        <v>838</v>
      </c>
      <c r="K9" s="1416" t="s">
        <v>839</v>
      </c>
      <c r="L9" s="1468"/>
      <c r="M9" s="1470" t="s">
        <v>840</v>
      </c>
      <c r="N9" s="1471"/>
      <c r="O9" s="1461" t="s">
        <v>841</v>
      </c>
      <c r="P9" s="1462"/>
      <c r="Q9" s="1479" t="s">
        <v>843</v>
      </c>
      <c r="R9" s="1482" t="s">
        <v>844</v>
      </c>
      <c r="S9" s="1470" t="s">
        <v>845</v>
      </c>
      <c r="T9" s="1416" t="s">
        <v>846</v>
      </c>
      <c r="U9" s="1468"/>
      <c r="V9" s="1468"/>
      <c r="W9" s="1468"/>
      <c r="X9" s="1468"/>
    </row>
    <row r="10" spans="1:26" ht="12.75" customHeight="1" x14ac:dyDescent="0.2">
      <c r="A10" s="1469"/>
      <c r="B10" s="1407"/>
      <c r="C10" s="1407"/>
      <c r="D10" s="1468"/>
      <c r="E10" s="1468"/>
      <c r="F10" s="1468"/>
      <c r="G10" s="1468"/>
      <c r="H10" s="1468"/>
      <c r="I10" s="1468"/>
      <c r="J10" s="1468"/>
      <c r="K10" s="1468"/>
      <c r="L10" s="1468"/>
      <c r="M10" s="1472"/>
      <c r="N10" s="1473"/>
      <c r="O10" s="1461" t="s">
        <v>842</v>
      </c>
      <c r="P10" s="1462"/>
      <c r="Q10" s="1480"/>
      <c r="R10" s="1483"/>
      <c r="S10" s="1485"/>
      <c r="T10" s="1468"/>
      <c r="U10" s="1468"/>
      <c r="V10" s="1468"/>
      <c r="W10" s="1468"/>
      <c r="X10" s="1468"/>
    </row>
    <row r="11" spans="1:26" ht="83.25" customHeight="1" x14ac:dyDescent="0.2">
      <c r="A11" s="1469"/>
      <c r="B11" s="1407"/>
      <c r="C11" s="1407"/>
      <c r="D11" s="1417"/>
      <c r="E11" s="1417"/>
      <c r="F11" s="1417"/>
      <c r="G11" s="1417"/>
      <c r="H11" s="1417"/>
      <c r="I11" s="1417"/>
      <c r="J11" s="1417"/>
      <c r="K11" s="1417"/>
      <c r="L11" s="1417"/>
      <c r="M11" s="305" t="s">
        <v>847</v>
      </c>
      <c r="N11" s="305" t="s">
        <v>848</v>
      </c>
      <c r="O11" s="305" t="s">
        <v>849</v>
      </c>
      <c r="P11" s="305" t="s">
        <v>850</v>
      </c>
      <c r="Q11" s="1481"/>
      <c r="R11" s="1484"/>
      <c r="S11" s="1472"/>
      <c r="T11" s="1417"/>
      <c r="U11" s="1417"/>
      <c r="V11" s="1417"/>
      <c r="W11" s="1417"/>
      <c r="X11" s="1417"/>
    </row>
    <row r="12" spans="1:26" x14ac:dyDescent="0.2">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74" t="s">
        <v>851</v>
      </c>
      <c r="B13" s="1475"/>
      <c r="C13" s="1475"/>
      <c r="D13" s="1476"/>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
      <c r="A14" s="299">
        <v>1</v>
      </c>
      <c r="B14" s="1364"/>
      <c r="C14" s="1364"/>
      <c r="D14" s="222"/>
      <c r="E14" s="222"/>
      <c r="F14" s="314"/>
      <c r="G14" s="315"/>
      <c r="H14" s="314"/>
      <c r="I14" s="1363"/>
      <c r="J14" s="222"/>
      <c r="K14" s="222"/>
      <c r="L14" s="1367"/>
      <c r="M14" s="1363"/>
      <c r="N14" s="1363"/>
      <c r="O14" s="1363"/>
      <c r="P14" s="1363"/>
      <c r="Q14" s="1331"/>
      <c r="R14" s="1331"/>
      <c r="S14" s="314"/>
      <c r="T14" s="314"/>
      <c r="U14" s="314"/>
      <c r="V14" s="314"/>
      <c r="W14" s="314"/>
      <c r="X14" s="314"/>
    </row>
    <row r="15" spans="1:26" x14ac:dyDescent="0.2">
      <c r="A15" s="300">
        <v>2</v>
      </c>
      <c r="B15" s="1365"/>
      <c r="C15" s="1365"/>
      <c r="D15" s="222"/>
      <c r="E15" s="222"/>
      <c r="F15" s="314"/>
      <c r="G15" s="315"/>
      <c r="H15" s="314"/>
      <c r="I15" s="1363"/>
      <c r="J15" s="222"/>
      <c r="K15" s="222"/>
      <c r="L15" s="1367"/>
      <c r="M15" s="1363"/>
      <c r="N15" s="1363"/>
      <c r="O15" s="1363"/>
      <c r="P15" s="1363"/>
      <c r="Q15" s="1331"/>
      <c r="R15" s="1332"/>
      <c r="S15" s="316"/>
      <c r="T15" s="314"/>
      <c r="U15" s="314"/>
      <c r="V15" s="314"/>
      <c r="W15" s="314"/>
      <c r="X15" s="314"/>
    </row>
    <row r="16" spans="1:26" x14ac:dyDescent="0.2">
      <c r="A16" s="299">
        <v>3</v>
      </c>
      <c r="B16" s="1365"/>
      <c r="C16" s="1365"/>
      <c r="D16" s="222"/>
      <c r="E16" s="222"/>
      <c r="F16" s="314"/>
      <c r="G16" s="315"/>
      <c r="H16" s="314"/>
      <c r="I16" s="1363"/>
      <c r="J16" s="222"/>
      <c r="K16" s="222"/>
      <c r="L16" s="1367"/>
      <c r="M16" s="1363"/>
      <c r="N16" s="1363"/>
      <c r="O16" s="1363"/>
      <c r="P16" s="1363"/>
      <c r="Q16" s="1331"/>
      <c r="R16" s="1332"/>
      <c r="S16" s="316"/>
      <c r="T16" s="314"/>
      <c r="U16" s="314"/>
      <c r="V16" s="314"/>
      <c r="W16" s="314"/>
      <c r="X16" s="314"/>
    </row>
    <row r="17" spans="1:24" x14ac:dyDescent="0.2">
      <c r="A17" s="300">
        <v>4</v>
      </c>
      <c r="B17" s="1365"/>
      <c r="C17" s="1365"/>
      <c r="D17" s="222"/>
      <c r="E17" s="222"/>
      <c r="F17" s="314"/>
      <c r="G17" s="315"/>
      <c r="H17" s="314"/>
      <c r="I17" s="1363"/>
      <c r="J17" s="222"/>
      <c r="K17" s="222"/>
      <c r="L17" s="1367"/>
      <c r="M17" s="1363"/>
      <c r="N17" s="1363"/>
      <c r="O17" s="1363"/>
      <c r="P17" s="1363"/>
      <c r="Q17" s="1331"/>
      <c r="R17" s="1332"/>
      <c r="S17" s="316"/>
      <c r="T17" s="314"/>
      <c r="U17" s="314"/>
      <c r="V17" s="314"/>
      <c r="W17" s="314"/>
      <c r="X17" s="314"/>
    </row>
    <row r="18" spans="1:24" x14ac:dyDescent="0.2">
      <c r="A18" s="299">
        <v>5</v>
      </c>
      <c r="B18" s="1365"/>
      <c r="C18" s="1365"/>
      <c r="D18" s="222"/>
      <c r="E18" s="222"/>
      <c r="F18" s="314"/>
      <c r="G18" s="315"/>
      <c r="H18" s="314"/>
      <c r="I18" s="1363"/>
      <c r="J18" s="222"/>
      <c r="K18" s="222"/>
      <c r="L18" s="1367"/>
      <c r="M18" s="1363"/>
      <c r="N18" s="1363"/>
      <c r="O18" s="1363"/>
      <c r="P18" s="1363"/>
      <c r="Q18" s="1331"/>
      <c r="R18" s="1332"/>
      <c r="S18" s="316"/>
      <c r="T18" s="314"/>
      <c r="U18" s="314"/>
      <c r="V18" s="314"/>
      <c r="W18" s="314"/>
      <c r="X18" s="314"/>
    </row>
    <row r="19" spans="1:24" x14ac:dyDescent="0.2">
      <c r="A19" s="300">
        <v>6</v>
      </c>
      <c r="B19" s="1365"/>
      <c r="C19" s="1365"/>
      <c r="D19" s="222"/>
      <c r="E19" s="222"/>
      <c r="F19" s="314"/>
      <c r="G19" s="315"/>
      <c r="H19" s="314"/>
      <c r="I19" s="1363"/>
      <c r="J19" s="222"/>
      <c r="K19" s="222"/>
      <c r="L19" s="1367"/>
      <c r="M19" s="1363"/>
      <c r="N19" s="1363"/>
      <c r="O19" s="1363"/>
      <c r="P19" s="1363"/>
      <c r="Q19" s="1331"/>
      <c r="R19" s="1332"/>
      <c r="S19" s="316"/>
      <c r="T19" s="314"/>
      <c r="U19" s="314"/>
      <c r="V19" s="314"/>
      <c r="W19" s="314"/>
      <c r="X19" s="314"/>
    </row>
    <row r="20" spans="1:24" x14ac:dyDescent="0.2">
      <c r="A20" s="299">
        <v>7</v>
      </c>
      <c r="B20" s="1365"/>
      <c r="C20" s="1365"/>
      <c r="D20" s="222"/>
      <c r="E20" s="222"/>
      <c r="F20" s="314"/>
      <c r="G20" s="315"/>
      <c r="H20" s="314"/>
      <c r="I20" s="1363"/>
      <c r="J20" s="222"/>
      <c r="K20" s="222"/>
      <c r="L20" s="1367"/>
      <c r="M20" s="1363"/>
      <c r="N20" s="1363"/>
      <c r="O20" s="1363"/>
      <c r="P20" s="1363"/>
      <c r="Q20" s="1331"/>
      <c r="R20" s="1332"/>
      <c r="S20" s="316"/>
      <c r="T20" s="314"/>
      <c r="U20" s="314"/>
      <c r="V20" s="314"/>
      <c r="W20" s="314"/>
      <c r="X20" s="314"/>
    </row>
    <row r="21" spans="1:24" x14ac:dyDescent="0.2">
      <c r="A21" s="300">
        <v>8</v>
      </c>
      <c r="B21" s="1365"/>
      <c r="C21" s="1365"/>
      <c r="D21" s="222"/>
      <c r="E21" s="222"/>
      <c r="F21" s="314"/>
      <c r="G21" s="315"/>
      <c r="H21" s="314"/>
      <c r="I21" s="1363"/>
      <c r="J21" s="222"/>
      <c r="K21" s="222"/>
      <c r="L21" s="1367"/>
      <c r="M21" s="1363"/>
      <c r="N21" s="1363"/>
      <c r="O21" s="1363"/>
      <c r="P21" s="1363"/>
      <c r="Q21" s="1331"/>
      <c r="R21" s="1332"/>
      <c r="S21" s="316"/>
      <c r="T21" s="314"/>
      <c r="U21" s="314"/>
      <c r="V21" s="314"/>
      <c r="W21" s="314"/>
      <c r="X21" s="314"/>
    </row>
    <row r="22" spans="1:24" x14ac:dyDescent="0.2">
      <c r="A22" s="299">
        <v>9</v>
      </c>
      <c r="B22" s="1365"/>
      <c r="C22" s="1365"/>
      <c r="D22" s="222"/>
      <c r="E22" s="222"/>
      <c r="F22" s="314"/>
      <c r="G22" s="315"/>
      <c r="H22" s="314"/>
      <c r="I22" s="1363"/>
      <c r="J22" s="222"/>
      <c r="K22" s="222"/>
      <c r="L22" s="1367"/>
      <c r="M22" s="1363"/>
      <c r="N22" s="1363"/>
      <c r="O22" s="1363"/>
      <c r="P22" s="1363"/>
      <c r="Q22" s="1331"/>
      <c r="R22" s="1332"/>
      <c r="S22" s="316"/>
      <c r="T22" s="314"/>
      <c r="U22" s="314"/>
      <c r="V22" s="314"/>
      <c r="W22" s="314"/>
      <c r="X22" s="314"/>
    </row>
    <row r="23" spans="1:24" x14ac:dyDescent="0.2">
      <c r="A23" s="300">
        <v>10</v>
      </c>
      <c r="B23" s="1365"/>
      <c r="C23" s="1365"/>
      <c r="D23" s="222"/>
      <c r="E23" s="222"/>
      <c r="F23" s="314"/>
      <c r="G23" s="315"/>
      <c r="H23" s="314"/>
      <c r="I23" s="1363"/>
      <c r="J23" s="222"/>
      <c r="K23" s="222"/>
      <c r="L23" s="1367"/>
      <c r="M23" s="1363"/>
      <c r="N23" s="1363"/>
      <c r="O23" s="1363"/>
      <c r="P23" s="1363"/>
      <c r="Q23" s="1331"/>
      <c r="R23" s="1332"/>
      <c r="S23" s="316"/>
      <c r="T23" s="314"/>
      <c r="U23" s="314"/>
      <c r="V23" s="314"/>
      <c r="W23" s="314"/>
      <c r="X23" s="314"/>
    </row>
    <row r="24" spans="1:24" x14ac:dyDescent="0.2">
      <c r="A24" s="299">
        <v>11</v>
      </c>
      <c r="B24" s="1365"/>
      <c r="C24" s="1365"/>
      <c r="D24" s="222"/>
      <c r="E24" s="222"/>
      <c r="F24" s="314"/>
      <c r="G24" s="315"/>
      <c r="H24" s="314"/>
      <c r="I24" s="1363"/>
      <c r="J24" s="222"/>
      <c r="K24" s="222"/>
      <c r="L24" s="1367"/>
      <c r="M24" s="1363"/>
      <c r="N24" s="1363"/>
      <c r="O24" s="1363"/>
      <c r="P24" s="1363"/>
      <c r="Q24" s="1331"/>
      <c r="R24" s="1332"/>
      <c r="S24" s="316"/>
      <c r="T24" s="314"/>
      <c r="U24" s="314"/>
      <c r="V24" s="314"/>
      <c r="W24" s="314"/>
      <c r="X24" s="314"/>
    </row>
    <row r="25" spans="1:24" x14ac:dyDescent="0.2">
      <c r="A25" s="300">
        <v>12</v>
      </c>
      <c r="B25" s="1365"/>
      <c r="C25" s="1365"/>
      <c r="D25" s="222"/>
      <c r="E25" s="222"/>
      <c r="F25" s="314"/>
      <c r="G25" s="315"/>
      <c r="H25" s="314"/>
      <c r="I25" s="1363"/>
      <c r="J25" s="222"/>
      <c r="K25" s="222"/>
      <c r="L25" s="1367"/>
      <c r="M25" s="1363"/>
      <c r="N25" s="1363"/>
      <c r="O25" s="1363"/>
      <c r="P25" s="1363"/>
      <c r="Q25" s="1331"/>
      <c r="R25" s="1332"/>
      <c r="S25" s="316"/>
      <c r="T25" s="314"/>
      <c r="U25" s="314"/>
      <c r="V25" s="314"/>
      <c r="W25" s="314"/>
      <c r="X25" s="314"/>
    </row>
    <row r="26" spans="1:24" x14ac:dyDescent="0.2">
      <c r="A26" s="299">
        <v>13</v>
      </c>
      <c r="B26" s="1365"/>
      <c r="C26" s="1365"/>
      <c r="D26" s="222"/>
      <c r="E26" s="222"/>
      <c r="F26" s="314"/>
      <c r="G26" s="315"/>
      <c r="H26" s="314"/>
      <c r="I26" s="1363"/>
      <c r="J26" s="222"/>
      <c r="K26" s="222"/>
      <c r="L26" s="1367"/>
      <c r="M26" s="1363"/>
      <c r="N26" s="1363"/>
      <c r="O26" s="1363"/>
      <c r="P26" s="1363"/>
      <c r="Q26" s="1331"/>
      <c r="R26" s="1332"/>
      <c r="S26" s="316"/>
      <c r="T26" s="314"/>
      <c r="U26" s="314"/>
      <c r="V26" s="314"/>
      <c r="W26" s="314"/>
      <c r="X26" s="314"/>
    </row>
    <row r="27" spans="1:24" x14ac:dyDescent="0.2">
      <c r="A27" s="300">
        <v>14</v>
      </c>
      <c r="B27" s="1365"/>
      <c r="C27" s="1365"/>
      <c r="D27" s="222"/>
      <c r="E27" s="222"/>
      <c r="F27" s="314"/>
      <c r="G27" s="315"/>
      <c r="H27" s="314"/>
      <c r="I27" s="1363"/>
      <c r="J27" s="222"/>
      <c r="K27" s="222"/>
      <c r="L27" s="1367"/>
      <c r="M27" s="1363"/>
      <c r="N27" s="1363"/>
      <c r="O27" s="1363"/>
      <c r="P27" s="1363"/>
      <c r="Q27" s="1331"/>
      <c r="R27" s="1332"/>
      <c r="S27" s="316"/>
      <c r="T27" s="314"/>
      <c r="U27" s="314"/>
      <c r="V27" s="314"/>
      <c r="W27" s="314"/>
      <c r="X27" s="314"/>
    </row>
    <row r="28" spans="1:24" x14ac:dyDescent="0.2">
      <c r="A28" s="299">
        <v>15</v>
      </c>
      <c r="B28" s="1365"/>
      <c r="C28" s="1365"/>
      <c r="D28" s="222"/>
      <c r="E28" s="222"/>
      <c r="F28" s="314"/>
      <c r="G28" s="315"/>
      <c r="H28" s="314"/>
      <c r="I28" s="1363"/>
      <c r="J28" s="222"/>
      <c r="K28" s="222"/>
      <c r="L28" s="1367"/>
      <c r="M28" s="1363"/>
      <c r="N28" s="1363"/>
      <c r="O28" s="1363"/>
      <c r="P28" s="1363"/>
      <c r="Q28" s="1331"/>
      <c r="R28" s="1332"/>
      <c r="S28" s="316"/>
      <c r="T28" s="314"/>
      <c r="U28" s="314"/>
      <c r="V28" s="314"/>
      <c r="W28" s="314"/>
      <c r="X28" s="314"/>
    </row>
    <row r="29" spans="1:24" x14ac:dyDescent="0.2">
      <c r="A29" s="300">
        <v>16</v>
      </c>
      <c r="B29" s="1365"/>
      <c r="C29" s="1365"/>
      <c r="D29" s="222"/>
      <c r="E29" s="222"/>
      <c r="F29" s="314"/>
      <c r="G29" s="315"/>
      <c r="H29" s="314"/>
      <c r="I29" s="1363"/>
      <c r="J29" s="222"/>
      <c r="K29" s="222"/>
      <c r="L29" s="1367"/>
      <c r="M29" s="1363"/>
      <c r="N29" s="1363"/>
      <c r="O29" s="1363"/>
      <c r="P29" s="1363"/>
      <c r="Q29" s="1331"/>
      <c r="R29" s="1332"/>
      <c r="S29" s="316"/>
      <c r="T29" s="314"/>
      <c r="U29" s="314"/>
      <c r="V29" s="314"/>
      <c r="W29" s="314"/>
      <c r="X29" s="314"/>
    </row>
    <row r="30" spans="1:24" x14ac:dyDescent="0.2">
      <c r="A30" s="299">
        <v>17</v>
      </c>
      <c r="B30" s="1365"/>
      <c r="C30" s="1365"/>
      <c r="D30" s="222"/>
      <c r="E30" s="222"/>
      <c r="F30" s="314"/>
      <c r="G30" s="315"/>
      <c r="H30" s="314"/>
      <c r="I30" s="1363"/>
      <c r="J30" s="222"/>
      <c r="K30" s="222"/>
      <c r="L30" s="1367"/>
      <c r="M30" s="1363"/>
      <c r="N30" s="1363"/>
      <c r="O30" s="1363"/>
      <c r="P30" s="1363"/>
      <c r="Q30" s="1331"/>
      <c r="R30" s="1332"/>
      <c r="S30" s="316"/>
      <c r="T30" s="314"/>
      <c r="U30" s="314"/>
      <c r="V30" s="314"/>
      <c r="W30" s="314"/>
      <c r="X30" s="314"/>
    </row>
    <row r="31" spans="1:24" x14ac:dyDescent="0.2">
      <c r="A31" s="300">
        <v>18</v>
      </c>
      <c r="B31" s="1365"/>
      <c r="C31" s="1365"/>
      <c r="D31" s="222"/>
      <c r="E31" s="222"/>
      <c r="F31" s="314"/>
      <c r="G31" s="315"/>
      <c r="H31" s="314"/>
      <c r="I31" s="1363"/>
      <c r="J31" s="222"/>
      <c r="K31" s="222"/>
      <c r="L31" s="1367"/>
      <c r="M31" s="1363"/>
      <c r="N31" s="1363"/>
      <c r="O31" s="1363"/>
      <c r="P31" s="1363"/>
      <c r="Q31" s="1331"/>
      <c r="R31" s="1332"/>
      <c r="S31" s="316"/>
      <c r="T31" s="314"/>
      <c r="U31" s="314"/>
      <c r="V31" s="314"/>
      <c r="W31" s="314"/>
      <c r="X31" s="314"/>
    </row>
    <row r="32" spans="1:24" x14ac:dyDescent="0.2">
      <c r="A32" s="299">
        <v>19</v>
      </c>
      <c r="B32" s="1365"/>
      <c r="C32" s="1365"/>
      <c r="D32" s="222"/>
      <c r="E32" s="222"/>
      <c r="F32" s="314"/>
      <c r="G32" s="315"/>
      <c r="H32" s="314"/>
      <c r="I32" s="1363"/>
      <c r="J32" s="222"/>
      <c r="K32" s="222"/>
      <c r="L32" s="1367"/>
      <c r="M32" s="1363"/>
      <c r="N32" s="1363"/>
      <c r="O32" s="1363"/>
      <c r="P32" s="1363"/>
      <c r="Q32" s="1331"/>
      <c r="R32" s="1332"/>
      <c r="S32" s="316"/>
      <c r="T32" s="314"/>
      <c r="U32" s="314"/>
      <c r="V32" s="314"/>
      <c r="W32" s="314"/>
      <c r="X32" s="314"/>
    </row>
    <row r="33" spans="1:24" x14ac:dyDescent="0.2">
      <c r="A33" s="300">
        <v>20</v>
      </c>
      <c r="B33" s="1365"/>
      <c r="C33" s="1365"/>
      <c r="D33" s="222"/>
      <c r="E33" s="222"/>
      <c r="F33" s="314"/>
      <c r="G33" s="315"/>
      <c r="H33" s="314"/>
      <c r="I33" s="1363"/>
      <c r="J33" s="222"/>
      <c r="K33" s="222"/>
      <c r="L33" s="1367"/>
      <c r="M33" s="1363"/>
      <c r="N33" s="1363"/>
      <c r="O33" s="1363"/>
      <c r="P33" s="1363"/>
      <c r="Q33" s="1331"/>
      <c r="R33" s="1332"/>
      <c r="S33" s="316"/>
      <c r="T33" s="314"/>
      <c r="U33" s="314"/>
      <c r="V33" s="314"/>
      <c r="W33" s="314"/>
      <c r="X33" s="314"/>
    </row>
    <row r="34" spans="1:24" x14ac:dyDescent="0.2">
      <c r="A34" s="299">
        <v>21</v>
      </c>
      <c r="B34" s="1365"/>
      <c r="C34" s="1365"/>
      <c r="D34" s="222"/>
      <c r="E34" s="222"/>
      <c r="F34" s="314"/>
      <c r="G34" s="315"/>
      <c r="H34" s="314"/>
      <c r="I34" s="1363"/>
      <c r="J34" s="222"/>
      <c r="K34" s="222"/>
      <c r="L34" s="1367"/>
      <c r="M34" s="1363"/>
      <c r="N34" s="1363"/>
      <c r="O34" s="1363"/>
      <c r="P34" s="1363"/>
      <c r="Q34" s="1331"/>
      <c r="R34" s="1332"/>
      <c r="S34" s="316"/>
      <c r="T34" s="314"/>
      <c r="U34" s="314"/>
      <c r="V34" s="314"/>
      <c r="W34" s="314"/>
      <c r="X34" s="314"/>
    </row>
    <row r="35" spans="1:24" x14ac:dyDescent="0.2">
      <c r="A35" s="300">
        <v>22</v>
      </c>
      <c r="B35" s="1365"/>
      <c r="C35" s="1365"/>
      <c r="D35" s="222"/>
      <c r="E35" s="222"/>
      <c r="F35" s="314"/>
      <c r="G35" s="315"/>
      <c r="H35" s="314"/>
      <c r="I35" s="1363"/>
      <c r="J35" s="222"/>
      <c r="K35" s="222"/>
      <c r="L35" s="1367"/>
      <c r="M35" s="1363"/>
      <c r="N35" s="1363"/>
      <c r="O35" s="1363"/>
      <c r="P35" s="1363"/>
      <c r="Q35" s="1331"/>
      <c r="R35" s="1332"/>
      <c r="S35" s="316"/>
      <c r="T35" s="314"/>
      <c r="U35" s="314"/>
      <c r="V35" s="314"/>
      <c r="W35" s="314"/>
      <c r="X35" s="314"/>
    </row>
    <row r="36" spans="1:24" x14ac:dyDescent="0.2">
      <c r="A36" s="299">
        <v>23</v>
      </c>
      <c r="B36" s="1365"/>
      <c r="C36" s="1365"/>
      <c r="D36" s="222"/>
      <c r="E36" s="222"/>
      <c r="F36" s="314"/>
      <c r="G36" s="315"/>
      <c r="H36" s="314"/>
      <c r="I36" s="1363"/>
      <c r="J36" s="222"/>
      <c r="K36" s="222"/>
      <c r="L36" s="1367"/>
      <c r="M36" s="1363"/>
      <c r="N36" s="1363"/>
      <c r="O36" s="1363"/>
      <c r="P36" s="1363"/>
      <c r="Q36" s="1331"/>
      <c r="R36" s="1332"/>
      <c r="S36" s="316"/>
      <c r="T36" s="314"/>
      <c r="U36" s="314"/>
      <c r="V36" s="314"/>
      <c r="W36" s="314"/>
      <c r="X36" s="314"/>
    </row>
    <row r="37" spans="1:24" x14ac:dyDescent="0.2">
      <c r="A37" s="300">
        <v>24</v>
      </c>
      <c r="B37" s="1365"/>
      <c r="C37" s="1365"/>
      <c r="D37" s="222"/>
      <c r="E37" s="222"/>
      <c r="F37" s="314"/>
      <c r="G37" s="315"/>
      <c r="H37" s="314"/>
      <c r="I37" s="1363"/>
      <c r="J37" s="222"/>
      <c r="K37" s="222"/>
      <c r="L37" s="1367"/>
      <c r="M37" s="1363"/>
      <c r="N37" s="1363"/>
      <c r="O37" s="1363"/>
      <c r="P37" s="1363"/>
      <c r="Q37" s="1331"/>
      <c r="R37" s="1332"/>
      <c r="S37" s="316"/>
      <c r="T37" s="314"/>
      <c r="U37" s="314"/>
      <c r="V37" s="314"/>
      <c r="W37" s="314"/>
      <c r="X37" s="314"/>
    </row>
    <row r="38" spans="1:24" x14ac:dyDescent="0.2">
      <c r="A38" s="299">
        <v>25</v>
      </c>
      <c r="B38" s="1365"/>
      <c r="C38" s="1365"/>
      <c r="D38" s="222"/>
      <c r="E38" s="222"/>
      <c r="F38" s="314"/>
      <c r="G38" s="315"/>
      <c r="H38" s="314"/>
      <c r="I38" s="1363"/>
      <c r="J38" s="222"/>
      <c r="K38" s="222"/>
      <c r="L38" s="1367"/>
      <c r="M38" s="1363"/>
      <c r="N38" s="1363"/>
      <c r="O38" s="1363"/>
      <c r="P38" s="1363"/>
      <c r="Q38" s="1331"/>
      <c r="R38" s="1332"/>
      <c r="S38" s="316"/>
      <c r="T38" s="314"/>
      <c r="U38" s="314"/>
      <c r="V38" s="314"/>
      <c r="W38" s="314"/>
      <c r="X38" s="314"/>
    </row>
    <row r="39" spans="1:24" x14ac:dyDescent="0.2">
      <c r="A39" s="300">
        <v>26</v>
      </c>
      <c r="B39" s="1365"/>
      <c r="C39" s="1365"/>
      <c r="D39" s="222"/>
      <c r="E39" s="222"/>
      <c r="F39" s="314"/>
      <c r="G39" s="315"/>
      <c r="H39" s="314"/>
      <c r="I39" s="1363"/>
      <c r="J39" s="222"/>
      <c r="K39" s="222"/>
      <c r="L39" s="1367"/>
      <c r="M39" s="1363"/>
      <c r="N39" s="1363"/>
      <c r="O39" s="1363"/>
      <c r="P39" s="1363"/>
      <c r="Q39" s="1331"/>
      <c r="R39" s="1332"/>
      <c r="S39" s="316"/>
      <c r="T39" s="314"/>
      <c r="U39" s="314"/>
      <c r="V39" s="314"/>
      <c r="W39" s="314"/>
      <c r="X39" s="314"/>
    </row>
    <row r="40" spans="1:24" x14ac:dyDescent="0.2">
      <c r="A40" s="299">
        <v>27</v>
      </c>
      <c r="B40" s="1365"/>
      <c r="C40" s="1365"/>
      <c r="D40" s="222"/>
      <c r="E40" s="222"/>
      <c r="F40" s="314"/>
      <c r="G40" s="315"/>
      <c r="H40" s="314"/>
      <c r="I40" s="1363"/>
      <c r="J40" s="222"/>
      <c r="K40" s="222"/>
      <c r="L40" s="1367"/>
      <c r="M40" s="1363"/>
      <c r="N40" s="1363"/>
      <c r="O40" s="1363"/>
      <c r="P40" s="1363"/>
      <c r="Q40" s="1331"/>
      <c r="R40" s="1332"/>
      <c r="S40" s="316"/>
      <c r="T40" s="314"/>
      <c r="U40" s="314"/>
      <c r="V40" s="314"/>
      <c r="W40" s="314"/>
      <c r="X40" s="314"/>
    </row>
    <row r="41" spans="1:24" x14ac:dyDescent="0.2">
      <c r="A41" s="300">
        <v>28</v>
      </c>
      <c r="B41" s="1365"/>
      <c r="C41" s="1365"/>
      <c r="D41" s="222"/>
      <c r="E41" s="222"/>
      <c r="F41" s="314"/>
      <c r="G41" s="315"/>
      <c r="H41" s="314"/>
      <c r="I41" s="1363"/>
      <c r="J41" s="222"/>
      <c r="K41" s="222"/>
      <c r="L41" s="1367"/>
      <c r="M41" s="1363"/>
      <c r="N41" s="1363"/>
      <c r="O41" s="1363"/>
      <c r="P41" s="1363"/>
      <c r="Q41" s="1331"/>
      <c r="R41" s="1332"/>
      <c r="S41" s="316"/>
      <c r="T41" s="314"/>
      <c r="U41" s="314"/>
      <c r="V41" s="314"/>
      <c r="W41" s="314"/>
      <c r="X41" s="314"/>
    </row>
    <row r="42" spans="1:24" x14ac:dyDescent="0.2">
      <c r="A42" s="299">
        <v>29</v>
      </c>
      <c r="B42" s="1365"/>
      <c r="C42" s="1365"/>
      <c r="D42" s="222"/>
      <c r="E42" s="222"/>
      <c r="F42" s="314"/>
      <c r="G42" s="315"/>
      <c r="H42" s="314"/>
      <c r="I42" s="1363"/>
      <c r="J42" s="222"/>
      <c r="K42" s="222"/>
      <c r="L42" s="1367"/>
      <c r="M42" s="1363"/>
      <c r="N42" s="1363"/>
      <c r="O42" s="1363"/>
      <c r="P42" s="1363"/>
      <c r="Q42" s="1331"/>
      <c r="R42" s="1332"/>
      <c r="S42" s="316"/>
      <c r="T42" s="314"/>
      <c r="U42" s="314"/>
      <c r="V42" s="314"/>
      <c r="W42" s="314"/>
      <c r="X42" s="314"/>
    </row>
    <row r="43" spans="1:24" x14ac:dyDescent="0.2">
      <c r="A43" s="300">
        <v>30</v>
      </c>
      <c r="B43" s="1365"/>
      <c r="C43" s="1365"/>
      <c r="D43" s="222"/>
      <c r="E43" s="222"/>
      <c r="F43" s="314"/>
      <c r="G43" s="315"/>
      <c r="H43" s="314"/>
      <c r="I43" s="1363"/>
      <c r="J43" s="222"/>
      <c r="K43" s="222"/>
      <c r="L43" s="1367"/>
      <c r="M43" s="1363"/>
      <c r="N43" s="1363"/>
      <c r="O43" s="1363"/>
      <c r="P43" s="1363"/>
      <c r="Q43" s="1331"/>
      <c r="R43" s="1332"/>
      <c r="S43" s="316"/>
      <c r="T43" s="314"/>
      <c r="U43" s="314"/>
      <c r="V43" s="314"/>
      <c r="W43" s="314"/>
      <c r="X43" s="314"/>
    </row>
    <row r="44" spans="1:24" x14ac:dyDescent="0.2">
      <c r="A44" s="299">
        <v>31</v>
      </c>
      <c r="B44" s="1365"/>
      <c r="C44" s="1365"/>
      <c r="D44" s="222"/>
      <c r="E44" s="222"/>
      <c r="F44" s="314"/>
      <c r="G44" s="315"/>
      <c r="H44" s="314"/>
      <c r="I44" s="1363"/>
      <c r="J44" s="222"/>
      <c r="K44" s="222"/>
      <c r="L44" s="1367"/>
      <c r="M44" s="1363"/>
      <c r="N44" s="1363"/>
      <c r="O44" s="1363"/>
      <c r="P44" s="1363"/>
      <c r="Q44" s="1331"/>
      <c r="R44" s="1332"/>
      <c r="S44" s="316"/>
      <c r="T44" s="314"/>
      <c r="U44" s="314"/>
      <c r="V44" s="314"/>
      <c r="W44" s="314"/>
      <c r="X44" s="314"/>
    </row>
    <row r="45" spans="1:24" x14ac:dyDescent="0.2">
      <c r="A45" s="300">
        <v>32</v>
      </c>
      <c r="B45" s="1365"/>
      <c r="C45" s="1365"/>
      <c r="D45" s="222"/>
      <c r="E45" s="222"/>
      <c r="F45" s="314"/>
      <c r="G45" s="315"/>
      <c r="H45" s="314"/>
      <c r="I45" s="1363"/>
      <c r="J45" s="222"/>
      <c r="K45" s="222"/>
      <c r="L45" s="1367"/>
      <c r="M45" s="1363"/>
      <c r="N45" s="1363"/>
      <c r="O45" s="1363"/>
      <c r="P45" s="1363"/>
      <c r="Q45" s="1331"/>
      <c r="R45" s="1332"/>
      <c r="S45" s="316"/>
      <c r="T45" s="314"/>
      <c r="U45" s="314"/>
      <c r="V45" s="314"/>
      <c r="W45" s="314"/>
      <c r="X45" s="314"/>
    </row>
    <row r="46" spans="1:24" x14ac:dyDescent="0.2">
      <c r="A46" s="299">
        <v>33</v>
      </c>
      <c r="B46" s="1365"/>
      <c r="C46" s="1365"/>
      <c r="D46" s="222"/>
      <c r="E46" s="222"/>
      <c r="F46" s="314"/>
      <c r="G46" s="315"/>
      <c r="H46" s="314"/>
      <c r="I46" s="1363"/>
      <c r="J46" s="222"/>
      <c r="K46" s="222"/>
      <c r="L46" s="1367"/>
      <c r="M46" s="1363"/>
      <c r="N46" s="1363"/>
      <c r="O46" s="1363"/>
      <c r="P46" s="1363"/>
      <c r="Q46" s="1331"/>
      <c r="R46" s="1332"/>
      <c r="S46" s="316"/>
      <c r="T46" s="314"/>
      <c r="U46" s="314"/>
      <c r="V46" s="314"/>
      <c r="W46" s="314"/>
      <c r="X46" s="314"/>
    </row>
    <row r="47" spans="1:24" x14ac:dyDescent="0.2">
      <c r="A47" s="300">
        <v>34</v>
      </c>
      <c r="B47" s="1365"/>
      <c r="C47" s="1365"/>
      <c r="D47" s="222"/>
      <c r="E47" s="222"/>
      <c r="F47" s="314"/>
      <c r="G47" s="315"/>
      <c r="H47" s="314"/>
      <c r="I47" s="1363"/>
      <c r="J47" s="222"/>
      <c r="K47" s="222"/>
      <c r="L47" s="1367"/>
      <c r="M47" s="1363"/>
      <c r="N47" s="1363"/>
      <c r="O47" s="1363"/>
      <c r="P47" s="1363"/>
      <c r="Q47" s="1331"/>
      <c r="R47" s="1332"/>
      <c r="S47" s="316"/>
      <c r="T47" s="314"/>
      <c r="U47" s="314"/>
      <c r="V47" s="314"/>
      <c r="W47" s="314"/>
      <c r="X47" s="314"/>
    </row>
    <row r="48" spans="1:24" x14ac:dyDescent="0.2">
      <c r="A48" s="299">
        <v>35</v>
      </c>
      <c r="B48" s="1365"/>
      <c r="C48" s="1365"/>
      <c r="D48" s="222"/>
      <c r="E48" s="222"/>
      <c r="F48" s="314"/>
      <c r="G48" s="315"/>
      <c r="H48" s="314"/>
      <c r="I48" s="1363"/>
      <c r="J48" s="222"/>
      <c r="K48" s="222"/>
      <c r="L48" s="1367"/>
      <c r="M48" s="1363"/>
      <c r="N48" s="1363"/>
      <c r="O48" s="1363"/>
      <c r="P48" s="1363"/>
      <c r="Q48" s="1331"/>
      <c r="R48" s="1332"/>
      <c r="S48" s="316"/>
      <c r="T48" s="314"/>
      <c r="U48" s="314"/>
      <c r="V48" s="314"/>
      <c r="W48" s="314"/>
      <c r="X48" s="314"/>
    </row>
    <row r="49" spans="1:24" x14ac:dyDescent="0.2">
      <c r="A49" s="300">
        <v>36</v>
      </c>
      <c r="B49" s="1365"/>
      <c r="C49" s="1365"/>
      <c r="D49" s="222"/>
      <c r="E49" s="222"/>
      <c r="F49" s="314"/>
      <c r="G49" s="315"/>
      <c r="H49" s="314"/>
      <c r="I49" s="1363"/>
      <c r="J49" s="222"/>
      <c r="K49" s="222"/>
      <c r="L49" s="1367"/>
      <c r="M49" s="1363"/>
      <c r="N49" s="1363"/>
      <c r="O49" s="1363"/>
      <c r="P49" s="1363"/>
      <c r="Q49" s="1331"/>
      <c r="R49" s="1332"/>
      <c r="S49" s="316"/>
      <c r="T49" s="314"/>
      <c r="U49" s="314"/>
      <c r="V49" s="314"/>
      <c r="W49" s="314"/>
      <c r="X49" s="314"/>
    </row>
    <row r="50" spans="1:24" x14ac:dyDescent="0.2">
      <c r="A50" s="299">
        <v>37</v>
      </c>
      <c r="B50" s="1365"/>
      <c r="C50" s="1365"/>
      <c r="D50" s="222"/>
      <c r="E50" s="222"/>
      <c r="F50" s="314"/>
      <c r="G50" s="315"/>
      <c r="H50" s="314"/>
      <c r="I50" s="1363"/>
      <c r="J50" s="222"/>
      <c r="K50" s="222"/>
      <c r="L50" s="1367"/>
      <c r="M50" s="1363"/>
      <c r="N50" s="1363"/>
      <c r="O50" s="1363"/>
      <c r="P50" s="1363"/>
      <c r="Q50" s="1331"/>
      <c r="R50" s="1332"/>
      <c r="S50" s="316"/>
      <c r="T50" s="314"/>
      <c r="U50" s="314"/>
      <c r="V50" s="314"/>
      <c r="W50" s="314"/>
      <c r="X50" s="314"/>
    </row>
    <row r="51" spans="1:24" x14ac:dyDescent="0.2">
      <c r="A51" s="300">
        <v>38</v>
      </c>
      <c r="B51" s="1365"/>
      <c r="C51" s="1365"/>
      <c r="D51" s="222"/>
      <c r="E51" s="222"/>
      <c r="F51" s="314"/>
      <c r="G51" s="315"/>
      <c r="H51" s="314"/>
      <c r="I51" s="1363"/>
      <c r="J51" s="222"/>
      <c r="K51" s="222"/>
      <c r="L51" s="1367"/>
      <c r="M51" s="1363"/>
      <c r="N51" s="1363"/>
      <c r="O51" s="1363"/>
      <c r="P51" s="1363"/>
      <c r="Q51" s="1331"/>
      <c r="R51" s="1332"/>
      <c r="S51" s="316"/>
      <c r="T51" s="314"/>
      <c r="U51" s="314"/>
      <c r="V51" s="314"/>
      <c r="W51" s="314"/>
      <c r="X51" s="314"/>
    </row>
    <row r="52" spans="1:24" x14ac:dyDescent="0.2">
      <c r="A52" s="299">
        <v>39</v>
      </c>
      <c r="B52" s="1365"/>
      <c r="C52" s="1365"/>
      <c r="D52" s="222"/>
      <c r="E52" s="222"/>
      <c r="F52" s="314"/>
      <c r="G52" s="315"/>
      <c r="H52" s="314"/>
      <c r="I52" s="1363"/>
      <c r="J52" s="222"/>
      <c r="K52" s="222"/>
      <c r="L52" s="1367"/>
      <c r="M52" s="1363"/>
      <c r="N52" s="1363"/>
      <c r="O52" s="1363"/>
      <c r="P52" s="1363"/>
      <c r="Q52" s="1331"/>
      <c r="R52" s="1332"/>
      <c r="S52" s="316"/>
      <c r="T52" s="314"/>
      <c r="U52" s="314"/>
      <c r="V52" s="314"/>
      <c r="W52" s="314"/>
      <c r="X52" s="314"/>
    </row>
    <row r="53" spans="1:24" x14ac:dyDescent="0.2">
      <c r="A53" s="300">
        <v>40</v>
      </c>
      <c r="B53" s="1365"/>
      <c r="C53" s="1365"/>
      <c r="D53" s="222"/>
      <c r="E53" s="222"/>
      <c r="F53" s="314"/>
      <c r="G53" s="315"/>
      <c r="H53" s="314"/>
      <c r="I53" s="1363"/>
      <c r="J53" s="222"/>
      <c r="K53" s="222"/>
      <c r="L53" s="1367"/>
      <c r="M53" s="1363"/>
      <c r="N53" s="1363"/>
      <c r="O53" s="1363"/>
      <c r="P53" s="1363"/>
      <c r="Q53" s="1331"/>
      <c r="R53" s="1332"/>
      <c r="S53" s="316"/>
      <c r="T53" s="314"/>
      <c r="U53" s="314"/>
      <c r="V53" s="314"/>
      <c r="W53" s="314"/>
      <c r="X53" s="314"/>
    </row>
    <row r="54" spans="1:24" x14ac:dyDescent="0.2">
      <c r="A54" s="299">
        <v>41</v>
      </c>
      <c r="B54" s="1365"/>
      <c r="C54" s="1365"/>
      <c r="D54" s="222"/>
      <c r="E54" s="222"/>
      <c r="F54" s="314"/>
      <c r="G54" s="315"/>
      <c r="H54" s="314"/>
      <c r="I54" s="1363"/>
      <c r="J54" s="222"/>
      <c r="K54" s="222"/>
      <c r="L54" s="1367"/>
      <c r="M54" s="1363"/>
      <c r="N54" s="1363"/>
      <c r="O54" s="1363"/>
      <c r="P54" s="1363"/>
      <c r="Q54" s="1331"/>
      <c r="R54" s="1332"/>
      <c r="S54" s="316"/>
      <c r="T54" s="314"/>
      <c r="U54" s="314"/>
      <c r="V54" s="314"/>
      <c r="W54" s="314"/>
      <c r="X54" s="314"/>
    </row>
    <row r="55" spans="1:24" x14ac:dyDescent="0.2">
      <c r="A55" s="300">
        <v>42</v>
      </c>
      <c r="B55" s="1365"/>
      <c r="C55" s="1365"/>
      <c r="D55" s="222"/>
      <c r="E55" s="222"/>
      <c r="F55" s="314"/>
      <c r="G55" s="315"/>
      <c r="H55" s="314"/>
      <c r="I55" s="1363"/>
      <c r="J55" s="222"/>
      <c r="K55" s="222"/>
      <c r="L55" s="1367"/>
      <c r="M55" s="1363"/>
      <c r="N55" s="1363"/>
      <c r="O55" s="1363"/>
      <c r="P55" s="1363"/>
      <c r="Q55" s="1331"/>
      <c r="R55" s="1332"/>
      <c r="S55" s="316"/>
      <c r="T55" s="314"/>
      <c r="U55" s="314"/>
      <c r="V55" s="314"/>
      <c r="W55" s="314"/>
      <c r="X55" s="314"/>
    </row>
    <row r="56" spans="1:24" x14ac:dyDescent="0.2">
      <c r="A56" s="299">
        <v>43</v>
      </c>
      <c r="B56" s="1365"/>
      <c r="C56" s="1365"/>
      <c r="D56" s="222"/>
      <c r="E56" s="222"/>
      <c r="F56" s="314"/>
      <c r="G56" s="315"/>
      <c r="H56" s="314"/>
      <c r="I56" s="1363"/>
      <c r="J56" s="222"/>
      <c r="K56" s="222"/>
      <c r="L56" s="1367"/>
      <c r="M56" s="1363"/>
      <c r="N56" s="1363"/>
      <c r="O56" s="1363"/>
      <c r="P56" s="1363"/>
      <c r="Q56" s="1331"/>
      <c r="R56" s="1332"/>
      <c r="S56" s="316"/>
      <c r="T56" s="314"/>
      <c r="U56" s="314"/>
      <c r="V56" s="314"/>
      <c r="W56" s="314"/>
      <c r="X56" s="314"/>
    </row>
    <row r="57" spans="1:24" x14ac:dyDescent="0.2">
      <c r="A57" s="300">
        <v>44</v>
      </c>
      <c r="B57" s="1365"/>
      <c r="C57" s="1365"/>
      <c r="D57" s="222"/>
      <c r="E57" s="222"/>
      <c r="F57" s="314"/>
      <c r="G57" s="315"/>
      <c r="H57" s="314"/>
      <c r="I57" s="1363"/>
      <c r="J57" s="222"/>
      <c r="K57" s="222"/>
      <c r="L57" s="1367"/>
      <c r="M57" s="1363"/>
      <c r="N57" s="1363"/>
      <c r="O57" s="1363"/>
      <c r="P57" s="1363"/>
      <c r="Q57" s="1331"/>
      <c r="R57" s="1332"/>
      <c r="S57" s="316"/>
      <c r="T57" s="314"/>
      <c r="U57" s="314"/>
      <c r="V57" s="314"/>
      <c r="W57" s="314"/>
      <c r="X57" s="314"/>
    </row>
    <row r="58" spans="1:24" x14ac:dyDescent="0.2">
      <c r="A58" s="299">
        <v>45</v>
      </c>
      <c r="B58" s="1365"/>
      <c r="C58" s="1365"/>
      <c r="D58" s="222"/>
      <c r="E58" s="222"/>
      <c r="F58" s="314"/>
      <c r="G58" s="315"/>
      <c r="H58" s="314"/>
      <c r="I58" s="1363"/>
      <c r="J58" s="222"/>
      <c r="K58" s="222"/>
      <c r="L58" s="1367"/>
      <c r="M58" s="1363"/>
      <c r="N58" s="1363"/>
      <c r="O58" s="1363"/>
      <c r="P58" s="1363"/>
      <c r="Q58" s="1331"/>
      <c r="R58" s="1332"/>
      <c r="S58" s="316"/>
      <c r="T58" s="314"/>
      <c r="U58" s="314"/>
      <c r="V58" s="314"/>
      <c r="W58" s="314"/>
      <c r="X58" s="314"/>
    </row>
    <row r="59" spans="1:24" x14ac:dyDescent="0.2">
      <c r="A59" s="300">
        <v>46</v>
      </c>
      <c r="B59" s="1365"/>
      <c r="C59" s="1365"/>
      <c r="D59" s="222"/>
      <c r="E59" s="222"/>
      <c r="F59" s="314"/>
      <c r="G59" s="315"/>
      <c r="H59" s="314"/>
      <c r="I59" s="1363"/>
      <c r="J59" s="222"/>
      <c r="K59" s="222"/>
      <c r="L59" s="1367"/>
      <c r="M59" s="1363"/>
      <c r="N59" s="1363"/>
      <c r="O59" s="1363"/>
      <c r="P59" s="1363"/>
      <c r="Q59" s="1331"/>
      <c r="R59" s="1332"/>
      <c r="S59" s="316"/>
      <c r="T59" s="314"/>
      <c r="U59" s="314"/>
      <c r="V59" s="314"/>
      <c r="W59" s="314"/>
      <c r="X59" s="314"/>
    </row>
    <row r="60" spans="1:24" x14ac:dyDescent="0.2">
      <c r="A60" s="299">
        <v>47</v>
      </c>
      <c r="B60" s="1365"/>
      <c r="C60" s="1365"/>
      <c r="D60" s="222"/>
      <c r="E60" s="222"/>
      <c r="F60" s="314"/>
      <c r="G60" s="315"/>
      <c r="H60" s="314"/>
      <c r="I60" s="1363"/>
      <c r="J60" s="222"/>
      <c r="K60" s="222"/>
      <c r="L60" s="1367"/>
      <c r="M60" s="1363"/>
      <c r="N60" s="1363"/>
      <c r="O60" s="1363"/>
      <c r="P60" s="1363"/>
      <c r="Q60" s="1331"/>
      <c r="R60" s="1332"/>
      <c r="S60" s="316"/>
      <c r="T60" s="314"/>
      <c r="U60" s="314"/>
      <c r="V60" s="314"/>
      <c r="W60" s="314"/>
      <c r="X60" s="314"/>
    </row>
    <row r="61" spans="1:24" x14ac:dyDescent="0.2">
      <c r="A61" s="300">
        <v>48</v>
      </c>
      <c r="B61" s="1365"/>
      <c r="C61" s="1365"/>
      <c r="D61" s="222"/>
      <c r="E61" s="222"/>
      <c r="F61" s="314"/>
      <c r="G61" s="315"/>
      <c r="H61" s="314"/>
      <c r="I61" s="1363"/>
      <c r="J61" s="222"/>
      <c r="K61" s="222"/>
      <c r="L61" s="1367"/>
      <c r="M61" s="1363"/>
      <c r="N61" s="1363"/>
      <c r="O61" s="1363"/>
      <c r="P61" s="1363"/>
      <c r="Q61" s="1331"/>
      <c r="R61" s="1332"/>
      <c r="S61" s="316"/>
      <c r="T61" s="314"/>
      <c r="U61" s="314"/>
      <c r="V61" s="314"/>
      <c r="W61" s="314"/>
      <c r="X61" s="314"/>
    </row>
    <row r="62" spans="1:24" x14ac:dyDescent="0.2">
      <c r="A62" s="299">
        <v>49</v>
      </c>
      <c r="B62" s="1365"/>
      <c r="C62" s="1365"/>
      <c r="D62" s="222"/>
      <c r="E62" s="222"/>
      <c r="F62" s="314"/>
      <c r="G62" s="315"/>
      <c r="H62" s="314"/>
      <c r="I62" s="1363"/>
      <c r="J62" s="222"/>
      <c r="K62" s="222"/>
      <c r="L62" s="1367"/>
      <c r="M62" s="1363"/>
      <c r="N62" s="1363"/>
      <c r="O62" s="1363"/>
      <c r="P62" s="1363"/>
      <c r="Q62" s="1331"/>
      <c r="R62" s="1332"/>
      <c r="S62" s="316"/>
      <c r="T62" s="314"/>
      <c r="U62" s="314"/>
      <c r="V62" s="314"/>
      <c r="W62" s="314"/>
      <c r="X62" s="314"/>
    </row>
    <row r="63" spans="1:24" x14ac:dyDescent="0.2">
      <c r="A63" s="300">
        <v>50</v>
      </c>
      <c r="B63" s="1365"/>
      <c r="C63" s="1365"/>
      <c r="D63" s="222"/>
      <c r="E63" s="222"/>
      <c r="F63" s="314"/>
      <c r="G63" s="315"/>
      <c r="H63" s="314"/>
      <c r="I63" s="1363"/>
      <c r="J63" s="222"/>
      <c r="K63" s="222"/>
      <c r="L63" s="1367"/>
      <c r="M63" s="1363"/>
      <c r="N63" s="1363"/>
      <c r="O63" s="1363"/>
      <c r="P63" s="1363"/>
      <c r="Q63" s="1331"/>
      <c r="R63" s="1332"/>
      <c r="S63" s="316"/>
      <c r="T63" s="314"/>
      <c r="U63" s="314"/>
      <c r="V63" s="314"/>
      <c r="W63" s="314"/>
      <c r="X63" s="314"/>
    </row>
    <row r="64" spans="1:24" x14ac:dyDescent="0.2">
      <c r="A64" s="299">
        <v>51</v>
      </c>
      <c r="B64" s="1365"/>
      <c r="C64" s="1365"/>
      <c r="D64" s="222"/>
      <c r="E64" s="222"/>
      <c r="F64" s="314"/>
      <c r="G64" s="315"/>
      <c r="H64" s="314"/>
      <c r="I64" s="1363"/>
      <c r="J64" s="222"/>
      <c r="K64" s="222"/>
      <c r="L64" s="1367"/>
      <c r="M64" s="1363"/>
      <c r="N64" s="1363"/>
      <c r="O64" s="1363"/>
      <c r="P64" s="1363"/>
      <c r="Q64" s="1331"/>
      <c r="R64" s="1332"/>
      <c r="S64" s="316"/>
      <c r="T64" s="314"/>
      <c r="U64" s="314"/>
      <c r="V64" s="314"/>
      <c r="W64" s="314"/>
      <c r="X64" s="314"/>
    </row>
    <row r="65" spans="1:24" x14ac:dyDescent="0.2">
      <c r="A65" s="300">
        <v>52</v>
      </c>
      <c r="B65" s="1365"/>
      <c r="C65" s="1365"/>
      <c r="D65" s="222"/>
      <c r="E65" s="222"/>
      <c r="F65" s="314"/>
      <c r="G65" s="315"/>
      <c r="H65" s="314"/>
      <c r="I65" s="1363"/>
      <c r="J65" s="222"/>
      <c r="K65" s="222"/>
      <c r="L65" s="1367"/>
      <c r="M65" s="1363"/>
      <c r="N65" s="1363"/>
      <c r="O65" s="1363"/>
      <c r="P65" s="1363"/>
      <c r="Q65" s="1331"/>
      <c r="R65" s="1332"/>
      <c r="S65" s="316"/>
      <c r="T65" s="314"/>
      <c r="U65" s="314"/>
      <c r="V65" s="314"/>
      <c r="W65" s="314"/>
      <c r="X65" s="314"/>
    </row>
    <row r="66" spans="1:24" x14ac:dyDescent="0.2">
      <c r="A66" s="299">
        <v>53</v>
      </c>
      <c r="B66" s="1365"/>
      <c r="C66" s="1365"/>
      <c r="D66" s="222"/>
      <c r="E66" s="222"/>
      <c r="F66" s="314"/>
      <c r="G66" s="315"/>
      <c r="H66" s="314"/>
      <c r="I66" s="1363"/>
      <c r="J66" s="222"/>
      <c r="K66" s="222"/>
      <c r="L66" s="1367"/>
      <c r="M66" s="1363"/>
      <c r="N66" s="1363"/>
      <c r="O66" s="1363"/>
      <c r="P66" s="1363"/>
      <c r="Q66" s="1331"/>
      <c r="R66" s="1332"/>
      <c r="S66" s="316"/>
      <c r="T66" s="314"/>
      <c r="U66" s="314"/>
      <c r="V66" s="314"/>
      <c r="W66" s="314"/>
      <c r="X66" s="314"/>
    </row>
    <row r="67" spans="1:24" x14ac:dyDescent="0.2">
      <c r="A67" s="300">
        <v>54</v>
      </c>
      <c r="B67" s="1365"/>
      <c r="C67" s="1365"/>
      <c r="D67" s="222"/>
      <c r="E67" s="222"/>
      <c r="F67" s="314"/>
      <c r="G67" s="315"/>
      <c r="H67" s="314"/>
      <c r="I67" s="1363"/>
      <c r="J67" s="222"/>
      <c r="K67" s="222"/>
      <c r="L67" s="1367"/>
      <c r="M67" s="1363"/>
      <c r="N67" s="1363"/>
      <c r="O67" s="1363"/>
      <c r="P67" s="1363"/>
      <c r="Q67" s="1331"/>
      <c r="R67" s="1332"/>
      <c r="S67" s="316"/>
      <c r="T67" s="314"/>
      <c r="U67" s="314"/>
      <c r="V67" s="314"/>
      <c r="W67" s="314"/>
      <c r="X67" s="314"/>
    </row>
    <row r="68" spans="1:24" x14ac:dyDescent="0.2">
      <c r="A68" s="299">
        <v>55</v>
      </c>
      <c r="B68" s="1365"/>
      <c r="C68" s="1365"/>
      <c r="D68" s="222"/>
      <c r="E68" s="222"/>
      <c r="F68" s="314"/>
      <c r="G68" s="315"/>
      <c r="H68" s="314"/>
      <c r="I68" s="1363"/>
      <c r="J68" s="222"/>
      <c r="K68" s="222"/>
      <c r="L68" s="1367"/>
      <c r="M68" s="1363"/>
      <c r="N68" s="1363"/>
      <c r="O68" s="1363"/>
      <c r="P68" s="1363"/>
      <c r="Q68" s="1331"/>
      <c r="R68" s="1332"/>
      <c r="S68" s="316"/>
      <c r="T68" s="314"/>
      <c r="U68" s="314"/>
      <c r="V68" s="314"/>
      <c r="W68" s="314"/>
      <c r="X68" s="314"/>
    </row>
    <row r="69" spans="1:24" x14ac:dyDescent="0.2">
      <c r="A69" s="300">
        <v>56</v>
      </c>
      <c r="B69" s="1365"/>
      <c r="C69" s="1365"/>
      <c r="D69" s="222"/>
      <c r="E69" s="222"/>
      <c r="F69" s="314"/>
      <c r="G69" s="315"/>
      <c r="H69" s="314"/>
      <c r="I69" s="1363"/>
      <c r="J69" s="222"/>
      <c r="K69" s="222"/>
      <c r="L69" s="1367"/>
      <c r="M69" s="1363"/>
      <c r="N69" s="1363"/>
      <c r="O69" s="1363"/>
      <c r="P69" s="1363"/>
      <c r="Q69" s="1331"/>
      <c r="R69" s="1332"/>
      <c r="S69" s="316"/>
      <c r="T69" s="314"/>
      <c r="U69" s="314"/>
      <c r="V69" s="314"/>
      <c r="W69" s="314"/>
      <c r="X69" s="314"/>
    </row>
    <row r="70" spans="1:24" x14ac:dyDescent="0.2">
      <c r="A70" s="299">
        <v>57</v>
      </c>
      <c r="B70" s="1365"/>
      <c r="C70" s="1365"/>
      <c r="D70" s="222"/>
      <c r="E70" s="222"/>
      <c r="F70" s="314"/>
      <c r="G70" s="315"/>
      <c r="H70" s="314"/>
      <c r="I70" s="1363"/>
      <c r="J70" s="222"/>
      <c r="K70" s="222"/>
      <c r="L70" s="1367"/>
      <c r="M70" s="1363"/>
      <c r="N70" s="1363"/>
      <c r="O70" s="1363"/>
      <c r="P70" s="1363"/>
      <c r="Q70" s="1331"/>
      <c r="R70" s="1332"/>
      <c r="S70" s="316"/>
      <c r="T70" s="314"/>
      <c r="U70" s="314"/>
      <c r="V70" s="314"/>
      <c r="W70" s="314"/>
      <c r="X70" s="314"/>
    </row>
    <row r="71" spans="1:24" x14ac:dyDescent="0.2">
      <c r="A71" s="300">
        <v>58</v>
      </c>
      <c r="B71" s="1365"/>
      <c r="C71" s="1365"/>
      <c r="D71" s="222"/>
      <c r="E71" s="222"/>
      <c r="F71" s="314"/>
      <c r="G71" s="315"/>
      <c r="H71" s="314"/>
      <c r="I71" s="1363"/>
      <c r="J71" s="222"/>
      <c r="K71" s="222"/>
      <c r="L71" s="1367"/>
      <c r="M71" s="1363"/>
      <c r="N71" s="1363"/>
      <c r="O71" s="1363"/>
      <c r="P71" s="1363"/>
      <c r="Q71" s="1331"/>
      <c r="R71" s="1332"/>
      <c r="S71" s="316"/>
      <c r="T71" s="314"/>
      <c r="U71" s="314"/>
      <c r="V71" s="314"/>
      <c r="W71" s="314"/>
      <c r="X71" s="314"/>
    </row>
    <row r="72" spans="1:24" x14ac:dyDescent="0.2">
      <c r="A72" s="299">
        <v>59</v>
      </c>
      <c r="B72" s="1365"/>
      <c r="C72" s="1365"/>
      <c r="D72" s="222"/>
      <c r="E72" s="222"/>
      <c r="F72" s="314"/>
      <c r="G72" s="315"/>
      <c r="H72" s="314"/>
      <c r="I72" s="1363"/>
      <c r="J72" s="222"/>
      <c r="K72" s="222"/>
      <c r="L72" s="1367"/>
      <c r="M72" s="1363"/>
      <c r="N72" s="1363"/>
      <c r="O72" s="1363"/>
      <c r="P72" s="1363"/>
      <c r="Q72" s="1331"/>
      <c r="R72" s="1332"/>
      <c r="S72" s="316"/>
      <c r="T72" s="314"/>
      <c r="U72" s="314"/>
      <c r="V72" s="314"/>
      <c r="W72" s="314"/>
      <c r="X72" s="314"/>
    </row>
    <row r="73" spans="1:24" x14ac:dyDescent="0.2">
      <c r="A73" s="300">
        <v>60</v>
      </c>
      <c r="B73" s="1365"/>
      <c r="C73" s="1365"/>
      <c r="D73" s="222"/>
      <c r="E73" s="222"/>
      <c r="F73" s="314"/>
      <c r="G73" s="315"/>
      <c r="H73" s="314"/>
      <c r="I73" s="1363"/>
      <c r="J73" s="222"/>
      <c r="K73" s="222"/>
      <c r="L73" s="1367"/>
      <c r="M73" s="1363"/>
      <c r="N73" s="1363"/>
      <c r="O73" s="1363"/>
      <c r="P73" s="1363"/>
      <c r="Q73" s="1331"/>
      <c r="R73" s="1332"/>
      <c r="S73" s="316"/>
      <c r="T73" s="314"/>
      <c r="U73" s="314"/>
      <c r="V73" s="314"/>
      <c r="W73" s="314"/>
      <c r="X73" s="314"/>
    </row>
    <row r="74" spans="1:24" x14ac:dyDescent="0.2">
      <c r="A74" s="299">
        <v>61</v>
      </c>
      <c r="B74" s="1365"/>
      <c r="C74" s="1365"/>
      <c r="D74" s="222"/>
      <c r="E74" s="222"/>
      <c r="F74" s="314"/>
      <c r="G74" s="315"/>
      <c r="H74" s="314"/>
      <c r="I74" s="1363"/>
      <c r="J74" s="222"/>
      <c r="K74" s="222"/>
      <c r="L74" s="1367"/>
      <c r="M74" s="1363"/>
      <c r="N74" s="1363"/>
      <c r="O74" s="1363"/>
      <c r="P74" s="1363"/>
      <c r="Q74" s="1331"/>
      <c r="R74" s="1332"/>
      <c r="S74" s="316"/>
      <c r="T74" s="314"/>
      <c r="U74" s="314"/>
      <c r="V74" s="314"/>
      <c r="W74" s="314"/>
      <c r="X74" s="314"/>
    </row>
    <row r="75" spans="1:24" x14ac:dyDescent="0.2">
      <c r="A75" s="300">
        <v>62</v>
      </c>
      <c r="B75" s="1365"/>
      <c r="C75" s="1365"/>
      <c r="D75" s="222"/>
      <c r="E75" s="222"/>
      <c r="F75" s="314"/>
      <c r="G75" s="315"/>
      <c r="H75" s="314"/>
      <c r="I75" s="1363"/>
      <c r="J75" s="222"/>
      <c r="K75" s="222"/>
      <c r="L75" s="1367"/>
      <c r="M75" s="1363"/>
      <c r="N75" s="1363"/>
      <c r="O75" s="1363"/>
      <c r="P75" s="1363"/>
      <c r="Q75" s="1331"/>
      <c r="R75" s="1332"/>
      <c r="S75" s="316"/>
      <c r="T75" s="314"/>
      <c r="U75" s="314"/>
      <c r="V75" s="314"/>
      <c r="W75" s="314"/>
      <c r="X75" s="314"/>
    </row>
    <row r="76" spans="1:24" x14ac:dyDescent="0.2">
      <c r="A76" s="299">
        <v>63</v>
      </c>
      <c r="B76" s="1365"/>
      <c r="C76" s="1365"/>
      <c r="D76" s="222"/>
      <c r="E76" s="222"/>
      <c r="F76" s="314"/>
      <c r="G76" s="315"/>
      <c r="H76" s="314"/>
      <c r="I76" s="1363"/>
      <c r="J76" s="222"/>
      <c r="K76" s="222"/>
      <c r="L76" s="1367"/>
      <c r="M76" s="1363"/>
      <c r="N76" s="1363"/>
      <c r="O76" s="1363"/>
      <c r="P76" s="1363"/>
      <c r="Q76" s="1331"/>
      <c r="R76" s="1332"/>
      <c r="S76" s="316"/>
      <c r="T76" s="314"/>
      <c r="U76" s="314"/>
      <c r="V76" s="314"/>
      <c r="W76" s="314"/>
      <c r="X76" s="314"/>
    </row>
    <row r="77" spans="1:24" x14ac:dyDescent="0.2">
      <c r="A77" s="300">
        <v>64</v>
      </c>
      <c r="B77" s="1365"/>
      <c r="C77" s="1365"/>
      <c r="D77" s="222"/>
      <c r="E77" s="222"/>
      <c r="F77" s="314"/>
      <c r="G77" s="315"/>
      <c r="H77" s="314"/>
      <c r="I77" s="1363"/>
      <c r="J77" s="222"/>
      <c r="K77" s="222"/>
      <c r="L77" s="1367"/>
      <c r="M77" s="1363"/>
      <c r="N77" s="1363"/>
      <c r="O77" s="1363"/>
      <c r="P77" s="1363"/>
      <c r="Q77" s="1331"/>
      <c r="R77" s="1332"/>
      <c r="S77" s="316"/>
      <c r="T77" s="314"/>
      <c r="U77" s="314"/>
      <c r="V77" s="314"/>
      <c r="W77" s="314"/>
      <c r="X77" s="314"/>
    </row>
    <row r="78" spans="1:24" x14ac:dyDescent="0.2">
      <c r="A78" s="299">
        <v>65</v>
      </c>
      <c r="B78" s="1365"/>
      <c r="C78" s="1365"/>
      <c r="D78" s="222"/>
      <c r="E78" s="222"/>
      <c r="F78" s="314"/>
      <c r="G78" s="315"/>
      <c r="H78" s="314"/>
      <c r="I78" s="1363"/>
      <c r="J78" s="222"/>
      <c r="K78" s="222"/>
      <c r="L78" s="1367"/>
      <c r="M78" s="1363"/>
      <c r="N78" s="1363"/>
      <c r="O78" s="1363"/>
      <c r="P78" s="1363"/>
      <c r="Q78" s="1331"/>
      <c r="R78" s="1332"/>
      <c r="S78" s="316"/>
      <c r="T78" s="314"/>
      <c r="U78" s="314"/>
      <c r="V78" s="314"/>
      <c r="W78" s="314"/>
      <c r="X78" s="314"/>
    </row>
    <row r="79" spans="1:24" x14ac:dyDescent="0.2">
      <c r="A79" s="300">
        <v>66</v>
      </c>
      <c r="B79" s="1365"/>
      <c r="C79" s="1365"/>
      <c r="D79" s="222"/>
      <c r="E79" s="222"/>
      <c r="F79" s="314"/>
      <c r="G79" s="315"/>
      <c r="H79" s="314"/>
      <c r="I79" s="1363"/>
      <c r="J79" s="222"/>
      <c r="K79" s="222"/>
      <c r="L79" s="1367"/>
      <c r="M79" s="1363"/>
      <c r="N79" s="1363"/>
      <c r="O79" s="1363"/>
      <c r="P79" s="1363"/>
      <c r="Q79" s="1331"/>
      <c r="R79" s="1332"/>
      <c r="S79" s="316"/>
      <c r="T79" s="314"/>
      <c r="U79" s="314"/>
      <c r="V79" s="314"/>
      <c r="W79" s="314"/>
      <c r="X79" s="314"/>
    </row>
    <row r="80" spans="1:24" x14ac:dyDescent="0.2">
      <c r="A80" s="299">
        <v>67</v>
      </c>
      <c r="B80" s="1365"/>
      <c r="C80" s="1365"/>
      <c r="D80" s="222"/>
      <c r="E80" s="222"/>
      <c r="F80" s="314"/>
      <c r="G80" s="315"/>
      <c r="H80" s="314"/>
      <c r="I80" s="1363"/>
      <c r="J80" s="222"/>
      <c r="K80" s="222"/>
      <c r="L80" s="1367"/>
      <c r="M80" s="1363"/>
      <c r="N80" s="1363"/>
      <c r="O80" s="1363"/>
      <c r="P80" s="1363"/>
      <c r="Q80" s="1331"/>
      <c r="R80" s="1332"/>
      <c r="S80" s="316"/>
      <c r="T80" s="314"/>
      <c r="U80" s="314"/>
      <c r="V80" s="314"/>
      <c r="W80" s="314"/>
      <c r="X80" s="314"/>
    </row>
    <row r="81" spans="1:24" x14ac:dyDescent="0.2">
      <c r="A81" s="300">
        <v>68</v>
      </c>
      <c r="B81" s="1365"/>
      <c r="C81" s="1365"/>
      <c r="D81" s="222"/>
      <c r="E81" s="222"/>
      <c r="F81" s="314"/>
      <c r="G81" s="315"/>
      <c r="H81" s="314"/>
      <c r="I81" s="1363"/>
      <c r="J81" s="222"/>
      <c r="K81" s="222"/>
      <c r="L81" s="1367"/>
      <c r="M81" s="1363"/>
      <c r="N81" s="1363"/>
      <c r="O81" s="1363"/>
      <c r="P81" s="1363"/>
      <c r="Q81" s="1331"/>
      <c r="R81" s="1332"/>
      <c r="S81" s="316"/>
      <c r="T81" s="314"/>
      <c r="U81" s="314"/>
      <c r="V81" s="314"/>
      <c r="W81" s="314"/>
      <c r="X81" s="314"/>
    </row>
    <row r="82" spans="1:24" x14ac:dyDescent="0.2">
      <c r="A82" s="299">
        <v>69</v>
      </c>
      <c r="B82" s="1365"/>
      <c r="C82" s="1365"/>
      <c r="D82" s="222"/>
      <c r="E82" s="222"/>
      <c r="F82" s="314"/>
      <c r="G82" s="315"/>
      <c r="H82" s="314"/>
      <c r="I82" s="1363"/>
      <c r="J82" s="222"/>
      <c r="K82" s="222"/>
      <c r="L82" s="1367"/>
      <c r="M82" s="1363"/>
      <c r="N82" s="1363"/>
      <c r="O82" s="1363"/>
      <c r="P82" s="1363"/>
      <c r="Q82" s="1331"/>
      <c r="R82" s="1332"/>
      <c r="S82" s="316"/>
      <c r="T82" s="314"/>
      <c r="U82" s="314"/>
      <c r="V82" s="314"/>
      <c r="W82" s="314"/>
      <c r="X82" s="314"/>
    </row>
    <row r="83" spans="1:24" x14ac:dyDescent="0.2">
      <c r="A83" s="300">
        <v>70</v>
      </c>
      <c r="B83" s="1365"/>
      <c r="C83" s="1365"/>
      <c r="D83" s="222"/>
      <c r="E83" s="222"/>
      <c r="F83" s="314"/>
      <c r="G83" s="315"/>
      <c r="H83" s="314"/>
      <c r="I83" s="1363"/>
      <c r="J83" s="222"/>
      <c r="K83" s="222"/>
      <c r="L83" s="1367"/>
      <c r="M83" s="1363"/>
      <c r="N83" s="1363"/>
      <c r="O83" s="1363"/>
      <c r="P83" s="1363"/>
      <c r="Q83" s="1331"/>
      <c r="R83" s="1332"/>
      <c r="S83" s="316"/>
      <c r="T83" s="314"/>
      <c r="U83" s="314"/>
      <c r="V83" s="314"/>
      <c r="W83" s="314"/>
      <c r="X83" s="314"/>
    </row>
    <row r="84" spans="1:24" x14ac:dyDescent="0.2">
      <c r="A84" s="299">
        <v>71</v>
      </c>
      <c r="B84" s="1365"/>
      <c r="C84" s="1365"/>
      <c r="D84" s="222"/>
      <c r="E84" s="222"/>
      <c r="F84" s="314"/>
      <c r="G84" s="315"/>
      <c r="H84" s="314"/>
      <c r="I84" s="1363"/>
      <c r="J84" s="222"/>
      <c r="K84" s="222"/>
      <c r="L84" s="1367"/>
      <c r="M84" s="1363"/>
      <c r="N84" s="1363"/>
      <c r="O84" s="1363"/>
      <c r="P84" s="1363"/>
      <c r="Q84" s="1331"/>
      <c r="R84" s="1332"/>
      <c r="S84" s="316"/>
      <c r="T84" s="314"/>
      <c r="U84" s="314"/>
      <c r="V84" s="314"/>
      <c r="W84" s="314"/>
      <c r="X84" s="314"/>
    </row>
    <row r="85" spans="1:24" x14ac:dyDescent="0.2">
      <c r="A85" s="300">
        <v>72</v>
      </c>
      <c r="B85" s="1365"/>
      <c r="C85" s="1365"/>
      <c r="D85" s="222"/>
      <c r="E85" s="222"/>
      <c r="F85" s="314"/>
      <c r="G85" s="315"/>
      <c r="H85" s="314"/>
      <c r="I85" s="1363"/>
      <c r="J85" s="222"/>
      <c r="K85" s="222"/>
      <c r="L85" s="1367"/>
      <c r="M85" s="1363"/>
      <c r="N85" s="1363"/>
      <c r="O85" s="1363"/>
      <c r="P85" s="1363"/>
      <c r="Q85" s="1331"/>
      <c r="R85" s="1332"/>
      <c r="S85" s="316"/>
      <c r="T85" s="314"/>
      <c r="U85" s="314"/>
      <c r="V85" s="314"/>
      <c r="W85" s="314"/>
      <c r="X85" s="314"/>
    </row>
    <row r="86" spans="1:24" x14ac:dyDescent="0.2">
      <c r="A86" s="299">
        <v>73</v>
      </c>
      <c r="B86" s="1365"/>
      <c r="C86" s="1365"/>
      <c r="D86" s="222"/>
      <c r="E86" s="222"/>
      <c r="F86" s="314"/>
      <c r="G86" s="315"/>
      <c r="H86" s="314"/>
      <c r="I86" s="1363"/>
      <c r="J86" s="222"/>
      <c r="K86" s="222"/>
      <c r="L86" s="1367"/>
      <c r="M86" s="1363"/>
      <c r="N86" s="1363"/>
      <c r="O86" s="1363"/>
      <c r="P86" s="1363"/>
      <c r="Q86" s="1331"/>
      <c r="R86" s="1332"/>
      <c r="S86" s="316"/>
      <c r="T86" s="314"/>
      <c r="U86" s="314"/>
      <c r="V86" s="314"/>
      <c r="W86" s="314"/>
      <c r="X86" s="314"/>
    </row>
    <row r="87" spans="1:24" x14ac:dyDescent="0.2">
      <c r="A87" s="300">
        <v>74</v>
      </c>
      <c r="B87" s="1365"/>
      <c r="C87" s="1365"/>
      <c r="D87" s="222"/>
      <c r="E87" s="222"/>
      <c r="F87" s="314"/>
      <c r="G87" s="315"/>
      <c r="H87" s="314"/>
      <c r="I87" s="1363"/>
      <c r="J87" s="222"/>
      <c r="K87" s="222"/>
      <c r="L87" s="1367"/>
      <c r="M87" s="1363"/>
      <c r="N87" s="1363"/>
      <c r="O87" s="1363"/>
      <c r="P87" s="1363"/>
      <c r="Q87" s="1331"/>
      <c r="R87" s="1332"/>
      <c r="S87" s="316"/>
      <c r="T87" s="314"/>
      <c r="U87" s="314"/>
      <c r="V87" s="314"/>
      <c r="W87" s="314"/>
      <c r="X87" s="314"/>
    </row>
    <row r="88" spans="1:24" x14ac:dyDescent="0.2">
      <c r="A88" s="299">
        <v>75</v>
      </c>
      <c r="B88" s="1365"/>
      <c r="C88" s="1365"/>
      <c r="D88" s="222"/>
      <c r="E88" s="222"/>
      <c r="F88" s="314"/>
      <c r="G88" s="315"/>
      <c r="H88" s="314"/>
      <c r="I88" s="1363"/>
      <c r="J88" s="222"/>
      <c r="K88" s="222"/>
      <c r="L88" s="1367"/>
      <c r="M88" s="1363"/>
      <c r="N88" s="1363"/>
      <c r="O88" s="1363"/>
      <c r="P88" s="1363"/>
      <c r="Q88" s="1331"/>
      <c r="R88" s="1332"/>
      <c r="S88" s="316"/>
      <c r="T88" s="314"/>
      <c r="U88" s="314"/>
      <c r="V88" s="314"/>
      <c r="W88" s="314"/>
      <c r="X88" s="314"/>
    </row>
    <row r="89" spans="1:24" x14ac:dyDescent="0.2">
      <c r="A89" s="300">
        <v>76</v>
      </c>
      <c r="B89" s="1365"/>
      <c r="C89" s="1365"/>
      <c r="D89" s="222"/>
      <c r="E89" s="222"/>
      <c r="F89" s="314"/>
      <c r="G89" s="315"/>
      <c r="H89" s="314"/>
      <c r="I89" s="1363"/>
      <c r="J89" s="222"/>
      <c r="K89" s="222"/>
      <c r="L89" s="1367"/>
      <c r="M89" s="1363"/>
      <c r="N89" s="1363"/>
      <c r="O89" s="1363"/>
      <c r="P89" s="1363"/>
      <c r="Q89" s="1331"/>
      <c r="R89" s="1332"/>
      <c r="S89" s="316"/>
      <c r="T89" s="314"/>
      <c r="U89" s="314"/>
      <c r="V89" s="314"/>
      <c r="W89" s="314"/>
      <c r="X89" s="314"/>
    </row>
    <row r="90" spans="1:24" x14ac:dyDescent="0.2">
      <c r="A90" s="299">
        <v>77</v>
      </c>
      <c r="B90" s="1365"/>
      <c r="C90" s="1365"/>
      <c r="D90" s="222"/>
      <c r="E90" s="222"/>
      <c r="F90" s="314"/>
      <c r="G90" s="315"/>
      <c r="H90" s="314"/>
      <c r="I90" s="1363"/>
      <c r="J90" s="222"/>
      <c r="K90" s="222"/>
      <c r="L90" s="1367"/>
      <c r="M90" s="1363"/>
      <c r="N90" s="1363"/>
      <c r="O90" s="1363"/>
      <c r="P90" s="1363"/>
      <c r="Q90" s="1331"/>
      <c r="R90" s="1332"/>
      <c r="S90" s="316"/>
      <c r="T90" s="314"/>
      <c r="U90" s="314"/>
      <c r="V90" s="314"/>
      <c r="W90" s="314"/>
      <c r="X90" s="314"/>
    </row>
    <row r="91" spans="1:24" x14ac:dyDescent="0.2">
      <c r="A91" s="300">
        <v>78</v>
      </c>
      <c r="B91" s="1365"/>
      <c r="C91" s="1365"/>
      <c r="D91" s="222"/>
      <c r="E91" s="222"/>
      <c r="F91" s="314"/>
      <c r="G91" s="315"/>
      <c r="H91" s="314"/>
      <c r="I91" s="1363"/>
      <c r="J91" s="222"/>
      <c r="K91" s="222"/>
      <c r="L91" s="1367"/>
      <c r="M91" s="1363"/>
      <c r="N91" s="1363"/>
      <c r="O91" s="1363"/>
      <c r="P91" s="1363"/>
      <c r="Q91" s="1331"/>
      <c r="R91" s="1332"/>
      <c r="S91" s="316"/>
      <c r="T91" s="314"/>
      <c r="U91" s="314"/>
      <c r="V91" s="314"/>
      <c r="W91" s="314"/>
      <c r="X91" s="314"/>
    </row>
    <row r="92" spans="1:24" x14ac:dyDescent="0.2">
      <c r="A92" s="299">
        <v>79</v>
      </c>
      <c r="B92" s="1365"/>
      <c r="C92" s="1365"/>
      <c r="D92" s="222"/>
      <c r="E92" s="222"/>
      <c r="F92" s="314"/>
      <c r="G92" s="315"/>
      <c r="H92" s="314"/>
      <c r="I92" s="1363"/>
      <c r="J92" s="222"/>
      <c r="K92" s="222"/>
      <c r="L92" s="1367"/>
      <c r="M92" s="1363"/>
      <c r="N92" s="1363"/>
      <c r="O92" s="1363"/>
      <c r="P92" s="1363"/>
      <c r="Q92" s="1331"/>
      <c r="R92" s="1332"/>
      <c r="S92" s="316"/>
      <c r="T92" s="314"/>
      <c r="U92" s="314"/>
      <c r="V92" s="314"/>
      <c r="W92" s="314"/>
      <c r="X92" s="314"/>
    </row>
    <row r="93" spans="1:24" x14ac:dyDescent="0.2">
      <c r="A93" s="300">
        <v>80</v>
      </c>
      <c r="B93" s="1365"/>
      <c r="C93" s="1365"/>
      <c r="D93" s="222"/>
      <c r="E93" s="222"/>
      <c r="F93" s="314"/>
      <c r="G93" s="315"/>
      <c r="H93" s="314"/>
      <c r="I93" s="1363"/>
      <c r="J93" s="222"/>
      <c r="K93" s="222"/>
      <c r="L93" s="1367"/>
      <c r="M93" s="1363"/>
      <c r="N93" s="1363"/>
      <c r="O93" s="1363"/>
      <c r="P93" s="1363"/>
      <c r="Q93" s="1331"/>
      <c r="R93" s="1332"/>
      <c r="S93" s="316"/>
      <c r="T93" s="314"/>
      <c r="U93" s="314"/>
      <c r="V93" s="314"/>
      <c r="W93" s="314"/>
      <c r="X93" s="314"/>
    </row>
    <row r="94" spans="1:24" x14ac:dyDescent="0.2">
      <c r="A94" s="299">
        <v>81</v>
      </c>
      <c r="B94" s="1365"/>
      <c r="C94" s="1365"/>
      <c r="D94" s="222"/>
      <c r="E94" s="222"/>
      <c r="F94" s="314"/>
      <c r="G94" s="315"/>
      <c r="H94" s="314"/>
      <c r="I94" s="1363"/>
      <c r="J94" s="222"/>
      <c r="K94" s="222"/>
      <c r="L94" s="1367"/>
      <c r="M94" s="1363"/>
      <c r="N94" s="1363"/>
      <c r="O94" s="1363"/>
      <c r="P94" s="1363"/>
      <c r="Q94" s="1331"/>
      <c r="R94" s="1332"/>
      <c r="S94" s="316"/>
      <c r="T94" s="314"/>
      <c r="U94" s="314"/>
      <c r="V94" s="314"/>
      <c r="W94" s="314"/>
      <c r="X94" s="314"/>
    </row>
    <row r="95" spans="1:24" x14ac:dyDescent="0.2">
      <c r="A95" s="300">
        <v>82</v>
      </c>
      <c r="B95" s="1365"/>
      <c r="C95" s="1365"/>
      <c r="D95" s="222"/>
      <c r="E95" s="222"/>
      <c r="F95" s="314"/>
      <c r="G95" s="315"/>
      <c r="H95" s="314"/>
      <c r="I95" s="1363"/>
      <c r="J95" s="222"/>
      <c r="K95" s="222"/>
      <c r="L95" s="1367"/>
      <c r="M95" s="1363"/>
      <c r="N95" s="1363"/>
      <c r="O95" s="1363"/>
      <c r="P95" s="1363"/>
      <c r="Q95" s="1331"/>
      <c r="R95" s="1332"/>
      <c r="S95" s="316"/>
      <c r="T95" s="314"/>
      <c r="U95" s="314"/>
      <c r="V95" s="314"/>
      <c r="W95" s="314"/>
      <c r="X95" s="314"/>
    </row>
    <row r="96" spans="1:24" x14ac:dyDescent="0.2">
      <c r="A96" s="299">
        <v>83</v>
      </c>
      <c r="B96" s="1365"/>
      <c r="C96" s="1365"/>
      <c r="D96" s="222"/>
      <c r="E96" s="222"/>
      <c r="F96" s="314"/>
      <c r="G96" s="315"/>
      <c r="H96" s="314"/>
      <c r="I96" s="1363"/>
      <c r="J96" s="222"/>
      <c r="K96" s="222"/>
      <c r="L96" s="1367"/>
      <c r="M96" s="1363"/>
      <c r="N96" s="1363"/>
      <c r="O96" s="1363"/>
      <c r="P96" s="1363"/>
      <c r="Q96" s="1331"/>
      <c r="R96" s="1332"/>
      <c r="S96" s="316"/>
      <c r="T96" s="314"/>
      <c r="U96" s="314"/>
      <c r="V96" s="314"/>
      <c r="W96" s="314"/>
      <c r="X96" s="314"/>
    </row>
    <row r="97" spans="1:24" x14ac:dyDescent="0.2">
      <c r="A97" s="300">
        <v>84</v>
      </c>
      <c r="B97" s="1365"/>
      <c r="C97" s="1365"/>
      <c r="D97" s="222"/>
      <c r="E97" s="222"/>
      <c r="F97" s="314"/>
      <c r="G97" s="315"/>
      <c r="H97" s="314"/>
      <c r="I97" s="1363"/>
      <c r="J97" s="222"/>
      <c r="K97" s="222"/>
      <c r="L97" s="1367"/>
      <c r="M97" s="1363"/>
      <c r="N97" s="1363"/>
      <c r="O97" s="1363"/>
      <c r="P97" s="1363"/>
      <c r="Q97" s="1331"/>
      <c r="R97" s="1332"/>
      <c r="S97" s="316"/>
      <c r="T97" s="314"/>
      <c r="U97" s="314"/>
      <c r="V97" s="314"/>
      <c r="W97" s="314"/>
      <c r="X97" s="314"/>
    </row>
    <row r="98" spans="1:24" x14ac:dyDescent="0.2">
      <c r="A98" s="299">
        <v>85</v>
      </c>
      <c r="B98" s="1365"/>
      <c r="C98" s="1365"/>
      <c r="D98" s="222"/>
      <c r="E98" s="222"/>
      <c r="F98" s="314"/>
      <c r="G98" s="315"/>
      <c r="H98" s="314"/>
      <c r="I98" s="1363"/>
      <c r="J98" s="222"/>
      <c r="K98" s="222"/>
      <c r="L98" s="1367"/>
      <c r="M98" s="1363"/>
      <c r="N98" s="1363"/>
      <c r="O98" s="1363"/>
      <c r="P98" s="1363"/>
      <c r="Q98" s="1331"/>
      <c r="R98" s="1332"/>
      <c r="S98" s="316"/>
      <c r="T98" s="314"/>
      <c r="U98" s="314"/>
      <c r="V98" s="314"/>
      <c r="W98" s="314"/>
      <c r="X98" s="314"/>
    </row>
    <row r="99" spans="1:24" x14ac:dyDescent="0.2">
      <c r="A99" s="300">
        <v>86</v>
      </c>
      <c r="B99" s="1365"/>
      <c r="C99" s="1365"/>
      <c r="D99" s="222"/>
      <c r="E99" s="222"/>
      <c r="F99" s="314"/>
      <c r="G99" s="315"/>
      <c r="H99" s="314"/>
      <c r="I99" s="1363"/>
      <c r="J99" s="222"/>
      <c r="K99" s="222"/>
      <c r="L99" s="1367"/>
      <c r="M99" s="1363"/>
      <c r="N99" s="1363"/>
      <c r="O99" s="1363"/>
      <c r="P99" s="1363"/>
      <c r="Q99" s="1331"/>
      <c r="R99" s="1332"/>
      <c r="S99" s="316"/>
      <c r="T99" s="314"/>
      <c r="U99" s="314"/>
      <c r="V99" s="314"/>
      <c r="W99" s="314"/>
      <c r="X99" s="314"/>
    </row>
    <row r="100" spans="1:24" x14ac:dyDescent="0.2">
      <c r="A100" s="299">
        <v>87</v>
      </c>
      <c r="B100" s="1365"/>
      <c r="C100" s="1365"/>
      <c r="D100" s="222"/>
      <c r="E100" s="222"/>
      <c r="F100" s="314"/>
      <c r="G100" s="315"/>
      <c r="H100" s="314"/>
      <c r="I100" s="1363"/>
      <c r="J100" s="222"/>
      <c r="K100" s="222"/>
      <c r="L100" s="1367"/>
      <c r="M100" s="1363"/>
      <c r="N100" s="1363"/>
      <c r="O100" s="1363"/>
      <c r="P100" s="1363"/>
      <c r="Q100" s="1331"/>
      <c r="R100" s="1332"/>
      <c r="S100" s="316"/>
      <c r="T100" s="314"/>
      <c r="U100" s="314"/>
      <c r="V100" s="314"/>
      <c r="W100" s="314"/>
      <c r="X100" s="314"/>
    </row>
    <row r="101" spans="1:24" x14ac:dyDescent="0.2">
      <c r="A101" s="300">
        <v>88</v>
      </c>
      <c r="B101" s="1365"/>
      <c r="C101" s="1365"/>
      <c r="D101" s="222"/>
      <c r="E101" s="222"/>
      <c r="F101" s="314"/>
      <c r="G101" s="315"/>
      <c r="H101" s="314"/>
      <c r="I101" s="1363"/>
      <c r="J101" s="222"/>
      <c r="K101" s="222"/>
      <c r="L101" s="1367"/>
      <c r="M101" s="1363"/>
      <c r="N101" s="1363"/>
      <c r="O101" s="1363"/>
      <c r="P101" s="1363"/>
      <c r="Q101" s="1331"/>
      <c r="R101" s="1332"/>
      <c r="S101" s="316"/>
      <c r="T101" s="314"/>
      <c r="U101" s="314"/>
      <c r="V101" s="314"/>
      <c r="W101" s="314"/>
      <c r="X101" s="314"/>
    </row>
    <row r="102" spans="1:24" x14ac:dyDescent="0.2">
      <c r="A102" s="299">
        <v>89</v>
      </c>
      <c r="B102" s="1365"/>
      <c r="C102" s="1365"/>
      <c r="D102" s="222"/>
      <c r="E102" s="222"/>
      <c r="F102" s="314"/>
      <c r="G102" s="315"/>
      <c r="H102" s="314"/>
      <c r="I102" s="1363"/>
      <c r="J102" s="222"/>
      <c r="K102" s="222"/>
      <c r="L102" s="1367"/>
      <c r="M102" s="1363"/>
      <c r="N102" s="1363"/>
      <c r="O102" s="1363"/>
      <c r="P102" s="1363"/>
      <c r="Q102" s="1331"/>
      <c r="R102" s="1332"/>
      <c r="S102" s="316"/>
      <c r="T102" s="314"/>
      <c r="U102" s="314"/>
      <c r="V102" s="314"/>
      <c r="W102" s="314"/>
      <c r="X102" s="314"/>
    </row>
    <row r="103" spans="1:24" x14ac:dyDescent="0.2">
      <c r="A103" s="300">
        <v>90</v>
      </c>
      <c r="B103" s="1365"/>
      <c r="C103" s="1365"/>
      <c r="D103" s="222"/>
      <c r="E103" s="222"/>
      <c r="F103" s="314"/>
      <c r="G103" s="315"/>
      <c r="H103" s="314"/>
      <c r="I103" s="1363"/>
      <c r="J103" s="222"/>
      <c r="K103" s="222"/>
      <c r="L103" s="1367"/>
      <c r="M103" s="1363"/>
      <c r="N103" s="1363"/>
      <c r="O103" s="1363"/>
      <c r="P103" s="1363"/>
      <c r="Q103" s="1331"/>
      <c r="R103" s="1332"/>
      <c r="S103" s="316"/>
      <c r="T103" s="314"/>
      <c r="U103" s="314"/>
      <c r="V103" s="314"/>
      <c r="W103" s="314"/>
      <c r="X103" s="314"/>
    </row>
    <row r="104" spans="1:24" x14ac:dyDescent="0.2">
      <c r="A104" s="299">
        <v>91</v>
      </c>
      <c r="B104" s="1365"/>
      <c r="C104" s="1365"/>
      <c r="D104" s="222"/>
      <c r="E104" s="222"/>
      <c r="F104" s="314"/>
      <c r="G104" s="315"/>
      <c r="H104" s="314"/>
      <c r="I104" s="1363"/>
      <c r="J104" s="222"/>
      <c r="K104" s="222"/>
      <c r="L104" s="1367"/>
      <c r="M104" s="1363"/>
      <c r="N104" s="1363"/>
      <c r="O104" s="1363"/>
      <c r="P104" s="1363"/>
      <c r="Q104" s="1331"/>
      <c r="R104" s="1332"/>
      <c r="S104" s="316"/>
      <c r="T104" s="314"/>
      <c r="U104" s="314"/>
      <c r="V104" s="314"/>
      <c r="W104" s="314"/>
      <c r="X104" s="314"/>
    </row>
    <row r="105" spans="1:24" x14ac:dyDescent="0.2">
      <c r="A105" s="300">
        <v>92</v>
      </c>
      <c r="B105" s="1365"/>
      <c r="C105" s="1365"/>
      <c r="D105" s="222"/>
      <c r="E105" s="222"/>
      <c r="F105" s="314"/>
      <c r="G105" s="315"/>
      <c r="H105" s="314"/>
      <c r="I105" s="1363"/>
      <c r="J105" s="222"/>
      <c r="K105" s="222"/>
      <c r="L105" s="1367"/>
      <c r="M105" s="1363"/>
      <c r="N105" s="1363"/>
      <c r="O105" s="1363"/>
      <c r="P105" s="1363"/>
      <c r="Q105" s="1331"/>
      <c r="R105" s="1332"/>
      <c r="S105" s="316"/>
      <c r="T105" s="314"/>
      <c r="U105" s="314"/>
      <c r="V105" s="314"/>
      <c r="W105" s="314"/>
      <c r="X105" s="314"/>
    </row>
    <row r="106" spans="1:24" x14ac:dyDescent="0.2">
      <c r="A106" s="299">
        <v>93</v>
      </c>
      <c r="B106" s="1365"/>
      <c r="C106" s="1365"/>
      <c r="D106" s="222"/>
      <c r="E106" s="222"/>
      <c r="F106" s="314"/>
      <c r="G106" s="315"/>
      <c r="H106" s="314"/>
      <c r="I106" s="1363"/>
      <c r="J106" s="222"/>
      <c r="K106" s="222"/>
      <c r="L106" s="1367"/>
      <c r="M106" s="1363"/>
      <c r="N106" s="1363"/>
      <c r="O106" s="1363"/>
      <c r="P106" s="1363"/>
      <c r="Q106" s="1331"/>
      <c r="R106" s="1332"/>
      <c r="S106" s="316"/>
      <c r="T106" s="314"/>
      <c r="U106" s="314"/>
      <c r="V106" s="314"/>
      <c r="W106" s="314"/>
      <c r="X106" s="314"/>
    </row>
    <row r="107" spans="1:24" x14ac:dyDescent="0.2">
      <c r="A107" s="300">
        <v>94</v>
      </c>
      <c r="B107" s="1365"/>
      <c r="C107" s="1365"/>
      <c r="D107" s="222"/>
      <c r="E107" s="222"/>
      <c r="F107" s="314"/>
      <c r="G107" s="315"/>
      <c r="H107" s="314"/>
      <c r="I107" s="1363"/>
      <c r="J107" s="222"/>
      <c r="K107" s="222"/>
      <c r="L107" s="1367"/>
      <c r="M107" s="1363"/>
      <c r="N107" s="1363"/>
      <c r="O107" s="1363"/>
      <c r="P107" s="1363"/>
      <c r="Q107" s="1331"/>
      <c r="R107" s="1332"/>
      <c r="S107" s="316"/>
      <c r="T107" s="314"/>
      <c r="U107" s="314"/>
      <c r="V107" s="314"/>
      <c r="W107" s="314"/>
      <c r="X107" s="314"/>
    </row>
    <row r="108" spans="1:24" x14ac:dyDescent="0.2">
      <c r="A108" s="299">
        <v>95</v>
      </c>
      <c r="B108" s="1365"/>
      <c r="C108" s="1365"/>
      <c r="D108" s="222"/>
      <c r="E108" s="222"/>
      <c r="F108" s="314"/>
      <c r="G108" s="315"/>
      <c r="H108" s="314"/>
      <c r="I108" s="1363"/>
      <c r="J108" s="222"/>
      <c r="K108" s="222"/>
      <c r="L108" s="1367"/>
      <c r="M108" s="1363"/>
      <c r="N108" s="1363"/>
      <c r="O108" s="1363"/>
      <c r="P108" s="1363"/>
      <c r="Q108" s="1331"/>
      <c r="R108" s="1332"/>
      <c r="S108" s="316"/>
      <c r="T108" s="314"/>
      <c r="U108" s="314"/>
      <c r="V108" s="314"/>
      <c r="W108" s="314"/>
      <c r="X108" s="314"/>
    </row>
    <row r="109" spans="1:24" x14ac:dyDescent="0.2">
      <c r="A109" s="300">
        <v>96</v>
      </c>
      <c r="B109" s="1365"/>
      <c r="C109" s="1365"/>
      <c r="D109" s="222"/>
      <c r="E109" s="222"/>
      <c r="F109" s="314"/>
      <c r="G109" s="315"/>
      <c r="H109" s="314"/>
      <c r="I109" s="1363"/>
      <c r="J109" s="222"/>
      <c r="K109" s="222"/>
      <c r="L109" s="1367"/>
      <c r="M109" s="1363"/>
      <c r="N109" s="1363"/>
      <c r="O109" s="1363"/>
      <c r="P109" s="1363"/>
      <c r="Q109" s="1331"/>
      <c r="R109" s="1332"/>
      <c r="S109" s="316"/>
      <c r="T109" s="314"/>
      <c r="U109" s="314"/>
      <c r="V109" s="314"/>
      <c r="W109" s="314"/>
      <c r="X109" s="314"/>
    </row>
    <row r="110" spans="1:24" x14ac:dyDescent="0.2">
      <c r="A110" s="299">
        <v>97</v>
      </c>
      <c r="B110" s="1365"/>
      <c r="C110" s="1365"/>
      <c r="D110" s="222"/>
      <c r="E110" s="222"/>
      <c r="F110" s="314"/>
      <c r="G110" s="315"/>
      <c r="H110" s="314"/>
      <c r="I110" s="1363"/>
      <c r="J110" s="222"/>
      <c r="K110" s="222"/>
      <c r="L110" s="1367"/>
      <c r="M110" s="1363"/>
      <c r="N110" s="1363"/>
      <c r="O110" s="1363"/>
      <c r="P110" s="1363"/>
      <c r="Q110" s="1331"/>
      <c r="R110" s="1332"/>
      <c r="S110" s="316"/>
      <c r="T110" s="314"/>
      <c r="U110" s="314"/>
      <c r="V110" s="314"/>
      <c r="W110" s="314"/>
      <c r="X110" s="314"/>
    </row>
    <row r="111" spans="1:24" x14ac:dyDescent="0.2">
      <c r="A111" s="300">
        <v>98</v>
      </c>
      <c r="B111" s="1365"/>
      <c r="C111" s="1365"/>
      <c r="D111" s="222"/>
      <c r="E111" s="222"/>
      <c r="F111" s="314"/>
      <c r="G111" s="315"/>
      <c r="H111" s="314"/>
      <c r="I111" s="1363"/>
      <c r="J111" s="222"/>
      <c r="K111" s="222"/>
      <c r="L111" s="1367"/>
      <c r="M111" s="1363"/>
      <c r="N111" s="1363"/>
      <c r="O111" s="1363"/>
      <c r="P111" s="1363"/>
      <c r="Q111" s="1331"/>
      <c r="R111" s="1332"/>
      <c r="S111" s="316"/>
      <c r="T111" s="314"/>
      <c r="U111" s="314"/>
      <c r="V111" s="314"/>
      <c r="W111" s="314"/>
      <c r="X111" s="314"/>
    </row>
    <row r="112" spans="1:24" x14ac:dyDescent="0.2">
      <c r="A112" s="299">
        <v>99</v>
      </c>
      <c r="B112" s="1365"/>
      <c r="C112" s="1365"/>
      <c r="D112" s="222"/>
      <c r="E112" s="222"/>
      <c r="F112" s="314"/>
      <c r="G112" s="315"/>
      <c r="H112" s="314"/>
      <c r="I112" s="1363"/>
      <c r="J112" s="222"/>
      <c r="K112" s="222"/>
      <c r="L112" s="1367"/>
      <c r="M112" s="1363"/>
      <c r="N112" s="1363"/>
      <c r="O112" s="1363"/>
      <c r="P112" s="1363"/>
      <c r="Q112" s="1331"/>
      <c r="R112" s="1332"/>
      <c r="S112" s="316"/>
      <c r="T112" s="314"/>
      <c r="U112" s="314"/>
      <c r="V112" s="314"/>
      <c r="W112" s="314"/>
      <c r="X112" s="314"/>
    </row>
    <row r="113" spans="1:24" x14ac:dyDescent="0.2">
      <c r="A113" s="300">
        <v>100</v>
      </c>
      <c r="B113" s="1365"/>
      <c r="C113" s="1365"/>
      <c r="D113" s="222"/>
      <c r="E113" s="222"/>
      <c r="F113" s="314"/>
      <c r="G113" s="315"/>
      <c r="H113" s="314"/>
      <c r="I113" s="1363"/>
      <c r="J113" s="222"/>
      <c r="K113" s="222"/>
      <c r="L113" s="1367"/>
      <c r="M113" s="1363"/>
      <c r="N113" s="1363"/>
      <c r="O113" s="1363"/>
      <c r="P113" s="1363"/>
      <c r="Q113" s="1331"/>
      <c r="R113" s="1332"/>
      <c r="S113" s="316"/>
      <c r="T113" s="314"/>
      <c r="U113" s="314"/>
      <c r="V113" s="314"/>
      <c r="W113" s="314"/>
      <c r="X113" s="314"/>
    </row>
    <row r="114" spans="1:24" hidden="1" x14ac:dyDescent="0.2">
      <c r="A114" s="299">
        <v>101</v>
      </c>
      <c r="B114" s="1365"/>
      <c r="C114" s="1365"/>
      <c r="D114" s="222"/>
      <c r="E114" s="222"/>
      <c r="F114" s="314"/>
      <c r="G114" s="315"/>
      <c r="H114" s="314"/>
      <c r="I114" s="1363"/>
      <c r="J114" s="222"/>
      <c r="K114" s="222"/>
      <c r="L114" s="1367"/>
      <c r="M114" s="1363"/>
      <c r="N114" s="1363"/>
      <c r="O114" s="1363"/>
      <c r="P114" s="1363"/>
      <c r="Q114" s="1331"/>
      <c r="R114" s="1332"/>
      <c r="S114" s="316"/>
      <c r="T114" s="314"/>
      <c r="U114" s="314"/>
      <c r="V114" s="314"/>
      <c r="W114" s="314"/>
      <c r="X114" s="314"/>
    </row>
    <row r="115" spans="1:24" hidden="1" x14ac:dyDescent="0.2">
      <c r="A115" s="300">
        <v>102</v>
      </c>
      <c r="B115" s="1365"/>
      <c r="C115" s="1365"/>
      <c r="D115" s="222"/>
      <c r="E115" s="222"/>
      <c r="F115" s="314"/>
      <c r="G115" s="315"/>
      <c r="H115" s="314"/>
      <c r="I115" s="1363"/>
      <c r="J115" s="222"/>
      <c r="K115" s="222"/>
      <c r="L115" s="1367"/>
      <c r="M115" s="1363"/>
      <c r="N115" s="1363"/>
      <c r="O115" s="1363"/>
      <c r="P115" s="1363"/>
      <c r="Q115" s="1331"/>
      <c r="R115" s="1332"/>
      <c r="S115" s="316"/>
      <c r="T115" s="314"/>
      <c r="U115" s="314"/>
      <c r="V115" s="314"/>
      <c r="W115" s="314"/>
      <c r="X115" s="314"/>
    </row>
    <row r="116" spans="1:24" hidden="1" x14ac:dyDescent="0.2">
      <c r="A116" s="299">
        <v>103</v>
      </c>
      <c r="B116" s="1365"/>
      <c r="C116" s="1365"/>
      <c r="D116" s="222"/>
      <c r="E116" s="222"/>
      <c r="F116" s="314"/>
      <c r="G116" s="315"/>
      <c r="H116" s="314"/>
      <c r="I116" s="1363"/>
      <c r="J116" s="222"/>
      <c r="K116" s="222"/>
      <c r="L116" s="1367"/>
      <c r="M116" s="1363"/>
      <c r="N116" s="1363"/>
      <c r="O116" s="1363"/>
      <c r="P116" s="1363"/>
      <c r="Q116" s="1331"/>
      <c r="R116" s="1332"/>
      <c r="S116" s="316"/>
      <c r="T116" s="314"/>
      <c r="U116" s="314"/>
      <c r="V116" s="314"/>
      <c r="W116" s="314"/>
      <c r="X116" s="314"/>
    </row>
    <row r="117" spans="1:24" hidden="1" x14ac:dyDescent="0.2">
      <c r="A117" s="300">
        <v>104</v>
      </c>
      <c r="B117" s="1365"/>
      <c r="C117" s="1365"/>
      <c r="D117" s="222"/>
      <c r="E117" s="222"/>
      <c r="F117" s="314"/>
      <c r="G117" s="315"/>
      <c r="H117" s="314"/>
      <c r="I117" s="1363"/>
      <c r="J117" s="222"/>
      <c r="K117" s="222"/>
      <c r="L117" s="1367"/>
      <c r="M117" s="1363"/>
      <c r="N117" s="1363"/>
      <c r="O117" s="1363"/>
      <c r="P117" s="1363"/>
      <c r="Q117" s="1331"/>
      <c r="R117" s="1332"/>
      <c r="S117" s="316"/>
      <c r="T117" s="314"/>
      <c r="U117" s="314"/>
      <c r="V117" s="314"/>
      <c r="W117" s="314"/>
      <c r="X117" s="314"/>
    </row>
    <row r="118" spans="1:24" hidden="1" x14ac:dyDescent="0.2">
      <c r="A118" s="299">
        <v>105</v>
      </c>
      <c r="B118" s="1365"/>
      <c r="C118" s="1365"/>
      <c r="D118" s="222"/>
      <c r="E118" s="222"/>
      <c r="F118" s="314"/>
      <c r="G118" s="315"/>
      <c r="H118" s="314"/>
      <c r="I118" s="1363"/>
      <c r="J118" s="222"/>
      <c r="K118" s="222"/>
      <c r="L118" s="1367"/>
      <c r="M118" s="1363"/>
      <c r="N118" s="1363"/>
      <c r="O118" s="1363"/>
      <c r="P118" s="1363"/>
      <c r="Q118" s="1331"/>
      <c r="R118" s="1332"/>
      <c r="S118" s="316"/>
      <c r="T118" s="314"/>
      <c r="U118" s="314"/>
      <c r="V118" s="314"/>
      <c r="W118" s="314"/>
      <c r="X118" s="314"/>
    </row>
    <row r="119" spans="1:24" hidden="1" x14ac:dyDescent="0.2">
      <c r="A119" s="300">
        <v>106</v>
      </c>
      <c r="B119" s="1365"/>
      <c r="C119" s="1365"/>
      <c r="D119" s="222"/>
      <c r="E119" s="222"/>
      <c r="F119" s="314"/>
      <c r="G119" s="315"/>
      <c r="H119" s="314"/>
      <c r="I119" s="1363"/>
      <c r="J119" s="222"/>
      <c r="K119" s="222"/>
      <c r="L119" s="1367"/>
      <c r="M119" s="1363"/>
      <c r="N119" s="1363"/>
      <c r="O119" s="1363"/>
      <c r="P119" s="1363"/>
      <c r="Q119" s="1331"/>
      <c r="R119" s="1332"/>
      <c r="S119" s="316"/>
      <c r="T119" s="314"/>
      <c r="U119" s="314"/>
      <c r="V119" s="314"/>
      <c r="W119" s="314"/>
      <c r="X119" s="314"/>
    </row>
    <row r="120" spans="1:24" hidden="1" x14ac:dyDescent="0.2">
      <c r="A120" s="299">
        <v>107</v>
      </c>
      <c r="B120" s="1365"/>
      <c r="C120" s="1365"/>
      <c r="D120" s="222"/>
      <c r="E120" s="222"/>
      <c r="F120" s="314"/>
      <c r="G120" s="315"/>
      <c r="H120" s="314"/>
      <c r="I120" s="1363"/>
      <c r="J120" s="222"/>
      <c r="K120" s="222"/>
      <c r="L120" s="1367"/>
      <c r="M120" s="1363"/>
      <c r="N120" s="1363"/>
      <c r="O120" s="1363"/>
      <c r="P120" s="1363"/>
      <c r="Q120" s="1331"/>
      <c r="R120" s="1332"/>
      <c r="S120" s="316"/>
      <c r="T120" s="314"/>
      <c r="U120" s="314"/>
      <c r="V120" s="314"/>
      <c r="W120" s="314"/>
      <c r="X120" s="314"/>
    </row>
    <row r="121" spans="1:24" hidden="1" x14ac:dyDescent="0.2">
      <c r="A121" s="300">
        <v>108</v>
      </c>
      <c r="B121" s="1365"/>
      <c r="C121" s="1365"/>
      <c r="D121" s="222"/>
      <c r="E121" s="222"/>
      <c r="F121" s="314"/>
      <c r="G121" s="315"/>
      <c r="H121" s="314"/>
      <c r="I121" s="1363"/>
      <c r="J121" s="222"/>
      <c r="K121" s="222"/>
      <c r="L121" s="1367"/>
      <c r="M121" s="1363"/>
      <c r="N121" s="1363"/>
      <c r="O121" s="1363"/>
      <c r="P121" s="1363"/>
      <c r="Q121" s="1331"/>
      <c r="R121" s="1332"/>
      <c r="S121" s="316"/>
      <c r="T121" s="314"/>
      <c r="U121" s="314"/>
      <c r="V121" s="314"/>
      <c r="W121" s="314"/>
      <c r="X121" s="314"/>
    </row>
    <row r="122" spans="1:24" hidden="1" x14ac:dyDescent="0.2">
      <c r="A122" s="299">
        <v>109</v>
      </c>
      <c r="B122" s="1365"/>
      <c r="C122" s="1365"/>
      <c r="D122" s="222"/>
      <c r="E122" s="222"/>
      <c r="F122" s="314"/>
      <c r="G122" s="315"/>
      <c r="H122" s="314"/>
      <c r="I122" s="1363"/>
      <c r="J122" s="222"/>
      <c r="K122" s="222"/>
      <c r="L122" s="1367"/>
      <c r="M122" s="1363"/>
      <c r="N122" s="1363"/>
      <c r="O122" s="1363"/>
      <c r="P122" s="1363"/>
      <c r="Q122" s="1331"/>
      <c r="R122" s="1332"/>
      <c r="S122" s="316"/>
      <c r="T122" s="314"/>
      <c r="U122" s="314"/>
      <c r="V122" s="314"/>
      <c r="W122" s="314"/>
      <c r="X122" s="314"/>
    </row>
    <row r="123" spans="1:24" hidden="1" x14ac:dyDescent="0.2">
      <c r="A123" s="300">
        <v>110</v>
      </c>
      <c r="B123" s="1365"/>
      <c r="C123" s="1365"/>
      <c r="D123" s="222"/>
      <c r="E123" s="222"/>
      <c r="F123" s="314"/>
      <c r="G123" s="315"/>
      <c r="H123" s="314"/>
      <c r="I123" s="1363"/>
      <c r="J123" s="222"/>
      <c r="K123" s="222"/>
      <c r="L123" s="1367"/>
      <c r="M123" s="1363"/>
      <c r="N123" s="1363"/>
      <c r="O123" s="1363"/>
      <c r="P123" s="1363"/>
      <c r="Q123" s="1331"/>
      <c r="R123" s="1332"/>
      <c r="S123" s="316"/>
      <c r="T123" s="314"/>
      <c r="U123" s="314"/>
      <c r="V123" s="314"/>
      <c r="W123" s="314"/>
      <c r="X123" s="314"/>
    </row>
    <row r="124" spans="1:24" hidden="1" x14ac:dyDescent="0.2">
      <c r="A124" s="299">
        <v>111</v>
      </c>
      <c r="B124" s="1365"/>
      <c r="C124" s="1365"/>
      <c r="D124" s="222"/>
      <c r="E124" s="222"/>
      <c r="F124" s="314"/>
      <c r="G124" s="315"/>
      <c r="H124" s="314"/>
      <c r="I124" s="1363"/>
      <c r="J124" s="222"/>
      <c r="K124" s="222"/>
      <c r="L124" s="1367"/>
      <c r="M124" s="1363"/>
      <c r="N124" s="1363"/>
      <c r="O124" s="1363"/>
      <c r="P124" s="1363"/>
      <c r="Q124" s="1331"/>
      <c r="R124" s="1332"/>
      <c r="S124" s="316"/>
      <c r="T124" s="314"/>
      <c r="U124" s="314"/>
      <c r="V124" s="314"/>
      <c r="W124" s="314"/>
      <c r="X124" s="314"/>
    </row>
    <row r="125" spans="1:24" hidden="1" x14ac:dyDescent="0.2">
      <c r="A125" s="300">
        <v>112</v>
      </c>
      <c r="B125" s="1365"/>
      <c r="C125" s="1365"/>
      <c r="D125" s="222"/>
      <c r="E125" s="222"/>
      <c r="F125" s="314"/>
      <c r="G125" s="315"/>
      <c r="H125" s="314"/>
      <c r="I125" s="1363"/>
      <c r="J125" s="222"/>
      <c r="K125" s="222"/>
      <c r="L125" s="1367"/>
      <c r="M125" s="1363"/>
      <c r="N125" s="1363"/>
      <c r="O125" s="1363"/>
      <c r="P125" s="1363"/>
      <c r="Q125" s="1331"/>
      <c r="R125" s="1332"/>
      <c r="S125" s="316"/>
      <c r="T125" s="314"/>
      <c r="U125" s="314"/>
      <c r="V125" s="314"/>
      <c r="W125" s="314"/>
      <c r="X125" s="314"/>
    </row>
    <row r="126" spans="1:24" hidden="1" x14ac:dyDescent="0.2">
      <c r="A126" s="299">
        <v>113</v>
      </c>
      <c r="B126" s="1365"/>
      <c r="C126" s="1365"/>
      <c r="D126" s="222"/>
      <c r="E126" s="222"/>
      <c r="F126" s="314"/>
      <c r="G126" s="315"/>
      <c r="H126" s="314"/>
      <c r="I126" s="1363"/>
      <c r="J126" s="222"/>
      <c r="K126" s="222"/>
      <c r="L126" s="1367"/>
      <c r="M126" s="1363"/>
      <c r="N126" s="1363"/>
      <c r="O126" s="1363"/>
      <c r="P126" s="1363"/>
      <c r="Q126" s="1331"/>
      <c r="R126" s="1332"/>
      <c r="S126" s="316"/>
      <c r="T126" s="314"/>
      <c r="U126" s="314"/>
      <c r="V126" s="314"/>
      <c r="W126" s="314"/>
      <c r="X126" s="314"/>
    </row>
    <row r="127" spans="1:24" hidden="1" x14ac:dyDescent="0.2">
      <c r="A127" s="300">
        <v>114</v>
      </c>
      <c r="B127" s="1365"/>
      <c r="C127" s="1365"/>
      <c r="D127" s="222"/>
      <c r="E127" s="222"/>
      <c r="F127" s="314"/>
      <c r="G127" s="315"/>
      <c r="H127" s="314"/>
      <c r="I127" s="1363"/>
      <c r="J127" s="222"/>
      <c r="K127" s="222"/>
      <c r="L127" s="1367"/>
      <c r="M127" s="1363"/>
      <c r="N127" s="1363"/>
      <c r="O127" s="1363"/>
      <c r="P127" s="1363"/>
      <c r="Q127" s="1331"/>
      <c r="R127" s="1332"/>
      <c r="S127" s="316"/>
      <c r="T127" s="314"/>
      <c r="U127" s="314"/>
      <c r="V127" s="314"/>
      <c r="W127" s="314"/>
      <c r="X127" s="314"/>
    </row>
    <row r="128" spans="1:24" hidden="1" x14ac:dyDescent="0.2">
      <c r="A128" s="299">
        <v>115</v>
      </c>
      <c r="B128" s="1365"/>
      <c r="C128" s="1365"/>
      <c r="D128" s="222"/>
      <c r="E128" s="222"/>
      <c r="F128" s="314"/>
      <c r="G128" s="315"/>
      <c r="H128" s="314"/>
      <c r="I128" s="1363"/>
      <c r="J128" s="222"/>
      <c r="K128" s="222"/>
      <c r="L128" s="1367"/>
      <c r="M128" s="1363"/>
      <c r="N128" s="1363"/>
      <c r="O128" s="1363"/>
      <c r="P128" s="1363"/>
      <c r="Q128" s="1331"/>
      <c r="R128" s="1332"/>
      <c r="S128" s="316"/>
      <c r="T128" s="314"/>
      <c r="U128" s="314"/>
      <c r="V128" s="314"/>
      <c r="W128" s="314"/>
      <c r="X128" s="314"/>
    </row>
    <row r="129" spans="1:24" hidden="1" x14ac:dyDescent="0.2">
      <c r="A129" s="300">
        <v>116</v>
      </c>
      <c r="B129" s="1365"/>
      <c r="C129" s="1365"/>
      <c r="D129" s="222"/>
      <c r="E129" s="222"/>
      <c r="F129" s="314"/>
      <c r="G129" s="315"/>
      <c r="H129" s="314"/>
      <c r="I129" s="1363"/>
      <c r="J129" s="222"/>
      <c r="K129" s="222"/>
      <c r="L129" s="1367"/>
      <c r="M129" s="1363"/>
      <c r="N129" s="1363"/>
      <c r="O129" s="1363"/>
      <c r="P129" s="1363"/>
      <c r="Q129" s="1331"/>
      <c r="R129" s="1332"/>
      <c r="S129" s="316"/>
      <c r="T129" s="314"/>
      <c r="U129" s="314"/>
      <c r="V129" s="314"/>
      <c r="W129" s="314"/>
      <c r="X129" s="314"/>
    </row>
    <row r="130" spans="1:24" hidden="1" x14ac:dyDescent="0.2">
      <c r="A130" s="299">
        <v>117</v>
      </c>
      <c r="B130" s="1365"/>
      <c r="C130" s="1365"/>
      <c r="D130" s="222"/>
      <c r="E130" s="222"/>
      <c r="F130" s="314"/>
      <c r="G130" s="315"/>
      <c r="H130" s="314"/>
      <c r="I130" s="1363"/>
      <c r="J130" s="222"/>
      <c r="K130" s="222"/>
      <c r="L130" s="1367"/>
      <c r="M130" s="1363"/>
      <c r="N130" s="1363"/>
      <c r="O130" s="1363"/>
      <c r="P130" s="1363"/>
      <c r="Q130" s="1331"/>
      <c r="R130" s="1332"/>
      <c r="S130" s="316"/>
      <c r="T130" s="314"/>
      <c r="U130" s="314"/>
      <c r="V130" s="314"/>
      <c r="W130" s="314"/>
      <c r="X130" s="314"/>
    </row>
    <row r="131" spans="1:24" hidden="1" x14ac:dyDescent="0.2">
      <c r="A131" s="300">
        <v>118</v>
      </c>
      <c r="B131" s="1365"/>
      <c r="C131" s="1365"/>
      <c r="D131" s="222"/>
      <c r="E131" s="222"/>
      <c r="F131" s="314"/>
      <c r="G131" s="315"/>
      <c r="H131" s="314"/>
      <c r="I131" s="1363"/>
      <c r="J131" s="222"/>
      <c r="K131" s="222"/>
      <c r="L131" s="1367"/>
      <c r="M131" s="1363"/>
      <c r="N131" s="1363"/>
      <c r="O131" s="1363"/>
      <c r="P131" s="1363"/>
      <c r="Q131" s="1331"/>
      <c r="R131" s="1332"/>
      <c r="S131" s="316"/>
      <c r="T131" s="314"/>
      <c r="U131" s="314"/>
      <c r="V131" s="314"/>
      <c r="W131" s="314"/>
      <c r="X131" s="314"/>
    </row>
    <row r="132" spans="1:24" hidden="1" x14ac:dyDescent="0.2">
      <c r="A132" s="299">
        <v>119</v>
      </c>
      <c r="B132" s="1365"/>
      <c r="C132" s="1365"/>
      <c r="D132" s="222"/>
      <c r="E132" s="222"/>
      <c r="F132" s="314"/>
      <c r="G132" s="315"/>
      <c r="H132" s="314"/>
      <c r="I132" s="1363"/>
      <c r="J132" s="222"/>
      <c r="K132" s="222"/>
      <c r="L132" s="1367"/>
      <c r="M132" s="1363"/>
      <c r="N132" s="1363"/>
      <c r="O132" s="1363"/>
      <c r="P132" s="1363"/>
      <c r="Q132" s="1331"/>
      <c r="R132" s="1332"/>
      <c r="S132" s="316"/>
      <c r="T132" s="314"/>
      <c r="U132" s="314"/>
      <c r="V132" s="314"/>
      <c r="W132" s="314"/>
      <c r="X132" s="314"/>
    </row>
    <row r="133" spans="1:24" hidden="1" x14ac:dyDescent="0.2">
      <c r="A133" s="300">
        <v>120</v>
      </c>
      <c r="B133" s="1365"/>
      <c r="C133" s="1365"/>
      <c r="D133" s="222"/>
      <c r="E133" s="222"/>
      <c r="F133" s="314"/>
      <c r="G133" s="315"/>
      <c r="H133" s="314"/>
      <c r="I133" s="1363"/>
      <c r="J133" s="222"/>
      <c r="K133" s="222"/>
      <c r="L133" s="1367"/>
      <c r="M133" s="1363"/>
      <c r="N133" s="1363"/>
      <c r="O133" s="1363"/>
      <c r="P133" s="1363"/>
      <c r="Q133" s="1331"/>
      <c r="R133" s="1332"/>
      <c r="S133" s="316"/>
      <c r="T133" s="314"/>
      <c r="U133" s="314"/>
      <c r="V133" s="314"/>
      <c r="W133" s="314"/>
      <c r="X133" s="314"/>
    </row>
    <row r="134" spans="1:24" hidden="1" x14ac:dyDescent="0.2">
      <c r="A134" s="299">
        <v>121</v>
      </c>
      <c r="B134" s="1365"/>
      <c r="C134" s="1365"/>
      <c r="D134" s="222"/>
      <c r="E134" s="222"/>
      <c r="F134" s="314"/>
      <c r="G134" s="315"/>
      <c r="H134" s="314"/>
      <c r="I134" s="1363"/>
      <c r="J134" s="222"/>
      <c r="K134" s="222"/>
      <c r="L134" s="1367"/>
      <c r="M134" s="1363"/>
      <c r="N134" s="1363"/>
      <c r="O134" s="1363"/>
      <c r="P134" s="1363"/>
      <c r="Q134" s="1331"/>
      <c r="R134" s="1332"/>
      <c r="S134" s="316"/>
      <c r="T134" s="314"/>
      <c r="U134" s="314"/>
      <c r="V134" s="314"/>
      <c r="W134" s="314"/>
      <c r="X134" s="314"/>
    </row>
    <row r="135" spans="1:24" hidden="1" x14ac:dyDescent="0.2">
      <c r="A135" s="300">
        <v>122</v>
      </c>
      <c r="B135" s="1365"/>
      <c r="C135" s="1365"/>
      <c r="D135" s="222"/>
      <c r="E135" s="222"/>
      <c r="F135" s="314"/>
      <c r="G135" s="315"/>
      <c r="H135" s="314"/>
      <c r="I135" s="1363"/>
      <c r="J135" s="222"/>
      <c r="K135" s="222"/>
      <c r="L135" s="1367"/>
      <c r="M135" s="1363"/>
      <c r="N135" s="1363"/>
      <c r="O135" s="1363"/>
      <c r="P135" s="1363"/>
      <c r="Q135" s="1331"/>
      <c r="R135" s="1332"/>
      <c r="S135" s="316"/>
      <c r="T135" s="314"/>
      <c r="U135" s="314"/>
      <c r="V135" s="314"/>
      <c r="W135" s="314"/>
      <c r="X135" s="314"/>
    </row>
    <row r="136" spans="1:24" hidden="1" x14ac:dyDescent="0.2">
      <c r="A136" s="299">
        <v>123</v>
      </c>
      <c r="B136" s="1365"/>
      <c r="C136" s="1365"/>
      <c r="D136" s="222"/>
      <c r="E136" s="222"/>
      <c r="F136" s="314"/>
      <c r="G136" s="315"/>
      <c r="H136" s="314"/>
      <c r="I136" s="1363"/>
      <c r="J136" s="222"/>
      <c r="K136" s="222"/>
      <c r="L136" s="1367"/>
      <c r="M136" s="1363"/>
      <c r="N136" s="1363"/>
      <c r="O136" s="1363"/>
      <c r="P136" s="1363"/>
      <c r="Q136" s="1331"/>
      <c r="R136" s="1332"/>
      <c r="S136" s="316"/>
      <c r="T136" s="314"/>
      <c r="U136" s="314"/>
      <c r="V136" s="314"/>
      <c r="W136" s="314"/>
      <c r="X136" s="314"/>
    </row>
    <row r="137" spans="1:24" hidden="1" x14ac:dyDescent="0.2">
      <c r="A137" s="300">
        <v>124</v>
      </c>
      <c r="B137" s="1365"/>
      <c r="C137" s="1365"/>
      <c r="D137" s="222"/>
      <c r="E137" s="222"/>
      <c r="F137" s="314"/>
      <c r="G137" s="315"/>
      <c r="H137" s="314"/>
      <c r="I137" s="1363"/>
      <c r="J137" s="222"/>
      <c r="K137" s="222"/>
      <c r="L137" s="1367"/>
      <c r="M137" s="1363"/>
      <c r="N137" s="1363"/>
      <c r="O137" s="1363"/>
      <c r="P137" s="1363"/>
      <c r="Q137" s="1331"/>
      <c r="R137" s="1332"/>
      <c r="S137" s="316"/>
      <c r="T137" s="314"/>
      <c r="U137" s="314"/>
      <c r="V137" s="314"/>
      <c r="W137" s="314"/>
      <c r="X137" s="314"/>
    </row>
    <row r="138" spans="1:24" hidden="1" x14ac:dyDescent="0.2">
      <c r="A138" s="299">
        <v>125</v>
      </c>
      <c r="B138" s="1365"/>
      <c r="C138" s="1365"/>
      <c r="D138" s="222"/>
      <c r="E138" s="222"/>
      <c r="F138" s="314"/>
      <c r="G138" s="315"/>
      <c r="H138" s="314"/>
      <c r="I138" s="1363"/>
      <c r="J138" s="222"/>
      <c r="K138" s="222"/>
      <c r="L138" s="1367"/>
      <c r="M138" s="1363"/>
      <c r="N138" s="1363"/>
      <c r="O138" s="1363"/>
      <c r="P138" s="1363"/>
      <c r="Q138" s="1331"/>
      <c r="R138" s="1332"/>
      <c r="S138" s="316"/>
      <c r="T138" s="314"/>
      <c r="U138" s="314"/>
      <c r="V138" s="314"/>
      <c r="W138" s="314"/>
      <c r="X138" s="314"/>
    </row>
    <row r="139" spans="1:24" hidden="1" x14ac:dyDescent="0.2">
      <c r="A139" s="300">
        <v>126</v>
      </c>
      <c r="B139" s="1365"/>
      <c r="C139" s="1365"/>
      <c r="D139" s="222"/>
      <c r="E139" s="222"/>
      <c r="F139" s="314"/>
      <c r="G139" s="315"/>
      <c r="H139" s="314"/>
      <c r="I139" s="1363"/>
      <c r="J139" s="222"/>
      <c r="K139" s="222"/>
      <c r="L139" s="1367"/>
      <c r="M139" s="1363"/>
      <c r="N139" s="1363"/>
      <c r="O139" s="1363"/>
      <c r="P139" s="1363"/>
      <c r="Q139" s="1331"/>
      <c r="R139" s="1332"/>
      <c r="S139" s="316"/>
      <c r="T139" s="314"/>
      <c r="U139" s="314"/>
      <c r="V139" s="314"/>
      <c r="W139" s="314"/>
      <c r="X139" s="314"/>
    </row>
    <row r="140" spans="1:24" hidden="1" x14ac:dyDescent="0.2">
      <c r="A140" s="299">
        <v>127</v>
      </c>
      <c r="B140" s="1365"/>
      <c r="C140" s="1365"/>
      <c r="D140" s="222"/>
      <c r="E140" s="222"/>
      <c r="F140" s="314"/>
      <c r="G140" s="315"/>
      <c r="H140" s="314"/>
      <c r="I140" s="1363"/>
      <c r="J140" s="222"/>
      <c r="K140" s="222"/>
      <c r="L140" s="1367"/>
      <c r="M140" s="1363"/>
      <c r="N140" s="1363"/>
      <c r="O140" s="1363"/>
      <c r="P140" s="1363"/>
      <c r="Q140" s="1331"/>
      <c r="R140" s="1332"/>
      <c r="S140" s="316"/>
      <c r="T140" s="314"/>
      <c r="U140" s="314"/>
      <c r="V140" s="314"/>
      <c r="W140" s="314"/>
      <c r="X140" s="314"/>
    </row>
    <row r="141" spans="1:24" hidden="1" x14ac:dyDescent="0.2">
      <c r="A141" s="300">
        <v>128</v>
      </c>
      <c r="B141" s="1365"/>
      <c r="C141" s="1365"/>
      <c r="D141" s="222"/>
      <c r="E141" s="222"/>
      <c r="F141" s="314"/>
      <c r="G141" s="315"/>
      <c r="H141" s="314"/>
      <c r="I141" s="1363"/>
      <c r="J141" s="222"/>
      <c r="K141" s="222"/>
      <c r="L141" s="1367"/>
      <c r="M141" s="1363"/>
      <c r="N141" s="1363"/>
      <c r="O141" s="1363"/>
      <c r="P141" s="1363"/>
      <c r="Q141" s="1331"/>
      <c r="R141" s="1332"/>
      <c r="S141" s="316"/>
      <c r="T141" s="314"/>
      <c r="U141" s="314"/>
      <c r="V141" s="314"/>
      <c r="W141" s="314"/>
      <c r="X141" s="314"/>
    </row>
    <row r="142" spans="1:24" hidden="1" x14ac:dyDescent="0.2">
      <c r="A142" s="299">
        <v>129</v>
      </c>
      <c r="B142" s="1365"/>
      <c r="C142" s="1365"/>
      <c r="D142" s="222"/>
      <c r="E142" s="222"/>
      <c r="F142" s="314"/>
      <c r="G142" s="315"/>
      <c r="H142" s="314"/>
      <c r="I142" s="1363"/>
      <c r="J142" s="222"/>
      <c r="K142" s="222"/>
      <c r="L142" s="1367"/>
      <c r="M142" s="1363"/>
      <c r="N142" s="1363"/>
      <c r="O142" s="1363"/>
      <c r="P142" s="1363"/>
      <c r="Q142" s="1331"/>
      <c r="R142" s="1332"/>
      <c r="S142" s="316"/>
      <c r="T142" s="314"/>
      <c r="U142" s="314"/>
      <c r="V142" s="314"/>
      <c r="W142" s="314"/>
      <c r="X142" s="314"/>
    </row>
    <row r="143" spans="1:24" hidden="1" x14ac:dyDescent="0.2">
      <c r="A143" s="300">
        <v>130</v>
      </c>
      <c r="B143" s="1365"/>
      <c r="C143" s="1365"/>
      <c r="D143" s="222"/>
      <c r="E143" s="222"/>
      <c r="F143" s="314"/>
      <c r="G143" s="315"/>
      <c r="H143" s="314"/>
      <c r="I143" s="1363"/>
      <c r="J143" s="222"/>
      <c r="K143" s="222"/>
      <c r="L143" s="1367"/>
      <c r="M143" s="1363"/>
      <c r="N143" s="1363"/>
      <c r="O143" s="1363"/>
      <c r="P143" s="1363"/>
      <c r="Q143" s="1331"/>
      <c r="R143" s="1332"/>
      <c r="S143" s="316"/>
      <c r="T143" s="314"/>
      <c r="U143" s="314"/>
      <c r="V143" s="314"/>
      <c r="W143" s="314"/>
      <c r="X143" s="314"/>
    </row>
    <row r="144" spans="1:24" hidden="1" x14ac:dyDescent="0.2">
      <c r="A144" s="299">
        <v>131</v>
      </c>
      <c r="B144" s="1365"/>
      <c r="C144" s="1365"/>
      <c r="D144" s="222"/>
      <c r="E144" s="222"/>
      <c r="F144" s="314"/>
      <c r="G144" s="315"/>
      <c r="H144" s="314"/>
      <c r="I144" s="1363"/>
      <c r="J144" s="222"/>
      <c r="K144" s="222"/>
      <c r="L144" s="1367"/>
      <c r="M144" s="1363"/>
      <c r="N144" s="1363"/>
      <c r="O144" s="1363"/>
      <c r="P144" s="1363"/>
      <c r="Q144" s="1331"/>
      <c r="R144" s="1332"/>
      <c r="S144" s="316"/>
      <c r="T144" s="314"/>
      <c r="U144" s="314"/>
      <c r="V144" s="314"/>
      <c r="W144" s="314"/>
      <c r="X144" s="314"/>
    </row>
    <row r="145" spans="1:24" hidden="1" x14ac:dyDescent="0.2">
      <c r="A145" s="300">
        <v>132</v>
      </c>
      <c r="B145" s="1365"/>
      <c r="C145" s="1365"/>
      <c r="D145" s="222"/>
      <c r="E145" s="222"/>
      <c r="F145" s="314"/>
      <c r="G145" s="315"/>
      <c r="H145" s="314"/>
      <c r="I145" s="1363"/>
      <c r="J145" s="222"/>
      <c r="K145" s="222"/>
      <c r="L145" s="1367"/>
      <c r="M145" s="1363"/>
      <c r="N145" s="1363"/>
      <c r="O145" s="1363"/>
      <c r="P145" s="1363"/>
      <c r="Q145" s="1331"/>
      <c r="R145" s="1332"/>
      <c r="S145" s="316"/>
      <c r="T145" s="314"/>
      <c r="U145" s="314"/>
      <c r="V145" s="314"/>
      <c r="W145" s="314"/>
      <c r="X145" s="314"/>
    </row>
    <row r="146" spans="1:24" hidden="1" x14ac:dyDescent="0.2">
      <c r="A146" s="299">
        <v>133</v>
      </c>
      <c r="B146" s="1365"/>
      <c r="C146" s="1365"/>
      <c r="D146" s="222"/>
      <c r="E146" s="222"/>
      <c r="F146" s="314"/>
      <c r="G146" s="315"/>
      <c r="H146" s="314"/>
      <c r="I146" s="1363"/>
      <c r="J146" s="222"/>
      <c r="K146" s="222"/>
      <c r="L146" s="1367"/>
      <c r="M146" s="1363"/>
      <c r="N146" s="1363"/>
      <c r="O146" s="1363"/>
      <c r="P146" s="1363"/>
      <c r="Q146" s="1331"/>
      <c r="R146" s="1332"/>
      <c r="S146" s="316"/>
      <c r="T146" s="314"/>
      <c r="U146" s="314"/>
      <c r="V146" s="314"/>
      <c r="W146" s="314"/>
      <c r="X146" s="314"/>
    </row>
    <row r="147" spans="1:24" hidden="1" x14ac:dyDescent="0.2">
      <c r="A147" s="300">
        <v>134</v>
      </c>
      <c r="B147" s="1365"/>
      <c r="C147" s="1365"/>
      <c r="D147" s="222"/>
      <c r="E147" s="222"/>
      <c r="F147" s="314"/>
      <c r="G147" s="315"/>
      <c r="H147" s="314"/>
      <c r="I147" s="1363"/>
      <c r="J147" s="222"/>
      <c r="K147" s="222"/>
      <c r="L147" s="1367"/>
      <c r="M147" s="1363"/>
      <c r="N147" s="1363"/>
      <c r="O147" s="1363"/>
      <c r="P147" s="1363"/>
      <c r="Q147" s="1331"/>
      <c r="R147" s="1332"/>
      <c r="S147" s="316"/>
      <c r="T147" s="314"/>
      <c r="U147" s="314"/>
      <c r="V147" s="314"/>
      <c r="W147" s="314"/>
      <c r="X147" s="314"/>
    </row>
    <row r="148" spans="1:24" hidden="1" x14ac:dyDescent="0.2">
      <c r="A148" s="299">
        <v>135</v>
      </c>
      <c r="B148" s="1365"/>
      <c r="C148" s="1365"/>
      <c r="D148" s="222"/>
      <c r="E148" s="222"/>
      <c r="F148" s="314"/>
      <c r="G148" s="315"/>
      <c r="H148" s="314"/>
      <c r="I148" s="1363"/>
      <c r="J148" s="222"/>
      <c r="K148" s="222"/>
      <c r="L148" s="1367"/>
      <c r="M148" s="1363"/>
      <c r="N148" s="1363"/>
      <c r="O148" s="1363"/>
      <c r="P148" s="1363"/>
      <c r="Q148" s="1331"/>
      <c r="R148" s="1332"/>
      <c r="S148" s="316"/>
      <c r="T148" s="314"/>
      <c r="U148" s="314"/>
      <c r="V148" s="314"/>
      <c r="W148" s="314"/>
      <c r="X148" s="314"/>
    </row>
    <row r="149" spans="1:24" hidden="1" x14ac:dyDescent="0.2">
      <c r="A149" s="300">
        <v>136</v>
      </c>
      <c r="B149" s="1365"/>
      <c r="C149" s="1365"/>
      <c r="D149" s="222"/>
      <c r="E149" s="222"/>
      <c r="F149" s="314"/>
      <c r="G149" s="315"/>
      <c r="H149" s="314"/>
      <c r="I149" s="1363"/>
      <c r="J149" s="222"/>
      <c r="K149" s="222"/>
      <c r="L149" s="1367"/>
      <c r="M149" s="1363"/>
      <c r="N149" s="1363"/>
      <c r="O149" s="1363"/>
      <c r="P149" s="1363"/>
      <c r="Q149" s="1331"/>
      <c r="R149" s="1332"/>
      <c r="S149" s="316"/>
      <c r="T149" s="314"/>
      <c r="U149" s="314"/>
      <c r="V149" s="314"/>
      <c r="W149" s="314"/>
      <c r="X149" s="314"/>
    </row>
    <row r="150" spans="1:24" hidden="1" x14ac:dyDescent="0.2">
      <c r="A150" s="299">
        <v>137</v>
      </c>
      <c r="B150" s="1365"/>
      <c r="C150" s="1365"/>
      <c r="D150" s="222"/>
      <c r="E150" s="222"/>
      <c r="F150" s="314"/>
      <c r="G150" s="315"/>
      <c r="H150" s="314"/>
      <c r="I150" s="1363"/>
      <c r="J150" s="222"/>
      <c r="K150" s="222"/>
      <c r="L150" s="1367"/>
      <c r="M150" s="1363"/>
      <c r="N150" s="1363"/>
      <c r="O150" s="1363"/>
      <c r="P150" s="1363"/>
      <c r="Q150" s="1331"/>
      <c r="R150" s="1332"/>
      <c r="S150" s="316"/>
      <c r="T150" s="314"/>
      <c r="U150" s="314"/>
      <c r="V150" s="314"/>
      <c r="W150" s="314"/>
      <c r="X150" s="314"/>
    </row>
    <row r="151" spans="1:24" hidden="1" x14ac:dyDescent="0.2">
      <c r="A151" s="300">
        <v>138</v>
      </c>
      <c r="B151" s="1365"/>
      <c r="C151" s="1365"/>
      <c r="D151" s="222"/>
      <c r="E151" s="222"/>
      <c r="F151" s="314"/>
      <c r="G151" s="315"/>
      <c r="H151" s="314"/>
      <c r="I151" s="1363"/>
      <c r="J151" s="222"/>
      <c r="K151" s="222"/>
      <c r="L151" s="1367"/>
      <c r="M151" s="1363"/>
      <c r="N151" s="1363"/>
      <c r="O151" s="1363"/>
      <c r="P151" s="1363"/>
      <c r="Q151" s="1331"/>
      <c r="R151" s="1332"/>
      <c r="S151" s="316"/>
      <c r="T151" s="314"/>
      <c r="U151" s="314"/>
      <c r="V151" s="314"/>
      <c r="W151" s="314"/>
      <c r="X151" s="314"/>
    </row>
    <row r="152" spans="1:24" hidden="1" x14ac:dyDescent="0.2">
      <c r="A152" s="299">
        <v>139</v>
      </c>
      <c r="B152" s="1365"/>
      <c r="C152" s="1365"/>
      <c r="D152" s="222"/>
      <c r="E152" s="222"/>
      <c r="F152" s="314"/>
      <c r="G152" s="315"/>
      <c r="H152" s="314"/>
      <c r="I152" s="1363"/>
      <c r="J152" s="222"/>
      <c r="K152" s="222"/>
      <c r="L152" s="1367"/>
      <c r="M152" s="1363"/>
      <c r="N152" s="1363"/>
      <c r="O152" s="1363"/>
      <c r="P152" s="1363"/>
      <c r="Q152" s="1331"/>
      <c r="R152" s="1332"/>
      <c r="S152" s="316"/>
      <c r="T152" s="314"/>
      <c r="U152" s="314"/>
      <c r="V152" s="314"/>
      <c r="W152" s="314"/>
      <c r="X152" s="314"/>
    </row>
    <row r="153" spans="1:24" hidden="1" x14ac:dyDescent="0.2">
      <c r="A153" s="300">
        <v>140</v>
      </c>
      <c r="B153" s="1365"/>
      <c r="C153" s="1365"/>
      <c r="D153" s="222"/>
      <c r="E153" s="222"/>
      <c r="F153" s="314"/>
      <c r="G153" s="315"/>
      <c r="H153" s="314"/>
      <c r="I153" s="1363"/>
      <c r="J153" s="222"/>
      <c r="K153" s="222"/>
      <c r="L153" s="1367"/>
      <c r="M153" s="1363"/>
      <c r="N153" s="1363"/>
      <c r="O153" s="1363"/>
      <c r="P153" s="1363"/>
      <c r="Q153" s="1331"/>
      <c r="R153" s="1332"/>
      <c r="S153" s="316"/>
      <c r="T153" s="314"/>
      <c r="U153" s="314"/>
      <c r="V153" s="314"/>
      <c r="W153" s="314"/>
      <c r="X153" s="314"/>
    </row>
    <row r="154" spans="1:24" hidden="1" x14ac:dyDescent="0.2">
      <c r="A154" s="299">
        <v>141</v>
      </c>
      <c r="B154" s="1365"/>
      <c r="C154" s="1365"/>
      <c r="D154" s="222"/>
      <c r="E154" s="222"/>
      <c r="F154" s="314"/>
      <c r="G154" s="315"/>
      <c r="H154" s="314"/>
      <c r="I154" s="1363"/>
      <c r="J154" s="222"/>
      <c r="K154" s="222"/>
      <c r="L154" s="1367"/>
      <c r="M154" s="1363"/>
      <c r="N154" s="1363"/>
      <c r="O154" s="1363"/>
      <c r="P154" s="1363"/>
      <c r="Q154" s="1331"/>
      <c r="R154" s="1332"/>
      <c r="S154" s="316"/>
      <c r="T154" s="314"/>
      <c r="U154" s="314"/>
      <c r="V154" s="314"/>
      <c r="W154" s="314"/>
      <c r="X154" s="314"/>
    </row>
    <row r="155" spans="1:24" hidden="1" x14ac:dyDescent="0.2">
      <c r="A155" s="300">
        <v>142</v>
      </c>
      <c r="B155" s="1365"/>
      <c r="C155" s="1365"/>
      <c r="D155" s="222"/>
      <c r="E155" s="222"/>
      <c r="F155" s="314"/>
      <c r="G155" s="315"/>
      <c r="H155" s="314"/>
      <c r="I155" s="1363"/>
      <c r="J155" s="222"/>
      <c r="K155" s="222"/>
      <c r="L155" s="1367"/>
      <c r="M155" s="1363"/>
      <c r="N155" s="1363"/>
      <c r="O155" s="1363"/>
      <c r="P155" s="1363"/>
      <c r="Q155" s="1331"/>
      <c r="R155" s="1332"/>
      <c r="S155" s="316"/>
      <c r="T155" s="314"/>
      <c r="U155" s="314"/>
      <c r="V155" s="314"/>
      <c r="W155" s="314"/>
      <c r="X155" s="314"/>
    </row>
    <row r="156" spans="1:24" hidden="1" x14ac:dyDescent="0.2">
      <c r="A156" s="299">
        <v>143</v>
      </c>
      <c r="B156" s="1365"/>
      <c r="C156" s="1365"/>
      <c r="D156" s="222"/>
      <c r="E156" s="222"/>
      <c r="F156" s="314"/>
      <c r="G156" s="315"/>
      <c r="H156" s="314"/>
      <c r="I156" s="1363"/>
      <c r="J156" s="222"/>
      <c r="K156" s="222"/>
      <c r="L156" s="1367"/>
      <c r="M156" s="1363"/>
      <c r="N156" s="1363"/>
      <c r="O156" s="1363"/>
      <c r="P156" s="1363"/>
      <c r="Q156" s="1331"/>
      <c r="R156" s="1332"/>
      <c r="S156" s="316"/>
      <c r="T156" s="314"/>
      <c r="U156" s="314"/>
      <c r="V156" s="314"/>
      <c r="W156" s="314"/>
      <c r="X156" s="314"/>
    </row>
    <row r="157" spans="1:24" hidden="1" x14ac:dyDescent="0.2">
      <c r="A157" s="300">
        <v>144</v>
      </c>
      <c r="B157" s="1365"/>
      <c r="C157" s="1365"/>
      <c r="D157" s="222"/>
      <c r="E157" s="222"/>
      <c r="F157" s="314"/>
      <c r="G157" s="315"/>
      <c r="H157" s="314"/>
      <c r="I157" s="1363"/>
      <c r="J157" s="222"/>
      <c r="K157" s="222"/>
      <c r="L157" s="1367"/>
      <c r="M157" s="1363"/>
      <c r="N157" s="1363"/>
      <c r="O157" s="1363"/>
      <c r="P157" s="1363"/>
      <c r="Q157" s="1331"/>
      <c r="R157" s="1332"/>
      <c r="S157" s="316"/>
      <c r="T157" s="314"/>
      <c r="U157" s="314"/>
      <c r="V157" s="314"/>
      <c r="W157" s="314"/>
      <c r="X157" s="314"/>
    </row>
    <row r="158" spans="1:24" hidden="1" x14ac:dyDescent="0.2">
      <c r="A158" s="299">
        <v>145</v>
      </c>
      <c r="B158" s="1365"/>
      <c r="C158" s="1365"/>
      <c r="D158" s="222"/>
      <c r="E158" s="222"/>
      <c r="F158" s="314"/>
      <c r="G158" s="315"/>
      <c r="H158" s="314"/>
      <c r="I158" s="1363"/>
      <c r="J158" s="222"/>
      <c r="K158" s="222"/>
      <c r="L158" s="1367"/>
      <c r="M158" s="1363"/>
      <c r="N158" s="1363"/>
      <c r="O158" s="1363"/>
      <c r="P158" s="1363"/>
      <c r="Q158" s="1331"/>
      <c r="R158" s="1332"/>
      <c r="S158" s="316"/>
      <c r="T158" s="314"/>
      <c r="U158" s="314"/>
      <c r="V158" s="314"/>
      <c r="W158" s="314"/>
      <c r="X158" s="314"/>
    </row>
    <row r="159" spans="1:24" hidden="1" x14ac:dyDescent="0.2">
      <c r="A159" s="300">
        <v>146</v>
      </c>
      <c r="B159" s="1365"/>
      <c r="C159" s="1365"/>
      <c r="D159" s="222"/>
      <c r="E159" s="222"/>
      <c r="F159" s="314"/>
      <c r="G159" s="315"/>
      <c r="H159" s="314"/>
      <c r="I159" s="1363"/>
      <c r="J159" s="222"/>
      <c r="K159" s="222"/>
      <c r="L159" s="1367"/>
      <c r="M159" s="1363"/>
      <c r="N159" s="1363"/>
      <c r="O159" s="1363"/>
      <c r="P159" s="1363"/>
      <c r="Q159" s="1331"/>
      <c r="R159" s="1332"/>
      <c r="S159" s="316"/>
      <c r="T159" s="314"/>
      <c r="U159" s="314"/>
      <c r="V159" s="314"/>
      <c r="W159" s="314"/>
      <c r="X159" s="314"/>
    </row>
    <row r="160" spans="1:24" hidden="1" x14ac:dyDescent="0.2">
      <c r="A160" s="299">
        <v>147</v>
      </c>
      <c r="B160" s="1365"/>
      <c r="C160" s="1365"/>
      <c r="D160" s="222"/>
      <c r="E160" s="222"/>
      <c r="F160" s="314"/>
      <c r="G160" s="315"/>
      <c r="H160" s="314"/>
      <c r="I160" s="1363"/>
      <c r="J160" s="222"/>
      <c r="K160" s="222"/>
      <c r="L160" s="1367"/>
      <c r="M160" s="1363"/>
      <c r="N160" s="1363"/>
      <c r="O160" s="1363"/>
      <c r="P160" s="1363"/>
      <c r="Q160" s="1331"/>
      <c r="R160" s="1332"/>
      <c r="S160" s="316"/>
      <c r="T160" s="314"/>
      <c r="U160" s="314"/>
      <c r="V160" s="314"/>
      <c r="W160" s="314"/>
      <c r="X160" s="314"/>
    </row>
    <row r="161" spans="1:24" hidden="1" x14ac:dyDescent="0.2">
      <c r="A161" s="300">
        <v>148</v>
      </c>
      <c r="B161" s="1365"/>
      <c r="C161" s="1365"/>
      <c r="D161" s="222"/>
      <c r="E161" s="222"/>
      <c r="F161" s="314"/>
      <c r="G161" s="315"/>
      <c r="H161" s="314"/>
      <c r="I161" s="1363"/>
      <c r="J161" s="222"/>
      <c r="K161" s="222"/>
      <c r="L161" s="1367"/>
      <c r="M161" s="1363"/>
      <c r="N161" s="1363"/>
      <c r="O161" s="1363"/>
      <c r="P161" s="1363"/>
      <c r="Q161" s="1331"/>
      <c r="R161" s="1332"/>
      <c r="S161" s="316"/>
      <c r="T161" s="314"/>
      <c r="U161" s="314"/>
      <c r="V161" s="314"/>
      <c r="W161" s="314"/>
      <c r="X161" s="314"/>
    </row>
    <row r="162" spans="1:24" hidden="1" x14ac:dyDescent="0.2">
      <c r="A162" s="299">
        <v>149</v>
      </c>
      <c r="B162" s="1365"/>
      <c r="C162" s="1365"/>
      <c r="D162" s="222"/>
      <c r="E162" s="222"/>
      <c r="F162" s="314"/>
      <c r="G162" s="315"/>
      <c r="H162" s="314"/>
      <c r="I162" s="1363"/>
      <c r="J162" s="222"/>
      <c r="K162" s="222"/>
      <c r="L162" s="1367"/>
      <c r="M162" s="1363"/>
      <c r="N162" s="1363"/>
      <c r="O162" s="1363"/>
      <c r="P162" s="1363"/>
      <c r="Q162" s="1331"/>
      <c r="R162" s="1332"/>
      <c r="S162" s="316"/>
      <c r="T162" s="314"/>
      <c r="U162" s="314"/>
      <c r="V162" s="314"/>
      <c r="W162" s="314"/>
      <c r="X162" s="314"/>
    </row>
    <row r="163" spans="1:24" hidden="1" x14ac:dyDescent="0.2">
      <c r="A163" s="300">
        <v>150</v>
      </c>
      <c r="B163" s="1365"/>
      <c r="C163" s="1365"/>
      <c r="D163" s="222"/>
      <c r="E163" s="222"/>
      <c r="F163" s="314"/>
      <c r="G163" s="315"/>
      <c r="H163" s="314"/>
      <c r="I163" s="1363"/>
      <c r="J163" s="222"/>
      <c r="K163" s="222"/>
      <c r="L163" s="1367"/>
      <c r="M163" s="1363"/>
      <c r="N163" s="1363"/>
      <c r="O163" s="1363"/>
      <c r="P163" s="1363"/>
      <c r="Q163" s="1331"/>
      <c r="R163" s="1332"/>
      <c r="S163" s="316"/>
      <c r="T163" s="314"/>
      <c r="U163" s="314"/>
      <c r="V163" s="314"/>
      <c r="W163" s="314"/>
      <c r="X163" s="314"/>
    </row>
    <row r="164" spans="1:24" hidden="1" x14ac:dyDescent="0.2">
      <c r="A164" s="299">
        <v>151</v>
      </c>
      <c r="B164" s="1365"/>
      <c r="C164" s="1365"/>
      <c r="D164" s="222"/>
      <c r="E164" s="222"/>
      <c r="F164" s="314"/>
      <c r="G164" s="315"/>
      <c r="H164" s="314"/>
      <c r="I164" s="1363"/>
      <c r="J164" s="222"/>
      <c r="K164" s="222"/>
      <c r="L164" s="1367"/>
      <c r="M164" s="1363"/>
      <c r="N164" s="1363"/>
      <c r="O164" s="1363"/>
      <c r="P164" s="1363"/>
      <c r="Q164" s="1331"/>
      <c r="R164" s="1332"/>
      <c r="S164" s="316"/>
      <c r="T164" s="314"/>
      <c r="U164" s="314"/>
      <c r="V164" s="314"/>
      <c r="W164" s="314"/>
      <c r="X164" s="314"/>
    </row>
    <row r="165" spans="1:24" hidden="1" x14ac:dyDescent="0.2">
      <c r="A165" s="300">
        <v>152</v>
      </c>
      <c r="B165" s="1365"/>
      <c r="C165" s="1365"/>
      <c r="D165" s="222"/>
      <c r="E165" s="222"/>
      <c r="F165" s="314"/>
      <c r="G165" s="315"/>
      <c r="H165" s="314"/>
      <c r="I165" s="1363"/>
      <c r="J165" s="222"/>
      <c r="K165" s="222"/>
      <c r="L165" s="1367"/>
      <c r="M165" s="1363"/>
      <c r="N165" s="1363"/>
      <c r="O165" s="1363"/>
      <c r="P165" s="1363"/>
      <c r="Q165" s="1331"/>
      <c r="R165" s="1332"/>
      <c r="S165" s="316"/>
      <c r="T165" s="314"/>
      <c r="U165" s="314"/>
      <c r="V165" s="314"/>
      <c r="W165" s="314"/>
      <c r="X165" s="314"/>
    </row>
    <row r="166" spans="1:24" hidden="1" x14ac:dyDescent="0.2">
      <c r="A166" s="299">
        <v>153</v>
      </c>
      <c r="B166" s="1365"/>
      <c r="C166" s="1365"/>
      <c r="D166" s="222"/>
      <c r="E166" s="222"/>
      <c r="F166" s="314"/>
      <c r="G166" s="315"/>
      <c r="H166" s="314"/>
      <c r="I166" s="1363"/>
      <c r="J166" s="222"/>
      <c r="K166" s="222"/>
      <c r="L166" s="1367"/>
      <c r="M166" s="1363"/>
      <c r="N166" s="1363"/>
      <c r="O166" s="1363"/>
      <c r="P166" s="1363"/>
      <c r="Q166" s="1331"/>
      <c r="R166" s="1332"/>
      <c r="S166" s="316"/>
      <c r="T166" s="314"/>
      <c r="U166" s="314"/>
      <c r="V166" s="314"/>
      <c r="W166" s="314"/>
      <c r="X166" s="314"/>
    </row>
    <row r="167" spans="1:24" hidden="1" x14ac:dyDescent="0.2">
      <c r="A167" s="300">
        <v>154</v>
      </c>
      <c r="B167" s="1365"/>
      <c r="C167" s="1365"/>
      <c r="D167" s="222"/>
      <c r="E167" s="222"/>
      <c r="F167" s="314"/>
      <c r="G167" s="315"/>
      <c r="H167" s="314"/>
      <c r="I167" s="1363"/>
      <c r="J167" s="222"/>
      <c r="K167" s="222"/>
      <c r="L167" s="1367"/>
      <c r="M167" s="1363"/>
      <c r="N167" s="1363"/>
      <c r="O167" s="1363"/>
      <c r="P167" s="1363"/>
      <c r="Q167" s="1331"/>
      <c r="R167" s="1332"/>
      <c r="S167" s="316"/>
      <c r="T167" s="314"/>
      <c r="U167" s="314"/>
      <c r="V167" s="314"/>
      <c r="W167" s="314"/>
      <c r="X167" s="314"/>
    </row>
    <row r="168" spans="1:24" hidden="1" x14ac:dyDescent="0.2">
      <c r="A168" s="299">
        <v>155</v>
      </c>
      <c r="B168" s="1365"/>
      <c r="C168" s="1365"/>
      <c r="D168" s="222"/>
      <c r="E168" s="222"/>
      <c r="F168" s="314"/>
      <c r="G168" s="315"/>
      <c r="H168" s="314"/>
      <c r="I168" s="1363"/>
      <c r="J168" s="222"/>
      <c r="K168" s="222"/>
      <c r="L168" s="1367"/>
      <c r="M168" s="1363"/>
      <c r="N168" s="1363"/>
      <c r="O168" s="1363"/>
      <c r="P168" s="1363"/>
      <c r="Q168" s="1331"/>
      <c r="R168" s="1332"/>
      <c r="S168" s="316"/>
      <c r="T168" s="314"/>
      <c r="U168" s="314"/>
      <c r="V168" s="314"/>
      <c r="W168" s="314"/>
      <c r="X168" s="314"/>
    </row>
    <row r="169" spans="1:24" hidden="1" x14ac:dyDescent="0.2">
      <c r="A169" s="300">
        <v>156</v>
      </c>
      <c r="B169" s="1365"/>
      <c r="C169" s="1365"/>
      <c r="D169" s="222"/>
      <c r="E169" s="222"/>
      <c r="F169" s="314"/>
      <c r="G169" s="315"/>
      <c r="H169" s="314"/>
      <c r="I169" s="1363"/>
      <c r="J169" s="222"/>
      <c r="K169" s="222"/>
      <c r="L169" s="1367"/>
      <c r="M169" s="1363"/>
      <c r="N169" s="1363"/>
      <c r="O169" s="1363"/>
      <c r="P169" s="1363"/>
      <c r="Q169" s="1331"/>
      <c r="R169" s="1332"/>
      <c r="S169" s="316"/>
      <c r="T169" s="314"/>
      <c r="U169" s="314"/>
      <c r="V169" s="314"/>
      <c r="W169" s="314"/>
      <c r="X169" s="314"/>
    </row>
    <row r="170" spans="1:24" hidden="1" x14ac:dyDescent="0.2">
      <c r="A170" s="299">
        <v>157</v>
      </c>
      <c r="B170" s="1365"/>
      <c r="C170" s="1365"/>
      <c r="D170" s="222"/>
      <c r="E170" s="222"/>
      <c r="F170" s="314"/>
      <c r="G170" s="315"/>
      <c r="H170" s="314"/>
      <c r="I170" s="1363"/>
      <c r="J170" s="222"/>
      <c r="K170" s="222"/>
      <c r="L170" s="1367"/>
      <c r="M170" s="1363"/>
      <c r="N170" s="1363"/>
      <c r="O170" s="1363"/>
      <c r="P170" s="1363"/>
      <c r="Q170" s="1331"/>
      <c r="R170" s="1332"/>
      <c r="S170" s="316"/>
      <c r="T170" s="314"/>
      <c r="U170" s="314"/>
      <c r="V170" s="314"/>
      <c r="W170" s="314"/>
      <c r="X170" s="314"/>
    </row>
    <row r="171" spans="1:24" hidden="1" x14ac:dyDescent="0.2">
      <c r="A171" s="300">
        <v>158</v>
      </c>
      <c r="B171" s="1365"/>
      <c r="C171" s="1365"/>
      <c r="D171" s="222"/>
      <c r="E171" s="222"/>
      <c r="F171" s="314"/>
      <c r="G171" s="315"/>
      <c r="H171" s="314"/>
      <c r="I171" s="1363"/>
      <c r="J171" s="222"/>
      <c r="K171" s="222"/>
      <c r="L171" s="1367"/>
      <c r="M171" s="1363"/>
      <c r="N171" s="1363"/>
      <c r="O171" s="1363"/>
      <c r="P171" s="1363"/>
      <c r="Q171" s="1331"/>
      <c r="R171" s="1332"/>
      <c r="S171" s="316"/>
      <c r="T171" s="314"/>
      <c r="U171" s="314"/>
      <c r="V171" s="314"/>
      <c r="W171" s="314"/>
      <c r="X171" s="314"/>
    </row>
    <row r="172" spans="1:24" hidden="1" x14ac:dyDescent="0.2">
      <c r="A172" s="299">
        <v>159</v>
      </c>
      <c r="B172" s="1365"/>
      <c r="C172" s="1365"/>
      <c r="D172" s="222"/>
      <c r="E172" s="222"/>
      <c r="F172" s="314"/>
      <c r="G172" s="315"/>
      <c r="H172" s="314"/>
      <c r="I172" s="1363"/>
      <c r="J172" s="222"/>
      <c r="K172" s="222"/>
      <c r="L172" s="1367"/>
      <c r="M172" s="1363"/>
      <c r="N172" s="1363"/>
      <c r="O172" s="1363"/>
      <c r="P172" s="1363"/>
      <c r="Q172" s="1331"/>
      <c r="R172" s="1332"/>
      <c r="S172" s="316"/>
      <c r="T172" s="314"/>
      <c r="U172" s="314"/>
      <c r="V172" s="314"/>
      <c r="W172" s="314"/>
      <c r="X172" s="314"/>
    </row>
    <row r="173" spans="1:24" hidden="1" x14ac:dyDescent="0.2">
      <c r="A173" s="300">
        <v>160</v>
      </c>
      <c r="B173" s="1365"/>
      <c r="C173" s="1365"/>
      <c r="D173" s="222"/>
      <c r="E173" s="222"/>
      <c r="F173" s="314"/>
      <c r="G173" s="315"/>
      <c r="H173" s="314"/>
      <c r="I173" s="1363"/>
      <c r="J173" s="222"/>
      <c r="K173" s="222"/>
      <c r="L173" s="1367"/>
      <c r="M173" s="1363"/>
      <c r="N173" s="1363"/>
      <c r="O173" s="1363"/>
      <c r="P173" s="1363"/>
      <c r="Q173" s="1331"/>
      <c r="R173" s="1332"/>
      <c r="S173" s="316"/>
      <c r="T173" s="314"/>
      <c r="U173" s="314"/>
      <c r="V173" s="314"/>
      <c r="W173" s="314"/>
      <c r="X173" s="314"/>
    </row>
    <row r="174" spans="1:24" hidden="1" x14ac:dyDescent="0.2">
      <c r="A174" s="299">
        <v>161</v>
      </c>
      <c r="B174" s="1365"/>
      <c r="C174" s="1365"/>
      <c r="D174" s="222"/>
      <c r="E174" s="222"/>
      <c r="F174" s="314"/>
      <c r="G174" s="315"/>
      <c r="H174" s="314"/>
      <c r="I174" s="1363"/>
      <c r="J174" s="222"/>
      <c r="K174" s="222"/>
      <c r="L174" s="1367"/>
      <c r="M174" s="1363"/>
      <c r="N174" s="1363"/>
      <c r="O174" s="1363"/>
      <c r="P174" s="1363"/>
      <c r="Q174" s="1331"/>
      <c r="R174" s="1332"/>
      <c r="S174" s="316"/>
      <c r="T174" s="314"/>
      <c r="U174" s="314"/>
      <c r="V174" s="314"/>
      <c r="W174" s="314"/>
      <c r="X174" s="314"/>
    </row>
    <row r="175" spans="1:24" hidden="1" x14ac:dyDescent="0.2">
      <c r="A175" s="300">
        <v>162</v>
      </c>
      <c r="B175" s="1365"/>
      <c r="C175" s="1365"/>
      <c r="D175" s="222"/>
      <c r="E175" s="222"/>
      <c r="F175" s="314"/>
      <c r="G175" s="315"/>
      <c r="H175" s="314"/>
      <c r="I175" s="1363"/>
      <c r="J175" s="222"/>
      <c r="K175" s="222"/>
      <c r="L175" s="1367"/>
      <c r="M175" s="1363"/>
      <c r="N175" s="1363"/>
      <c r="O175" s="1363"/>
      <c r="P175" s="1363"/>
      <c r="Q175" s="1331"/>
      <c r="R175" s="1332"/>
      <c r="S175" s="316"/>
      <c r="T175" s="314"/>
      <c r="U175" s="314"/>
      <c r="V175" s="314"/>
      <c r="W175" s="314"/>
      <c r="X175" s="314"/>
    </row>
    <row r="176" spans="1:24" hidden="1" x14ac:dyDescent="0.2">
      <c r="A176" s="299">
        <v>163</v>
      </c>
      <c r="B176" s="1365"/>
      <c r="C176" s="1365"/>
      <c r="D176" s="222"/>
      <c r="E176" s="222"/>
      <c r="F176" s="314"/>
      <c r="G176" s="315"/>
      <c r="H176" s="314"/>
      <c r="I176" s="1363"/>
      <c r="J176" s="222"/>
      <c r="K176" s="222"/>
      <c r="L176" s="1367"/>
      <c r="M176" s="1363"/>
      <c r="N176" s="1363"/>
      <c r="O176" s="1363"/>
      <c r="P176" s="1363"/>
      <c r="Q176" s="1331"/>
      <c r="R176" s="1332"/>
      <c r="S176" s="316"/>
      <c r="T176" s="314"/>
      <c r="U176" s="314"/>
      <c r="V176" s="314"/>
      <c r="W176" s="314"/>
      <c r="X176" s="314"/>
    </row>
    <row r="177" spans="1:24" hidden="1" x14ac:dyDescent="0.2">
      <c r="A177" s="300">
        <v>164</v>
      </c>
      <c r="B177" s="1365"/>
      <c r="C177" s="1365"/>
      <c r="D177" s="222"/>
      <c r="E177" s="222"/>
      <c r="F177" s="314"/>
      <c r="G177" s="315"/>
      <c r="H177" s="314"/>
      <c r="I177" s="1363"/>
      <c r="J177" s="222"/>
      <c r="K177" s="222"/>
      <c r="L177" s="1367"/>
      <c r="M177" s="1363"/>
      <c r="N177" s="1363"/>
      <c r="O177" s="1363"/>
      <c r="P177" s="1363"/>
      <c r="Q177" s="1331"/>
      <c r="R177" s="1332"/>
      <c r="S177" s="316"/>
      <c r="T177" s="314"/>
      <c r="U177" s="314"/>
      <c r="V177" s="314"/>
      <c r="W177" s="314"/>
      <c r="X177" s="314"/>
    </row>
    <row r="178" spans="1:24" hidden="1" x14ac:dyDescent="0.2">
      <c r="A178" s="299">
        <v>165</v>
      </c>
      <c r="B178" s="1365"/>
      <c r="C178" s="1365"/>
      <c r="D178" s="222"/>
      <c r="E178" s="222"/>
      <c r="F178" s="314"/>
      <c r="G178" s="315"/>
      <c r="H178" s="314"/>
      <c r="I178" s="1363"/>
      <c r="J178" s="222"/>
      <c r="K178" s="222"/>
      <c r="L178" s="1367"/>
      <c r="M178" s="1363"/>
      <c r="N178" s="1363"/>
      <c r="O178" s="1363"/>
      <c r="P178" s="1363"/>
      <c r="Q178" s="1331"/>
      <c r="R178" s="1332"/>
      <c r="S178" s="316"/>
      <c r="T178" s="314"/>
      <c r="U178" s="314"/>
      <c r="V178" s="314"/>
      <c r="W178" s="314"/>
      <c r="X178" s="314"/>
    </row>
    <row r="179" spans="1:24" hidden="1" x14ac:dyDescent="0.2">
      <c r="A179" s="300">
        <v>166</v>
      </c>
      <c r="B179" s="1365"/>
      <c r="C179" s="1365"/>
      <c r="D179" s="222"/>
      <c r="E179" s="222"/>
      <c r="F179" s="314"/>
      <c r="G179" s="315"/>
      <c r="H179" s="314"/>
      <c r="I179" s="1363"/>
      <c r="J179" s="222"/>
      <c r="K179" s="222"/>
      <c r="L179" s="1367"/>
      <c r="M179" s="1363"/>
      <c r="N179" s="1363"/>
      <c r="O179" s="1363"/>
      <c r="P179" s="1363"/>
      <c r="Q179" s="1331"/>
      <c r="R179" s="1332"/>
      <c r="S179" s="316"/>
      <c r="T179" s="314"/>
      <c r="U179" s="314"/>
      <c r="V179" s="314"/>
      <c r="W179" s="314"/>
      <c r="X179" s="314"/>
    </row>
    <row r="180" spans="1:24" hidden="1" x14ac:dyDescent="0.2">
      <c r="A180" s="299">
        <v>167</v>
      </c>
      <c r="B180" s="1365"/>
      <c r="C180" s="1365"/>
      <c r="D180" s="222"/>
      <c r="E180" s="222"/>
      <c r="F180" s="314"/>
      <c r="G180" s="315"/>
      <c r="H180" s="314"/>
      <c r="I180" s="1363"/>
      <c r="J180" s="222"/>
      <c r="K180" s="222"/>
      <c r="L180" s="1367"/>
      <c r="M180" s="1363"/>
      <c r="N180" s="1363"/>
      <c r="O180" s="1363"/>
      <c r="P180" s="1363"/>
      <c r="Q180" s="1331"/>
      <c r="R180" s="1332"/>
      <c r="S180" s="316"/>
      <c r="T180" s="314"/>
      <c r="U180" s="314"/>
      <c r="V180" s="314"/>
      <c r="W180" s="314"/>
      <c r="X180" s="314"/>
    </row>
    <row r="181" spans="1:24" hidden="1" x14ac:dyDescent="0.2">
      <c r="A181" s="300">
        <v>168</v>
      </c>
      <c r="B181" s="1365"/>
      <c r="C181" s="1365"/>
      <c r="D181" s="222"/>
      <c r="E181" s="222"/>
      <c r="F181" s="314"/>
      <c r="G181" s="315"/>
      <c r="H181" s="314"/>
      <c r="I181" s="1363"/>
      <c r="J181" s="222"/>
      <c r="K181" s="222"/>
      <c r="L181" s="1367"/>
      <c r="M181" s="1363"/>
      <c r="N181" s="1363"/>
      <c r="O181" s="1363"/>
      <c r="P181" s="1363"/>
      <c r="Q181" s="1331"/>
      <c r="R181" s="1332"/>
      <c r="S181" s="316"/>
      <c r="T181" s="314"/>
      <c r="U181" s="314"/>
      <c r="V181" s="314"/>
      <c r="W181" s="314"/>
      <c r="X181" s="314"/>
    </row>
    <row r="182" spans="1:24" hidden="1" x14ac:dyDescent="0.2">
      <c r="A182" s="299">
        <v>169</v>
      </c>
      <c r="B182" s="1365"/>
      <c r="C182" s="1365"/>
      <c r="D182" s="222"/>
      <c r="E182" s="222"/>
      <c r="F182" s="314"/>
      <c r="G182" s="315"/>
      <c r="H182" s="314"/>
      <c r="I182" s="1363"/>
      <c r="J182" s="222"/>
      <c r="K182" s="222"/>
      <c r="L182" s="1367"/>
      <c r="M182" s="1363"/>
      <c r="N182" s="1363"/>
      <c r="O182" s="1363"/>
      <c r="P182" s="1363"/>
      <c r="Q182" s="1331"/>
      <c r="R182" s="1332"/>
      <c r="S182" s="316"/>
      <c r="T182" s="314"/>
      <c r="U182" s="314"/>
      <c r="V182" s="314"/>
      <c r="W182" s="314"/>
      <c r="X182" s="314"/>
    </row>
    <row r="183" spans="1:24" hidden="1" x14ac:dyDescent="0.2">
      <c r="A183" s="300">
        <v>170</v>
      </c>
      <c r="B183" s="1365"/>
      <c r="C183" s="1365"/>
      <c r="D183" s="222"/>
      <c r="E183" s="222"/>
      <c r="F183" s="314"/>
      <c r="G183" s="315"/>
      <c r="H183" s="314"/>
      <c r="I183" s="1363"/>
      <c r="J183" s="222"/>
      <c r="K183" s="222"/>
      <c r="L183" s="1367"/>
      <c r="M183" s="1363"/>
      <c r="N183" s="1363"/>
      <c r="O183" s="1363"/>
      <c r="P183" s="1363"/>
      <c r="Q183" s="1331"/>
      <c r="R183" s="1332"/>
      <c r="S183" s="316"/>
      <c r="T183" s="314"/>
      <c r="U183" s="314"/>
      <c r="V183" s="314"/>
      <c r="W183" s="314"/>
      <c r="X183" s="314"/>
    </row>
    <row r="184" spans="1:24" hidden="1" x14ac:dyDescent="0.2">
      <c r="A184" s="299">
        <v>171</v>
      </c>
      <c r="B184" s="1365"/>
      <c r="C184" s="1365"/>
      <c r="D184" s="222"/>
      <c r="E184" s="222"/>
      <c r="F184" s="314"/>
      <c r="G184" s="315"/>
      <c r="H184" s="314"/>
      <c r="I184" s="1363"/>
      <c r="J184" s="222"/>
      <c r="K184" s="222"/>
      <c r="L184" s="1367"/>
      <c r="M184" s="1363"/>
      <c r="N184" s="1363"/>
      <c r="O184" s="1363"/>
      <c r="P184" s="1363"/>
      <c r="Q184" s="1331"/>
      <c r="R184" s="1332"/>
      <c r="S184" s="316"/>
      <c r="T184" s="314"/>
      <c r="U184" s="314"/>
      <c r="V184" s="314"/>
      <c r="W184" s="314"/>
      <c r="X184" s="314"/>
    </row>
    <row r="185" spans="1:24" hidden="1" x14ac:dyDescent="0.2">
      <c r="A185" s="300">
        <v>172</v>
      </c>
      <c r="B185" s="1365"/>
      <c r="C185" s="1365"/>
      <c r="D185" s="222"/>
      <c r="E185" s="222"/>
      <c r="F185" s="314"/>
      <c r="G185" s="315"/>
      <c r="H185" s="314"/>
      <c r="I185" s="1363"/>
      <c r="J185" s="222"/>
      <c r="K185" s="222"/>
      <c r="L185" s="1367"/>
      <c r="M185" s="1363"/>
      <c r="N185" s="1363"/>
      <c r="O185" s="1363"/>
      <c r="P185" s="1363"/>
      <c r="Q185" s="1331"/>
      <c r="R185" s="1332"/>
      <c r="S185" s="316"/>
      <c r="T185" s="314"/>
      <c r="U185" s="314"/>
      <c r="V185" s="314"/>
      <c r="W185" s="314"/>
      <c r="X185" s="314"/>
    </row>
    <row r="186" spans="1:24" hidden="1" x14ac:dyDescent="0.2">
      <c r="A186" s="299">
        <v>173</v>
      </c>
      <c r="B186" s="1365"/>
      <c r="C186" s="1365"/>
      <c r="D186" s="222"/>
      <c r="E186" s="222"/>
      <c r="F186" s="314"/>
      <c r="G186" s="315"/>
      <c r="H186" s="314"/>
      <c r="I186" s="1363"/>
      <c r="J186" s="222"/>
      <c r="K186" s="222"/>
      <c r="L186" s="1367"/>
      <c r="M186" s="1363"/>
      <c r="N186" s="1363"/>
      <c r="O186" s="1363"/>
      <c r="P186" s="1363"/>
      <c r="Q186" s="1331"/>
      <c r="R186" s="1332"/>
      <c r="S186" s="316"/>
      <c r="T186" s="314"/>
      <c r="U186" s="314"/>
      <c r="V186" s="314"/>
      <c r="W186" s="314"/>
      <c r="X186" s="314"/>
    </row>
    <row r="187" spans="1:24" hidden="1" x14ac:dyDescent="0.2">
      <c r="A187" s="300">
        <v>174</v>
      </c>
      <c r="B187" s="1365"/>
      <c r="C187" s="1365"/>
      <c r="D187" s="222"/>
      <c r="E187" s="222"/>
      <c r="F187" s="314"/>
      <c r="G187" s="315"/>
      <c r="H187" s="314"/>
      <c r="I187" s="1363"/>
      <c r="J187" s="222"/>
      <c r="K187" s="222"/>
      <c r="L187" s="1367"/>
      <c r="M187" s="1363"/>
      <c r="N187" s="1363"/>
      <c r="O187" s="1363"/>
      <c r="P187" s="1363"/>
      <c r="Q187" s="1331"/>
      <c r="R187" s="1332"/>
      <c r="S187" s="316"/>
      <c r="T187" s="314"/>
      <c r="U187" s="314"/>
      <c r="V187" s="314"/>
      <c r="W187" s="314"/>
      <c r="X187" s="314"/>
    </row>
    <row r="188" spans="1:24" hidden="1" x14ac:dyDescent="0.2">
      <c r="A188" s="299">
        <v>175</v>
      </c>
      <c r="B188" s="1365"/>
      <c r="C188" s="1365"/>
      <c r="D188" s="222"/>
      <c r="E188" s="222"/>
      <c r="F188" s="314"/>
      <c r="G188" s="315"/>
      <c r="H188" s="314"/>
      <c r="I188" s="1363"/>
      <c r="J188" s="222"/>
      <c r="K188" s="222"/>
      <c r="L188" s="1367"/>
      <c r="M188" s="1363"/>
      <c r="N188" s="1363"/>
      <c r="O188" s="1363"/>
      <c r="P188" s="1363"/>
      <c r="Q188" s="1331"/>
      <c r="R188" s="1332"/>
      <c r="S188" s="316"/>
      <c r="T188" s="314"/>
      <c r="U188" s="314"/>
      <c r="V188" s="314"/>
      <c r="W188" s="314"/>
      <c r="X188" s="314"/>
    </row>
    <row r="189" spans="1:24" hidden="1" x14ac:dyDescent="0.2">
      <c r="A189" s="300">
        <v>176</v>
      </c>
      <c r="B189" s="1365"/>
      <c r="C189" s="1365"/>
      <c r="D189" s="222"/>
      <c r="E189" s="222"/>
      <c r="F189" s="314"/>
      <c r="G189" s="315"/>
      <c r="H189" s="314"/>
      <c r="I189" s="1363"/>
      <c r="J189" s="222"/>
      <c r="K189" s="222"/>
      <c r="L189" s="1367"/>
      <c r="M189" s="1363"/>
      <c r="N189" s="1363"/>
      <c r="O189" s="1363"/>
      <c r="P189" s="1363"/>
      <c r="Q189" s="1331"/>
      <c r="R189" s="1332"/>
      <c r="S189" s="316"/>
      <c r="T189" s="314"/>
      <c r="U189" s="314"/>
      <c r="V189" s="314"/>
      <c r="W189" s="314"/>
      <c r="X189" s="314"/>
    </row>
    <row r="190" spans="1:24" hidden="1" x14ac:dyDescent="0.2">
      <c r="A190" s="299">
        <v>177</v>
      </c>
      <c r="B190" s="1365"/>
      <c r="C190" s="1365"/>
      <c r="D190" s="222"/>
      <c r="E190" s="222"/>
      <c r="F190" s="314"/>
      <c r="G190" s="315"/>
      <c r="H190" s="314"/>
      <c r="I190" s="1363"/>
      <c r="J190" s="222"/>
      <c r="K190" s="222"/>
      <c r="L190" s="1367"/>
      <c r="M190" s="1363"/>
      <c r="N190" s="1363"/>
      <c r="O190" s="1363"/>
      <c r="P190" s="1363"/>
      <c r="Q190" s="1331"/>
      <c r="R190" s="1332"/>
      <c r="S190" s="316"/>
      <c r="T190" s="314"/>
      <c r="U190" s="314"/>
      <c r="V190" s="314"/>
      <c r="W190" s="314"/>
      <c r="X190" s="314"/>
    </row>
    <row r="191" spans="1:24" hidden="1" x14ac:dyDescent="0.2">
      <c r="A191" s="300">
        <v>178</v>
      </c>
      <c r="B191" s="1365"/>
      <c r="C191" s="1365"/>
      <c r="D191" s="222"/>
      <c r="E191" s="222"/>
      <c r="F191" s="314"/>
      <c r="G191" s="315"/>
      <c r="H191" s="314"/>
      <c r="I191" s="1363"/>
      <c r="J191" s="222"/>
      <c r="K191" s="222"/>
      <c r="L191" s="1367"/>
      <c r="M191" s="1363"/>
      <c r="N191" s="1363"/>
      <c r="O191" s="1363"/>
      <c r="P191" s="1363"/>
      <c r="Q191" s="1331"/>
      <c r="R191" s="1332"/>
      <c r="S191" s="316"/>
      <c r="T191" s="314"/>
      <c r="U191" s="314"/>
      <c r="V191" s="314"/>
      <c r="W191" s="314"/>
      <c r="X191" s="314"/>
    </row>
    <row r="192" spans="1:24" hidden="1" x14ac:dyDescent="0.2">
      <c r="A192" s="299">
        <v>179</v>
      </c>
      <c r="B192" s="1365"/>
      <c r="C192" s="1365"/>
      <c r="D192" s="222"/>
      <c r="E192" s="222"/>
      <c r="F192" s="314"/>
      <c r="G192" s="315"/>
      <c r="H192" s="314"/>
      <c r="I192" s="1363"/>
      <c r="J192" s="222"/>
      <c r="K192" s="222"/>
      <c r="L192" s="1367"/>
      <c r="M192" s="1363"/>
      <c r="N192" s="1363"/>
      <c r="O192" s="1363"/>
      <c r="P192" s="1363"/>
      <c r="Q192" s="1331"/>
      <c r="R192" s="1332"/>
      <c r="S192" s="316"/>
      <c r="T192" s="314"/>
      <c r="U192" s="314"/>
      <c r="V192" s="314"/>
      <c r="W192" s="314"/>
      <c r="X192" s="314"/>
    </row>
    <row r="193" spans="1:24" hidden="1" x14ac:dyDescent="0.2">
      <c r="A193" s="300">
        <v>180</v>
      </c>
      <c r="B193" s="1365"/>
      <c r="C193" s="1365"/>
      <c r="D193" s="222"/>
      <c r="E193" s="222"/>
      <c r="F193" s="314"/>
      <c r="G193" s="315"/>
      <c r="H193" s="314"/>
      <c r="I193" s="1363"/>
      <c r="J193" s="222"/>
      <c r="K193" s="222"/>
      <c r="L193" s="1367"/>
      <c r="M193" s="1363"/>
      <c r="N193" s="1363"/>
      <c r="O193" s="1363"/>
      <c r="P193" s="1363"/>
      <c r="Q193" s="1331"/>
      <c r="R193" s="1332"/>
      <c r="S193" s="316"/>
      <c r="T193" s="314"/>
      <c r="U193" s="314"/>
      <c r="V193" s="314"/>
      <c r="W193" s="314"/>
      <c r="X193" s="314"/>
    </row>
    <row r="194" spans="1:24" hidden="1" x14ac:dyDescent="0.2">
      <c r="A194" s="299">
        <v>181</v>
      </c>
      <c r="B194" s="1365"/>
      <c r="C194" s="1365"/>
      <c r="D194" s="222"/>
      <c r="E194" s="222"/>
      <c r="F194" s="314"/>
      <c r="G194" s="315"/>
      <c r="H194" s="314"/>
      <c r="I194" s="1363"/>
      <c r="J194" s="222"/>
      <c r="K194" s="222"/>
      <c r="L194" s="1367"/>
      <c r="M194" s="1363"/>
      <c r="N194" s="1363"/>
      <c r="O194" s="1363"/>
      <c r="P194" s="1363"/>
      <c r="Q194" s="1331"/>
      <c r="R194" s="1332"/>
      <c r="S194" s="316"/>
      <c r="T194" s="314"/>
      <c r="U194" s="314"/>
      <c r="V194" s="314"/>
      <c r="W194" s="314"/>
      <c r="X194" s="314"/>
    </row>
    <row r="195" spans="1:24" hidden="1" x14ac:dyDescent="0.2">
      <c r="A195" s="300">
        <v>182</v>
      </c>
      <c r="B195" s="1365"/>
      <c r="C195" s="1365"/>
      <c r="D195" s="222"/>
      <c r="E195" s="222"/>
      <c r="F195" s="314"/>
      <c r="G195" s="315"/>
      <c r="H195" s="314"/>
      <c r="I195" s="1363"/>
      <c r="J195" s="222"/>
      <c r="K195" s="222"/>
      <c r="L195" s="1367"/>
      <c r="M195" s="1363"/>
      <c r="N195" s="1363"/>
      <c r="O195" s="1363"/>
      <c r="P195" s="1363"/>
      <c r="Q195" s="1331"/>
      <c r="R195" s="1332"/>
      <c r="S195" s="316"/>
      <c r="T195" s="314"/>
      <c r="U195" s="314"/>
      <c r="V195" s="314"/>
      <c r="W195" s="314"/>
      <c r="X195" s="314"/>
    </row>
    <row r="196" spans="1:24" hidden="1" x14ac:dyDescent="0.2">
      <c r="A196" s="299">
        <v>183</v>
      </c>
      <c r="B196" s="1365"/>
      <c r="C196" s="1365"/>
      <c r="D196" s="222"/>
      <c r="E196" s="222"/>
      <c r="F196" s="314"/>
      <c r="G196" s="315"/>
      <c r="H196" s="314"/>
      <c r="I196" s="1363"/>
      <c r="J196" s="222"/>
      <c r="K196" s="222"/>
      <c r="L196" s="1367"/>
      <c r="M196" s="1363"/>
      <c r="N196" s="1363"/>
      <c r="O196" s="1363"/>
      <c r="P196" s="1363"/>
      <c r="Q196" s="1331"/>
      <c r="R196" s="1332"/>
      <c r="S196" s="316"/>
      <c r="T196" s="314"/>
      <c r="U196" s="314"/>
      <c r="V196" s="314"/>
      <c r="W196" s="314"/>
      <c r="X196" s="314"/>
    </row>
    <row r="197" spans="1:24" hidden="1" x14ac:dyDescent="0.2">
      <c r="A197" s="300">
        <v>184</v>
      </c>
      <c r="B197" s="1365"/>
      <c r="C197" s="1365"/>
      <c r="D197" s="222"/>
      <c r="E197" s="222"/>
      <c r="F197" s="314"/>
      <c r="G197" s="315"/>
      <c r="H197" s="314"/>
      <c r="I197" s="1363"/>
      <c r="J197" s="222"/>
      <c r="K197" s="222"/>
      <c r="L197" s="1367"/>
      <c r="M197" s="1363"/>
      <c r="N197" s="1363"/>
      <c r="O197" s="1363"/>
      <c r="P197" s="1363"/>
      <c r="Q197" s="1331"/>
      <c r="R197" s="1332"/>
      <c r="S197" s="316"/>
      <c r="T197" s="314"/>
      <c r="U197" s="314"/>
      <c r="V197" s="314"/>
      <c r="W197" s="314"/>
      <c r="X197" s="314"/>
    </row>
    <row r="198" spans="1:24" hidden="1" x14ac:dyDescent="0.2">
      <c r="A198" s="299">
        <v>185</v>
      </c>
      <c r="B198" s="1365"/>
      <c r="C198" s="1365"/>
      <c r="D198" s="222"/>
      <c r="E198" s="222"/>
      <c r="F198" s="314"/>
      <c r="G198" s="315"/>
      <c r="H198" s="314"/>
      <c r="I198" s="1363"/>
      <c r="J198" s="222"/>
      <c r="K198" s="222"/>
      <c r="L198" s="1367"/>
      <c r="M198" s="1363"/>
      <c r="N198" s="1363"/>
      <c r="O198" s="1363"/>
      <c r="P198" s="1363"/>
      <c r="Q198" s="1331"/>
      <c r="R198" s="1332"/>
      <c r="S198" s="316"/>
      <c r="T198" s="314"/>
      <c r="U198" s="314"/>
      <c r="V198" s="314"/>
      <c r="W198" s="314"/>
      <c r="X198" s="314"/>
    </row>
    <row r="199" spans="1:24" hidden="1" x14ac:dyDescent="0.2">
      <c r="A199" s="300">
        <v>186</v>
      </c>
      <c r="B199" s="1365"/>
      <c r="C199" s="1365"/>
      <c r="D199" s="222"/>
      <c r="E199" s="222"/>
      <c r="F199" s="314"/>
      <c r="G199" s="315"/>
      <c r="H199" s="314"/>
      <c r="I199" s="1363"/>
      <c r="J199" s="222"/>
      <c r="K199" s="222"/>
      <c r="L199" s="1367"/>
      <c r="M199" s="1363"/>
      <c r="N199" s="1363"/>
      <c r="O199" s="1363"/>
      <c r="P199" s="1363"/>
      <c r="Q199" s="1331"/>
      <c r="R199" s="1332"/>
      <c r="S199" s="316"/>
      <c r="T199" s="314"/>
      <c r="U199" s="314"/>
      <c r="V199" s="314"/>
      <c r="W199" s="314"/>
      <c r="X199" s="314"/>
    </row>
    <row r="200" spans="1:24" hidden="1" x14ac:dyDescent="0.2">
      <c r="A200" s="299">
        <v>187</v>
      </c>
      <c r="B200" s="1365"/>
      <c r="C200" s="1365"/>
      <c r="D200" s="222"/>
      <c r="E200" s="222"/>
      <c r="F200" s="314"/>
      <c r="G200" s="315"/>
      <c r="H200" s="314"/>
      <c r="I200" s="1363"/>
      <c r="J200" s="222"/>
      <c r="K200" s="222"/>
      <c r="L200" s="1367"/>
      <c r="M200" s="1363"/>
      <c r="N200" s="1363"/>
      <c r="O200" s="1363"/>
      <c r="P200" s="1363"/>
      <c r="Q200" s="1331"/>
      <c r="R200" s="1332"/>
      <c r="S200" s="316"/>
      <c r="T200" s="314"/>
      <c r="U200" s="314"/>
      <c r="V200" s="314"/>
      <c r="W200" s="314"/>
      <c r="X200" s="314"/>
    </row>
    <row r="201" spans="1:24" hidden="1" x14ac:dyDescent="0.2">
      <c r="A201" s="300">
        <v>188</v>
      </c>
      <c r="B201" s="1365"/>
      <c r="C201" s="1365"/>
      <c r="D201" s="222"/>
      <c r="E201" s="222"/>
      <c r="F201" s="314"/>
      <c r="G201" s="315"/>
      <c r="H201" s="314"/>
      <c r="I201" s="1363"/>
      <c r="J201" s="222"/>
      <c r="K201" s="222"/>
      <c r="L201" s="1367"/>
      <c r="M201" s="1363"/>
      <c r="N201" s="1363"/>
      <c r="O201" s="1363"/>
      <c r="P201" s="1363"/>
      <c r="Q201" s="1331"/>
      <c r="R201" s="1332"/>
      <c r="S201" s="316"/>
      <c r="T201" s="314"/>
      <c r="U201" s="314"/>
      <c r="V201" s="314"/>
      <c r="W201" s="314"/>
      <c r="X201" s="314"/>
    </row>
    <row r="202" spans="1:24" hidden="1" x14ac:dyDescent="0.2">
      <c r="A202" s="299">
        <v>189</v>
      </c>
      <c r="B202" s="1365"/>
      <c r="C202" s="1365"/>
      <c r="D202" s="222"/>
      <c r="E202" s="222"/>
      <c r="F202" s="314"/>
      <c r="G202" s="315"/>
      <c r="H202" s="314"/>
      <c r="I202" s="1363"/>
      <c r="J202" s="222"/>
      <c r="K202" s="222"/>
      <c r="L202" s="1367"/>
      <c r="M202" s="1363"/>
      <c r="N202" s="1363"/>
      <c r="O202" s="1363"/>
      <c r="P202" s="1363"/>
      <c r="Q202" s="1331"/>
      <c r="R202" s="1332"/>
      <c r="S202" s="316"/>
      <c r="T202" s="314"/>
      <c r="U202" s="314"/>
      <c r="V202" s="314"/>
      <c r="W202" s="314"/>
      <c r="X202" s="314"/>
    </row>
    <row r="203" spans="1:24" hidden="1" x14ac:dyDescent="0.2">
      <c r="A203" s="300">
        <v>190</v>
      </c>
      <c r="B203" s="1365"/>
      <c r="C203" s="1365"/>
      <c r="D203" s="222"/>
      <c r="E203" s="222"/>
      <c r="F203" s="314"/>
      <c r="G203" s="315"/>
      <c r="H203" s="314"/>
      <c r="I203" s="1363"/>
      <c r="J203" s="222"/>
      <c r="K203" s="222"/>
      <c r="L203" s="1367"/>
      <c r="M203" s="1363"/>
      <c r="N203" s="1363"/>
      <c r="O203" s="1363"/>
      <c r="P203" s="1363"/>
      <c r="Q203" s="1331"/>
      <c r="R203" s="1332"/>
      <c r="S203" s="316"/>
      <c r="T203" s="314"/>
      <c r="U203" s="314"/>
      <c r="V203" s="314"/>
      <c r="W203" s="314"/>
      <c r="X203" s="314"/>
    </row>
    <row r="204" spans="1:24" hidden="1" x14ac:dyDescent="0.2">
      <c r="A204" s="299">
        <v>191</v>
      </c>
      <c r="B204" s="1365"/>
      <c r="C204" s="1365"/>
      <c r="D204" s="222"/>
      <c r="E204" s="222"/>
      <c r="F204" s="314"/>
      <c r="G204" s="315"/>
      <c r="H204" s="314"/>
      <c r="I204" s="1363"/>
      <c r="J204" s="222"/>
      <c r="K204" s="222"/>
      <c r="L204" s="1367"/>
      <c r="M204" s="1363"/>
      <c r="N204" s="1363"/>
      <c r="O204" s="1363"/>
      <c r="P204" s="1363"/>
      <c r="Q204" s="1331"/>
      <c r="R204" s="1332"/>
      <c r="S204" s="316"/>
      <c r="T204" s="314"/>
      <c r="U204" s="314"/>
      <c r="V204" s="314"/>
      <c r="W204" s="314"/>
      <c r="X204" s="314"/>
    </row>
    <row r="205" spans="1:24" hidden="1" x14ac:dyDescent="0.2">
      <c r="A205" s="300">
        <v>192</v>
      </c>
      <c r="B205" s="1365"/>
      <c r="C205" s="1365"/>
      <c r="D205" s="222"/>
      <c r="E205" s="222"/>
      <c r="F205" s="314"/>
      <c r="G205" s="315"/>
      <c r="H205" s="314"/>
      <c r="I205" s="1363"/>
      <c r="J205" s="222"/>
      <c r="K205" s="222"/>
      <c r="L205" s="1367"/>
      <c r="M205" s="1363"/>
      <c r="N205" s="1363"/>
      <c r="O205" s="1363"/>
      <c r="P205" s="1363"/>
      <c r="Q205" s="1331"/>
      <c r="R205" s="1332"/>
      <c r="S205" s="316"/>
      <c r="T205" s="314"/>
      <c r="U205" s="314"/>
      <c r="V205" s="314"/>
      <c r="W205" s="314"/>
      <c r="X205" s="314"/>
    </row>
    <row r="206" spans="1:24" hidden="1" x14ac:dyDescent="0.2">
      <c r="A206" s="299">
        <v>193</v>
      </c>
      <c r="B206" s="1365"/>
      <c r="C206" s="1365"/>
      <c r="D206" s="222"/>
      <c r="E206" s="222"/>
      <c r="F206" s="314"/>
      <c r="G206" s="315"/>
      <c r="H206" s="314"/>
      <c r="I206" s="1363"/>
      <c r="J206" s="222"/>
      <c r="K206" s="222"/>
      <c r="L206" s="1367"/>
      <c r="M206" s="1363"/>
      <c r="N206" s="1363"/>
      <c r="O206" s="1363"/>
      <c r="P206" s="1363"/>
      <c r="Q206" s="1331"/>
      <c r="R206" s="1332"/>
      <c r="S206" s="316"/>
      <c r="T206" s="314"/>
      <c r="U206" s="314"/>
      <c r="V206" s="314"/>
      <c r="W206" s="314"/>
      <c r="X206" s="314"/>
    </row>
    <row r="207" spans="1:24" hidden="1" x14ac:dyDescent="0.2">
      <c r="A207" s="300">
        <v>194</v>
      </c>
      <c r="B207" s="1365"/>
      <c r="C207" s="1365"/>
      <c r="D207" s="222"/>
      <c r="E207" s="222"/>
      <c r="F207" s="314"/>
      <c r="G207" s="315"/>
      <c r="H207" s="314"/>
      <c r="I207" s="1363"/>
      <c r="J207" s="222"/>
      <c r="K207" s="222"/>
      <c r="L207" s="1367"/>
      <c r="M207" s="1363"/>
      <c r="N207" s="1363"/>
      <c r="O207" s="1363"/>
      <c r="P207" s="1363"/>
      <c r="Q207" s="1331"/>
      <c r="R207" s="1332"/>
      <c r="S207" s="316"/>
      <c r="T207" s="314"/>
      <c r="U207" s="314"/>
      <c r="V207" s="314"/>
      <c r="W207" s="314"/>
      <c r="X207" s="314"/>
    </row>
    <row r="208" spans="1:24" hidden="1" x14ac:dyDescent="0.2">
      <c r="A208" s="299">
        <v>195</v>
      </c>
      <c r="B208" s="1365"/>
      <c r="C208" s="1365"/>
      <c r="D208" s="222"/>
      <c r="E208" s="222"/>
      <c r="F208" s="314"/>
      <c r="G208" s="315"/>
      <c r="H208" s="314"/>
      <c r="I208" s="1363"/>
      <c r="J208" s="222"/>
      <c r="K208" s="222"/>
      <c r="L208" s="1367"/>
      <c r="M208" s="1363"/>
      <c r="N208" s="1363"/>
      <c r="O208" s="1363"/>
      <c r="P208" s="1363"/>
      <c r="Q208" s="1331"/>
      <c r="R208" s="1332"/>
      <c r="S208" s="316"/>
      <c r="T208" s="314"/>
      <c r="U208" s="314"/>
      <c r="V208" s="314"/>
      <c r="W208" s="314"/>
      <c r="X208" s="314"/>
    </row>
    <row r="209" spans="1:24" hidden="1" x14ac:dyDescent="0.2">
      <c r="A209" s="300">
        <v>196</v>
      </c>
      <c r="B209" s="1365"/>
      <c r="C209" s="1365"/>
      <c r="D209" s="222"/>
      <c r="E209" s="222"/>
      <c r="F209" s="314"/>
      <c r="G209" s="315"/>
      <c r="H209" s="314"/>
      <c r="I209" s="1363"/>
      <c r="J209" s="222"/>
      <c r="K209" s="222"/>
      <c r="L209" s="1367"/>
      <c r="M209" s="1363"/>
      <c r="N209" s="1363"/>
      <c r="O209" s="1363"/>
      <c r="P209" s="1363"/>
      <c r="Q209" s="1331"/>
      <c r="R209" s="1332"/>
      <c r="S209" s="316"/>
      <c r="T209" s="314"/>
      <c r="U209" s="314"/>
      <c r="V209" s="314"/>
      <c r="W209" s="314"/>
      <c r="X209" s="314"/>
    </row>
    <row r="210" spans="1:24" hidden="1" x14ac:dyDescent="0.2">
      <c r="A210" s="299">
        <v>197</v>
      </c>
      <c r="B210" s="1365"/>
      <c r="C210" s="1365"/>
      <c r="D210" s="222"/>
      <c r="E210" s="222"/>
      <c r="F210" s="314"/>
      <c r="G210" s="315"/>
      <c r="H210" s="314"/>
      <c r="I210" s="1363"/>
      <c r="J210" s="222"/>
      <c r="K210" s="222"/>
      <c r="L210" s="1367"/>
      <c r="M210" s="1363"/>
      <c r="N210" s="1363"/>
      <c r="O210" s="1363"/>
      <c r="P210" s="1363"/>
      <c r="Q210" s="1331"/>
      <c r="R210" s="1332"/>
      <c r="S210" s="316"/>
      <c r="T210" s="314"/>
      <c r="U210" s="314"/>
      <c r="V210" s="314"/>
      <c r="W210" s="314"/>
      <c r="X210" s="314"/>
    </row>
    <row r="211" spans="1:24" hidden="1" x14ac:dyDescent="0.2">
      <c r="A211" s="300">
        <v>198</v>
      </c>
      <c r="B211" s="1365"/>
      <c r="C211" s="1365"/>
      <c r="D211" s="222"/>
      <c r="E211" s="222"/>
      <c r="F211" s="314"/>
      <c r="G211" s="315"/>
      <c r="H211" s="314"/>
      <c r="I211" s="1363"/>
      <c r="J211" s="222"/>
      <c r="K211" s="222"/>
      <c r="L211" s="1367"/>
      <c r="M211" s="1363"/>
      <c r="N211" s="1363"/>
      <c r="O211" s="1363"/>
      <c r="P211" s="1363"/>
      <c r="Q211" s="1331"/>
      <c r="R211" s="1332"/>
      <c r="S211" s="316"/>
      <c r="T211" s="314"/>
      <c r="U211" s="314"/>
      <c r="V211" s="314"/>
      <c r="W211" s="314"/>
      <c r="X211" s="314"/>
    </row>
    <row r="212" spans="1:24" hidden="1" x14ac:dyDescent="0.2">
      <c r="A212" s="299">
        <v>199</v>
      </c>
      <c r="B212" s="1365"/>
      <c r="C212" s="1365"/>
      <c r="D212" s="222"/>
      <c r="E212" s="222"/>
      <c r="F212" s="314"/>
      <c r="G212" s="315"/>
      <c r="H212" s="314"/>
      <c r="I212" s="1363"/>
      <c r="J212" s="222"/>
      <c r="K212" s="222"/>
      <c r="L212" s="1367"/>
      <c r="M212" s="1363"/>
      <c r="N212" s="1363"/>
      <c r="O212" s="1363"/>
      <c r="P212" s="1363"/>
      <c r="Q212" s="1331"/>
      <c r="R212" s="1332"/>
      <c r="S212" s="316"/>
      <c r="T212" s="314"/>
      <c r="U212" s="314"/>
      <c r="V212" s="314"/>
      <c r="W212" s="314"/>
      <c r="X212" s="314"/>
    </row>
    <row r="213" spans="1:24" hidden="1" x14ac:dyDescent="0.2">
      <c r="A213" s="300">
        <v>200</v>
      </c>
      <c r="B213" s="1365"/>
      <c r="C213" s="1365"/>
      <c r="D213" s="222"/>
      <c r="E213" s="222"/>
      <c r="F213" s="314"/>
      <c r="G213" s="315"/>
      <c r="H213" s="314"/>
      <c r="I213" s="1363"/>
      <c r="J213" s="222"/>
      <c r="K213" s="222"/>
      <c r="L213" s="1367"/>
      <c r="M213" s="1363"/>
      <c r="N213" s="1363"/>
      <c r="O213" s="1363"/>
      <c r="P213" s="1363"/>
      <c r="Q213" s="1331"/>
      <c r="R213" s="1332"/>
      <c r="S213" s="316"/>
      <c r="T213" s="314"/>
      <c r="U213" s="314"/>
      <c r="V213" s="314"/>
      <c r="W213" s="314"/>
      <c r="X213" s="314"/>
    </row>
    <row r="214" spans="1:24" hidden="1" x14ac:dyDescent="0.2">
      <c r="A214" s="299">
        <v>201</v>
      </c>
      <c r="B214" s="1365"/>
      <c r="C214" s="1365"/>
      <c r="D214" s="222"/>
      <c r="E214" s="222"/>
      <c r="F214" s="314"/>
      <c r="G214" s="315"/>
      <c r="H214" s="314"/>
      <c r="I214" s="1363"/>
      <c r="J214" s="222"/>
      <c r="K214" s="222"/>
      <c r="L214" s="1367"/>
      <c r="M214" s="1363"/>
      <c r="N214" s="1363"/>
      <c r="O214" s="1363"/>
      <c r="P214" s="1363"/>
      <c r="Q214" s="1331"/>
      <c r="R214" s="1332"/>
      <c r="S214" s="316"/>
      <c r="T214" s="314"/>
      <c r="U214" s="314"/>
      <c r="V214" s="314"/>
      <c r="W214" s="314"/>
      <c r="X214" s="314"/>
    </row>
    <row r="215" spans="1:24" hidden="1" x14ac:dyDescent="0.2">
      <c r="A215" s="300">
        <v>202</v>
      </c>
      <c r="B215" s="1365"/>
      <c r="C215" s="1365"/>
      <c r="D215" s="222"/>
      <c r="E215" s="222"/>
      <c r="F215" s="314"/>
      <c r="G215" s="315"/>
      <c r="H215" s="314"/>
      <c r="I215" s="1363"/>
      <c r="J215" s="222"/>
      <c r="K215" s="222"/>
      <c r="L215" s="1367"/>
      <c r="M215" s="1363"/>
      <c r="N215" s="1363"/>
      <c r="O215" s="1363"/>
      <c r="P215" s="1363"/>
      <c r="Q215" s="1331"/>
      <c r="R215" s="1332"/>
      <c r="S215" s="316"/>
      <c r="T215" s="314"/>
      <c r="U215" s="314"/>
      <c r="V215" s="314"/>
      <c r="W215" s="314"/>
      <c r="X215" s="314"/>
    </row>
    <row r="216" spans="1:24" hidden="1" x14ac:dyDescent="0.2">
      <c r="A216" s="299">
        <v>203</v>
      </c>
      <c r="B216" s="1365"/>
      <c r="C216" s="1365"/>
      <c r="D216" s="222"/>
      <c r="E216" s="222"/>
      <c r="F216" s="314"/>
      <c r="G216" s="315"/>
      <c r="H216" s="314"/>
      <c r="I216" s="1363"/>
      <c r="J216" s="222"/>
      <c r="K216" s="222"/>
      <c r="L216" s="1367"/>
      <c r="M216" s="1363"/>
      <c r="N216" s="1363"/>
      <c r="O216" s="1363"/>
      <c r="P216" s="1363"/>
      <c r="Q216" s="1331"/>
      <c r="R216" s="1332"/>
      <c r="S216" s="316"/>
      <c r="T216" s="314"/>
      <c r="U216" s="314"/>
      <c r="V216" s="314"/>
      <c r="W216" s="314"/>
      <c r="X216" s="314"/>
    </row>
    <row r="217" spans="1:24" hidden="1" x14ac:dyDescent="0.2">
      <c r="A217" s="300">
        <v>204</v>
      </c>
      <c r="B217" s="1365"/>
      <c r="C217" s="1365"/>
      <c r="D217" s="222"/>
      <c r="E217" s="222"/>
      <c r="F217" s="314"/>
      <c r="G217" s="315"/>
      <c r="H217" s="314"/>
      <c r="I217" s="1363"/>
      <c r="J217" s="222"/>
      <c r="K217" s="222"/>
      <c r="L217" s="1367"/>
      <c r="M217" s="1363"/>
      <c r="N217" s="1363"/>
      <c r="O217" s="1363"/>
      <c r="P217" s="1363"/>
      <c r="Q217" s="1331"/>
      <c r="R217" s="1332"/>
      <c r="S217" s="316"/>
      <c r="T217" s="314"/>
      <c r="U217" s="314"/>
      <c r="V217" s="314"/>
      <c r="W217" s="314"/>
      <c r="X217" s="314"/>
    </row>
    <row r="218" spans="1:24" hidden="1" x14ac:dyDescent="0.2">
      <c r="A218" s="299">
        <v>205</v>
      </c>
      <c r="B218" s="1365"/>
      <c r="C218" s="1365"/>
      <c r="D218" s="222"/>
      <c r="E218" s="222"/>
      <c r="F218" s="314"/>
      <c r="G218" s="315"/>
      <c r="H218" s="314"/>
      <c r="I218" s="1363"/>
      <c r="J218" s="222"/>
      <c r="K218" s="222"/>
      <c r="L218" s="1367"/>
      <c r="M218" s="1363"/>
      <c r="N218" s="1363"/>
      <c r="O218" s="1363"/>
      <c r="P218" s="1363"/>
      <c r="Q218" s="1331"/>
      <c r="R218" s="1332"/>
      <c r="S218" s="316"/>
      <c r="T218" s="314"/>
      <c r="U218" s="314"/>
      <c r="V218" s="314"/>
      <c r="W218" s="314"/>
      <c r="X218" s="314"/>
    </row>
    <row r="219" spans="1:24" hidden="1" x14ac:dyDescent="0.2">
      <c r="A219" s="300">
        <v>206</v>
      </c>
      <c r="B219" s="1365"/>
      <c r="C219" s="1365"/>
      <c r="D219" s="222"/>
      <c r="E219" s="222"/>
      <c r="F219" s="314"/>
      <c r="G219" s="315"/>
      <c r="H219" s="314"/>
      <c r="I219" s="1363"/>
      <c r="J219" s="222"/>
      <c r="K219" s="222"/>
      <c r="L219" s="1367"/>
      <c r="M219" s="1363"/>
      <c r="N219" s="1363"/>
      <c r="O219" s="1363"/>
      <c r="P219" s="1363"/>
      <c r="Q219" s="1331"/>
      <c r="R219" s="1332"/>
      <c r="S219" s="316"/>
      <c r="T219" s="314"/>
      <c r="U219" s="314"/>
      <c r="V219" s="314"/>
      <c r="W219" s="314"/>
      <c r="X219" s="314"/>
    </row>
    <row r="220" spans="1:24" hidden="1" x14ac:dyDescent="0.2">
      <c r="A220" s="299">
        <v>207</v>
      </c>
      <c r="B220" s="1365"/>
      <c r="C220" s="1365"/>
      <c r="D220" s="222"/>
      <c r="E220" s="222"/>
      <c r="F220" s="314"/>
      <c r="G220" s="315"/>
      <c r="H220" s="314"/>
      <c r="I220" s="1363"/>
      <c r="J220" s="222"/>
      <c r="K220" s="222"/>
      <c r="L220" s="1367"/>
      <c r="M220" s="1363"/>
      <c r="N220" s="1363"/>
      <c r="O220" s="1363"/>
      <c r="P220" s="1363"/>
      <c r="Q220" s="1331"/>
      <c r="R220" s="1332"/>
      <c r="S220" s="316"/>
      <c r="T220" s="314"/>
      <c r="U220" s="314"/>
      <c r="V220" s="314"/>
      <c r="W220" s="314"/>
      <c r="X220" s="314"/>
    </row>
    <row r="221" spans="1:24" hidden="1" x14ac:dyDescent="0.2">
      <c r="A221" s="300">
        <v>208</v>
      </c>
      <c r="B221" s="1365"/>
      <c r="C221" s="1365"/>
      <c r="D221" s="222"/>
      <c r="E221" s="222"/>
      <c r="F221" s="314"/>
      <c r="G221" s="315"/>
      <c r="H221" s="314"/>
      <c r="I221" s="1363"/>
      <c r="J221" s="222"/>
      <c r="K221" s="222"/>
      <c r="L221" s="1367"/>
      <c r="M221" s="1363"/>
      <c r="N221" s="1363"/>
      <c r="O221" s="1363"/>
      <c r="P221" s="1363"/>
      <c r="Q221" s="1331"/>
      <c r="R221" s="1332"/>
      <c r="S221" s="316"/>
      <c r="T221" s="314"/>
      <c r="U221" s="314"/>
      <c r="V221" s="314"/>
      <c r="W221" s="314"/>
      <c r="X221" s="314"/>
    </row>
    <row r="222" spans="1:24" hidden="1" x14ac:dyDescent="0.2">
      <c r="A222" s="299">
        <v>209</v>
      </c>
      <c r="B222" s="1365"/>
      <c r="C222" s="1365"/>
      <c r="D222" s="222"/>
      <c r="E222" s="222"/>
      <c r="F222" s="314"/>
      <c r="G222" s="315"/>
      <c r="H222" s="314"/>
      <c r="I222" s="1363"/>
      <c r="J222" s="222"/>
      <c r="K222" s="222"/>
      <c r="L222" s="1367"/>
      <c r="M222" s="1363"/>
      <c r="N222" s="1363"/>
      <c r="O222" s="1363"/>
      <c r="P222" s="1363"/>
      <c r="Q222" s="1331"/>
      <c r="R222" s="1332"/>
      <c r="S222" s="316"/>
      <c r="T222" s="314"/>
      <c r="U222" s="314"/>
      <c r="V222" s="314"/>
      <c r="W222" s="314"/>
      <c r="X222" s="314"/>
    </row>
    <row r="223" spans="1:24" hidden="1" x14ac:dyDescent="0.2">
      <c r="A223" s="300">
        <v>210</v>
      </c>
      <c r="B223" s="1365"/>
      <c r="C223" s="1365"/>
      <c r="D223" s="222"/>
      <c r="E223" s="222"/>
      <c r="F223" s="314"/>
      <c r="G223" s="315"/>
      <c r="H223" s="314"/>
      <c r="I223" s="1363"/>
      <c r="J223" s="222"/>
      <c r="K223" s="222"/>
      <c r="L223" s="1367"/>
      <c r="M223" s="1363"/>
      <c r="N223" s="1363"/>
      <c r="O223" s="1363"/>
      <c r="P223" s="1363"/>
      <c r="Q223" s="1331"/>
      <c r="R223" s="1332"/>
      <c r="S223" s="316"/>
      <c r="T223" s="314"/>
      <c r="U223" s="314"/>
      <c r="V223" s="314"/>
      <c r="W223" s="314"/>
      <c r="X223" s="314"/>
    </row>
    <row r="224" spans="1:24" hidden="1" x14ac:dyDescent="0.2">
      <c r="A224" s="299">
        <v>211</v>
      </c>
      <c r="B224" s="1365"/>
      <c r="C224" s="1365"/>
      <c r="D224" s="222"/>
      <c r="E224" s="222"/>
      <c r="F224" s="314"/>
      <c r="G224" s="315"/>
      <c r="H224" s="314"/>
      <c r="I224" s="1363"/>
      <c r="J224" s="222"/>
      <c r="K224" s="222"/>
      <c r="L224" s="1367"/>
      <c r="M224" s="1363"/>
      <c r="N224" s="1363"/>
      <c r="O224" s="1363"/>
      <c r="P224" s="1363"/>
      <c r="Q224" s="1331"/>
      <c r="R224" s="1332"/>
      <c r="S224" s="316"/>
      <c r="T224" s="314"/>
      <c r="U224" s="314"/>
      <c r="V224" s="314"/>
      <c r="W224" s="314"/>
      <c r="X224" s="314"/>
    </row>
    <row r="225" spans="1:24" hidden="1" x14ac:dyDescent="0.2">
      <c r="A225" s="300">
        <v>212</v>
      </c>
      <c r="B225" s="1365"/>
      <c r="C225" s="1365"/>
      <c r="D225" s="222"/>
      <c r="E225" s="222"/>
      <c r="F225" s="314"/>
      <c r="G225" s="315"/>
      <c r="H225" s="314"/>
      <c r="I225" s="1363"/>
      <c r="J225" s="222"/>
      <c r="K225" s="222"/>
      <c r="L225" s="1367"/>
      <c r="M225" s="1363"/>
      <c r="N225" s="1363"/>
      <c r="O225" s="1363"/>
      <c r="P225" s="1363"/>
      <c r="Q225" s="1331"/>
      <c r="R225" s="1332"/>
      <c r="S225" s="316"/>
      <c r="T225" s="314"/>
      <c r="U225" s="314"/>
      <c r="V225" s="314"/>
      <c r="W225" s="314"/>
      <c r="X225" s="314"/>
    </row>
    <row r="226" spans="1:24" hidden="1" x14ac:dyDescent="0.2">
      <c r="A226" s="299">
        <v>213</v>
      </c>
      <c r="B226" s="1365"/>
      <c r="C226" s="1365"/>
      <c r="D226" s="222"/>
      <c r="E226" s="222"/>
      <c r="F226" s="314"/>
      <c r="G226" s="315"/>
      <c r="H226" s="314"/>
      <c r="I226" s="1363"/>
      <c r="J226" s="222"/>
      <c r="K226" s="222"/>
      <c r="L226" s="1367"/>
      <c r="M226" s="1363"/>
      <c r="N226" s="1363"/>
      <c r="O226" s="1363"/>
      <c r="P226" s="1363"/>
      <c r="Q226" s="1331"/>
      <c r="R226" s="1332"/>
      <c r="S226" s="316"/>
      <c r="T226" s="314"/>
      <c r="U226" s="314"/>
      <c r="V226" s="314"/>
      <c r="W226" s="314"/>
      <c r="X226" s="314"/>
    </row>
    <row r="227" spans="1:24" hidden="1" x14ac:dyDescent="0.2">
      <c r="A227" s="300">
        <v>214</v>
      </c>
      <c r="B227" s="1365"/>
      <c r="C227" s="1365"/>
      <c r="D227" s="222"/>
      <c r="E227" s="222"/>
      <c r="F227" s="314"/>
      <c r="G227" s="315"/>
      <c r="H227" s="314"/>
      <c r="I227" s="1363"/>
      <c r="J227" s="222"/>
      <c r="K227" s="222"/>
      <c r="L227" s="1367"/>
      <c r="M227" s="1363"/>
      <c r="N227" s="1363"/>
      <c r="O227" s="1363"/>
      <c r="P227" s="1363"/>
      <c r="Q227" s="1331"/>
      <c r="R227" s="1332"/>
      <c r="S227" s="316"/>
      <c r="T227" s="314"/>
      <c r="U227" s="314"/>
      <c r="V227" s="314"/>
      <c r="W227" s="314"/>
      <c r="X227" s="314"/>
    </row>
    <row r="228" spans="1:24" hidden="1" x14ac:dyDescent="0.2">
      <c r="A228" s="299">
        <v>215</v>
      </c>
      <c r="B228" s="1365"/>
      <c r="C228" s="1365"/>
      <c r="D228" s="222"/>
      <c r="E228" s="222"/>
      <c r="F228" s="314"/>
      <c r="G228" s="315"/>
      <c r="H228" s="314"/>
      <c r="I228" s="1363"/>
      <c r="J228" s="222"/>
      <c r="K228" s="222"/>
      <c r="L228" s="1367"/>
      <c r="M228" s="1363"/>
      <c r="N228" s="1363"/>
      <c r="O228" s="1363"/>
      <c r="P228" s="1363"/>
      <c r="Q228" s="1331"/>
      <c r="R228" s="1332"/>
      <c r="S228" s="316"/>
      <c r="T228" s="314"/>
      <c r="U228" s="314"/>
      <c r="V228" s="314"/>
      <c r="W228" s="314"/>
      <c r="X228" s="314"/>
    </row>
    <row r="229" spans="1:24" hidden="1" x14ac:dyDescent="0.2">
      <c r="A229" s="300">
        <v>216</v>
      </c>
      <c r="B229" s="1365"/>
      <c r="C229" s="1365"/>
      <c r="D229" s="222"/>
      <c r="E229" s="222"/>
      <c r="F229" s="314"/>
      <c r="G229" s="315"/>
      <c r="H229" s="314"/>
      <c r="I229" s="1363"/>
      <c r="J229" s="222"/>
      <c r="K229" s="222"/>
      <c r="L229" s="1367"/>
      <c r="M229" s="1363"/>
      <c r="N229" s="1363"/>
      <c r="O229" s="1363"/>
      <c r="P229" s="1363"/>
      <c r="Q229" s="1331"/>
      <c r="R229" s="1332"/>
      <c r="S229" s="316"/>
      <c r="T229" s="314"/>
      <c r="U229" s="314"/>
      <c r="V229" s="314"/>
      <c r="W229" s="314"/>
      <c r="X229" s="314"/>
    </row>
    <row r="230" spans="1:24" hidden="1" x14ac:dyDescent="0.2">
      <c r="A230" s="299">
        <v>217</v>
      </c>
      <c r="B230" s="1365"/>
      <c r="C230" s="1365"/>
      <c r="D230" s="222"/>
      <c r="E230" s="222"/>
      <c r="F230" s="314"/>
      <c r="G230" s="315"/>
      <c r="H230" s="314"/>
      <c r="I230" s="1363"/>
      <c r="J230" s="222"/>
      <c r="K230" s="222"/>
      <c r="L230" s="1367"/>
      <c r="M230" s="1363"/>
      <c r="N230" s="1363"/>
      <c r="O230" s="1363"/>
      <c r="P230" s="1363"/>
      <c r="Q230" s="1331"/>
      <c r="R230" s="1332"/>
      <c r="S230" s="316"/>
      <c r="T230" s="314"/>
      <c r="U230" s="314"/>
      <c r="V230" s="314"/>
      <c r="W230" s="314"/>
      <c r="X230" s="314"/>
    </row>
    <row r="231" spans="1:24" hidden="1" x14ac:dyDescent="0.2">
      <c r="A231" s="300">
        <v>218</v>
      </c>
      <c r="B231" s="1365"/>
      <c r="C231" s="1365"/>
      <c r="D231" s="222"/>
      <c r="E231" s="222"/>
      <c r="F231" s="314"/>
      <c r="G231" s="315"/>
      <c r="H231" s="314"/>
      <c r="I231" s="1363"/>
      <c r="J231" s="222"/>
      <c r="K231" s="222"/>
      <c r="L231" s="1367"/>
      <c r="M231" s="1363"/>
      <c r="N231" s="1363"/>
      <c r="O231" s="1363"/>
      <c r="P231" s="1363"/>
      <c r="Q231" s="1331"/>
      <c r="R231" s="1332"/>
      <c r="S231" s="316"/>
      <c r="T231" s="314"/>
      <c r="U231" s="314"/>
      <c r="V231" s="314"/>
      <c r="W231" s="314"/>
      <c r="X231" s="314"/>
    </row>
    <row r="232" spans="1:24" hidden="1" x14ac:dyDescent="0.2">
      <c r="A232" s="299">
        <v>219</v>
      </c>
      <c r="B232" s="1365"/>
      <c r="C232" s="1365"/>
      <c r="D232" s="222"/>
      <c r="E232" s="222"/>
      <c r="F232" s="314"/>
      <c r="G232" s="315"/>
      <c r="H232" s="314"/>
      <c r="I232" s="1363"/>
      <c r="J232" s="222"/>
      <c r="K232" s="222"/>
      <c r="L232" s="1367"/>
      <c r="M232" s="1363"/>
      <c r="N232" s="1363"/>
      <c r="O232" s="1363"/>
      <c r="P232" s="1363"/>
      <c r="Q232" s="1331"/>
      <c r="R232" s="1332"/>
      <c r="S232" s="316"/>
      <c r="T232" s="314"/>
      <c r="U232" s="314"/>
      <c r="V232" s="314"/>
      <c r="W232" s="314"/>
      <c r="X232" s="314"/>
    </row>
    <row r="233" spans="1:24" hidden="1" x14ac:dyDescent="0.2">
      <c r="A233" s="300">
        <v>220</v>
      </c>
      <c r="B233" s="1365"/>
      <c r="C233" s="1365"/>
      <c r="D233" s="222"/>
      <c r="E233" s="222"/>
      <c r="F233" s="314"/>
      <c r="G233" s="315"/>
      <c r="H233" s="314"/>
      <c r="I233" s="1363"/>
      <c r="J233" s="222"/>
      <c r="K233" s="222"/>
      <c r="L233" s="1367"/>
      <c r="M233" s="1363"/>
      <c r="N233" s="1363"/>
      <c r="O233" s="1363"/>
      <c r="P233" s="1363"/>
      <c r="Q233" s="1331"/>
      <c r="R233" s="1332"/>
      <c r="S233" s="316"/>
      <c r="T233" s="314"/>
      <c r="U233" s="314"/>
      <c r="V233" s="314"/>
      <c r="W233" s="314"/>
      <c r="X233" s="314"/>
    </row>
    <row r="234" spans="1:24" hidden="1" x14ac:dyDescent="0.2">
      <c r="A234" s="299">
        <v>221</v>
      </c>
      <c r="B234" s="1365"/>
      <c r="C234" s="1365"/>
      <c r="D234" s="222"/>
      <c r="E234" s="222"/>
      <c r="F234" s="314"/>
      <c r="G234" s="315"/>
      <c r="H234" s="314"/>
      <c r="I234" s="1363"/>
      <c r="J234" s="222"/>
      <c r="K234" s="222"/>
      <c r="L234" s="1367"/>
      <c r="M234" s="1363"/>
      <c r="N234" s="1363"/>
      <c r="O234" s="1363"/>
      <c r="P234" s="1363"/>
      <c r="Q234" s="1331"/>
      <c r="R234" s="1332"/>
      <c r="S234" s="316"/>
      <c r="T234" s="314"/>
      <c r="U234" s="314"/>
      <c r="V234" s="314"/>
      <c r="W234" s="314"/>
      <c r="X234" s="314"/>
    </row>
    <row r="235" spans="1:24" hidden="1" x14ac:dyDescent="0.2">
      <c r="A235" s="300">
        <v>222</v>
      </c>
      <c r="B235" s="1365"/>
      <c r="C235" s="1365"/>
      <c r="D235" s="222"/>
      <c r="E235" s="222"/>
      <c r="F235" s="314"/>
      <c r="G235" s="315"/>
      <c r="H235" s="314"/>
      <c r="I235" s="1363"/>
      <c r="J235" s="222"/>
      <c r="K235" s="222"/>
      <c r="L235" s="1367"/>
      <c r="M235" s="1363"/>
      <c r="N235" s="1363"/>
      <c r="O235" s="1363"/>
      <c r="P235" s="1363"/>
      <c r="Q235" s="1331"/>
      <c r="R235" s="1332"/>
      <c r="S235" s="316"/>
      <c r="T235" s="314"/>
      <c r="U235" s="314"/>
      <c r="V235" s="314"/>
      <c r="W235" s="314"/>
      <c r="X235" s="314"/>
    </row>
    <row r="236" spans="1:24" hidden="1" x14ac:dyDescent="0.2">
      <c r="A236" s="299">
        <v>223</v>
      </c>
      <c r="B236" s="1365"/>
      <c r="C236" s="1365"/>
      <c r="D236" s="222"/>
      <c r="E236" s="222"/>
      <c r="F236" s="314"/>
      <c r="G236" s="315"/>
      <c r="H236" s="314"/>
      <c r="I236" s="1363"/>
      <c r="J236" s="222"/>
      <c r="K236" s="222"/>
      <c r="L236" s="1367"/>
      <c r="M236" s="1363"/>
      <c r="N236" s="1363"/>
      <c r="O236" s="1363"/>
      <c r="P236" s="1363"/>
      <c r="Q236" s="1331"/>
      <c r="R236" s="1332"/>
      <c r="S236" s="316"/>
      <c r="T236" s="314"/>
      <c r="U236" s="314"/>
      <c r="V236" s="314"/>
      <c r="W236" s="314"/>
      <c r="X236" s="314"/>
    </row>
    <row r="237" spans="1:24" hidden="1" x14ac:dyDescent="0.2">
      <c r="A237" s="300">
        <v>224</v>
      </c>
      <c r="B237" s="1365"/>
      <c r="C237" s="1365"/>
      <c r="D237" s="222"/>
      <c r="E237" s="222"/>
      <c r="F237" s="314"/>
      <c r="G237" s="315"/>
      <c r="H237" s="314"/>
      <c r="I237" s="1363"/>
      <c r="J237" s="222"/>
      <c r="K237" s="222"/>
      <c r="L237" s="1367"/>
      <c r="M237" s="1363"/>
      <c r="N237" s="1363"/>
      <c r="O237" s="1363"/>
      <c r="P237" s="1363"/>
      <c r="Q237" s="1331"/>
      <c r="R237" s="1332"/>
      <c r="S237" s="316"/>
      <c r="T237" s="314"/>
      <c r="U237" s="314"/>
      <c r="V237" s="314"/>
      <c r="W237" s="314"/>
      <c r="X237" s="314"/>
    </row>
    <row r="238" spans="1:24" hidden="1" x14ac:dyDescent="0.2">
      <c r="A238" s="299">
        <v>225</v>
      </c>
      <c r="B238" s="1365"/>
      <c r="C238" s="1365"/>
      <c r="D238" s="222"/>
      <c r="E238" s="222"/>
      <c r="F238" s="314"/>
      <c r="G238" s="315"/>
      <c r="H238" s="314"/>
      <c r="I238" s="1363"/>
      <c r="J238" s="222"/>
      <c r="K238" s="222"/>
      <c r="L238" s="1367"/>
      <c r="M238" s="1363"/>
      <c r="N238" s="1363"/>
      <c r="O238" s="1363"/>
      <c r="P238" s="1363"/>
      <c r="Q238" s="1331"/>
      <c r="R238" s="1332"/>
      <c r="S238" s="316"/>
      <c r="T238" s="314"/>
      <c r="U238" s="314"/>
      <c r="V238" s="314"/>
      <c r="W238" s="314"/>
      <c r="X238" s="314"/>
    </row>
    <row r="239" spans="1:24" hidden="1" x14ac:dyDescent="0.2">
      <c r="A239" s="300">
        <v>226</v>
      </c>
      <c r="B239" s="1365"/>
      <c r="C239" s="1365"/>
      <c r="D239" s="222"/>
      <c r="E239" s="222"/>
      <c r="F239" s="314"/>
      <c r="G239" s="315"/>
      <c r="H239" s="314"/>
      <c r="I239" s="1363"/>
      <c r="J239" s="222"/>
      <c r="K239" s="222"/>
      <c r="L239" s="1367"/>
      <c r="M239" s="1363"/>
      <c r="N239" s="1363"/>
      <c r="O239" s="1363"/>
      <c r="P239" s="1363"/>
      <c r="Q239" s="1331"/>
      <c r="R239" s="1332"/>
      <c r="S239" s="316"/>
      <c r="T239" s="314"/>
      <c r="U239" s="314"/>
      <c r="V239" s="314"/>
      <c r="W239" s="314"/>
      <c r="X239" s="314"/>
    </row>
    <row r="240" spans="1:24" hidden="1" x14ac:dyDescent="0.2">
      <c r="A240" s="299">
        <v>227</v>
      </c>
      <c r="B240" s="1365"/>
      <c r="C240" s="1365"/>
      <c r="D240" s="222"/>
      <c r="E240" s="222"/>
      <c r="F240" s="314"/>
      <c r="G240" s="315"/>
      <c r="H240" s="314"/>
      <c r="I240" s="1363"/>
      <c r="J240" s="222"/>
      <c r="K240" s="222"/>
      <c r="L240" s="1367"/>
      <c r="M240" s="1363"/>
      <c r="N240" s="1363"/>
      <c r="O240" s="1363"/>
      <c r="P240" s="1363"/>
      <c r="Q240" s="1331"/>
      <c r="R240" s="1332"/>
      <c r="S240" s="316"/>
      <c r="T240" s="314"/>
      <c r="U240" s="314"/>
      <c r="V240" s="314"/>
      <c r="W240" s="314"/>
      <c r="X240" s="314"/>
    </row>
    <row r="241" spans="1:24" hidden="1" x14ac:dyDescent="0.2">
      <c r="A241" s="300">
        <v>228</v>
      </c>
      <c r="B241" s="1365"/>
      <c r="C241" s="1365"/>
      <c r="D241" s="222"/>
      <c r="E241" s="222"/>
      <c r="F241" s="314"/>
      <c r="G241" s="315"/>
      <c r="H241" s="314"/>
      <c r="I241" s="1363"/>
      <c r="J241" s="222"/>
      <c r="K241" s="222"/>
      <c r="L241" s="1367"/>
      <c r="M241" s="1363"/>
      <c r="N241" s="1363"/>
      <c r="O241" s="1363"/>
      <c r="P241" s="1363"/>
      <c r="Q241" s="1331"/>
      <c r="R241" s="1332"/>
      <c r="S241" s="316"/>
      <c r="T241" s="314"/>
      <c r="U241" s="314"/>
      <c r="V241" s="314"/>
      <c r="W241" s="314"/>
      <c r="X241" s="314"/>
    </row>
    <row r="242" spans="1:24" hidden="1" x14ac:dyDescent="0.2">
      <c r="A242" s="299">
        <v>229</v>
      </c>
      <c r="B242" s="1365"/>
      <c r="C242" s="1365"/>
      <c r="D242" s="222"/>
      <c r="E242" s="222"/>
      <c r="F242" s="314"/>
      <c r="G242" s="315"/>
      <c r="H242" s="314"/>
      <c r="I242" s="1363"/>
      <c r="J242" s="222"/>
      <c r="K242" s="222"/>
      <c r="L242" s="1367"/>
      <c r="M242" s="1363"/>
      <c r="N242" s="1363"/>
      <c r="O242" s="1363"/>
      <c r="P242" s="1363"/>
      <c r="Q242" s="1331"/>
      <c r="R242" s="1332"/>
      <c r="S242" s="316"/>
      <c r="T242" s="314"/>
      <c r="U242" s="314"/>
      <c r="V242" s="314"/>
      <c r="W242" s="314"/>
      <c r="X242" s="314"/>
    </row>
    <row r="243" spans="1:24" hidden="1" x14ac:dyDescent="0.2">
      <c r="A243" s="300">
        <v>230</v>
      </c>
      <c r="B243" s="1365"/>
      <c r="C243" s="1365"/>
      <c r="D243" s="222"/>
      <c r="E243" s="222"/>
      <c r="F243" s="314"/>
      <c r="G243" s="315"/>
      <c r="H243" s="314"/>
      <c r="I243" s="1363"/>
      <c r="J243" s="222"/>
      <c r="K243" s="222"/>
      <c r="L243" s="1367"/>
      <c r="M243" s="1363"/>
      <c r="N243" s="1363"/>
      <c r="O243" s="1363"/>
      <c r="P243" s="1363"/>
      <c r="Q243" s="1331"/>
      <c r="R243" s="1332"/>
      <c r="S243" s="316"/>
      <c r="T243" s="314"/>
      <c r="U243" s="314"/>
      <c r="V243" s="314"/>
      <c r="W243" s="314"/>
      <c r="X243" s="314"/>
    </row>
    <row r="244" spans="1:24" hidden="1" x14ac:dyDescent="0.2">
      <c r="A244" s="299">
        <v>231</v>
      </c>
      <c r="B244" s="1365"/>
      <c r="C244" s="1365"/>
      <c r="D244" s="222"/>
      <c r="E244" s="222"/>
      <c r="F244" s="314"/>
      <c r="G244" s="315"/>
      <c r="H244" s="314"/>
      <c r="I244" s="1363"/>
      <c r="J244" s="222"/>
      <c r="K244" s="222"/>
      <c r="L244" s="1367"/>
      <c r="M244" s="1363"/>
      <c r="N244" s="1363"/>
      <c r="O244" s="1363"/>
      <c r="P244" s="1363"/>
      <c r="Q244" s="1331"/>
      <c r="R244" s="1332"/>
      <c r="S244" s="316"/>
      <c r="T244" s="314"/>
      <c r="U244" s="314"/>
      <c r="V244" s="314"/>
      <c r="W244" s="314"/>
      <c r="X244" s="314"/>
    </row>
    <row r="245" spans="1:24" hidden="1" x14ac:dyDescent="0.2">
      <c r="A245" s="300">
        <v>232</v>
      </c>
      <c r="B245" s="1365"/>
      <c r="C245" s="1365"/>
      <c r="D245" s="222"/>
      <c r="E245" s="222"/>
      <c r="F245" s="314"/>
      <c r="G245" s="315"/>
      <c r="H245" s="314"/>
      <c r="I245" s="1363"/>
      <c r="J245" s="222"/>
      <c r="K245" s="222"/>
      <c r="L245" s="1367"/>
      <c r="M245" s="1363"/>
      <c r="N245" s="1363"/>
      <c r="O245" s="1363"/>
      <c r="P245" s="1363"/>
      <c r="Q245" s="1331"/>
      <c r="R245" s="1332"/>
      <c r="S245" s="316"/>
      <c r="T245" s="314"/>
      <c r="U245" s="314"/>
      <c r="V245" s="314"/>
      <c r="W245" s="314"/>
      <c r="X245" s="314"/>
    </row>
    <row r="246" spans="1:24" hidden="1" x14ac:dyDescent="0.2">
      <c r="A246" s="299">
        <v>233</v>
      </c>
      <c r="B246" s="1365"/>
      <c r="C246" s="1365"/>
      <c r="D246" s="222"/>
      <c r="E246" s="222"/>
      <c r="F246" s="314"/>
      <c r="G246" s="315"/>
      <c r="H246" s="314"/>
      <c r="I246" s="1363"/>
      <c r="J246" s="222"/>
      <c r="K246" s="222"/>
      <c r="L246" s="1367"/>
      <c r="M246" s="1363"/>
      <c r="N246" s="1363"/>
      <c r="O246" s="1363"/>
      <c r="P246" s="1363"/>
      <c r="Q246" s="1331"/>
      <c r="R246" s="1332"/>
      <c r="S246" s="316"/>
      <c r="T246" s="314"/>
      <c r="U246" s="314"/>
      <c r="V246" s="314"/>
      <c r="W246" s="314"/>
      <c r="X246" s="314"/>
    </row>
    <row r="247" spans="1:24" hidden="1" x14ac:dyDescent="0.2">
      <c r="A247" s="300">
        <v>234</v>
      </c>
      <c r="B247" s="1365"/>
      <c r="C247" s="1365"/>
      <c r="D247" s="222"/>
      <c r="E247" s="222"/>
      <c r="F247" s="314"/>
      <c r="G247" s="315"/>
      <c r="H247" s="314"/>
      <c r="I247" s="1363"/>
      <c r="J247" s="222"/>
      <c r="K247" s="222"/>
      <c r="L247" s="1367"/>
      <c r="M247" s="1363"/>
      <c r="N247" s="1363"/>
      <c r="O247" s="1363"/>
      <c r="P247" s="1363"/>
      <c r="Q247" s="1331"/>
      <c r="R247" s="1332"/>
      <c r="S247" s="316"/>
      <c r="T247" s="314"/>
      <c r="U247" s="314"/>
      <c r="V247" s="314"/>
      <c r="W247" s="314"/>
      <c r="X247" s="314"/>
    </row>
    <row r="248" spans="1:24" hidden="1" x14ac:dyDescent="0.2">
      <c r="A248" s="299">
        <v>235</v>
      </c>
      <c r="B248" s="1365"/>
      <c r="C248" s="1365"/>
      <c r="D248" s="222"/>
      <c r="E248" s="222"/>
      <c r="F248" s="314"/>
      <c r="G248" s="315"/>
      <c r="H248" s="314"/>
      <c r="I248" s="1363"/>
      <c r="J248" s="222"/>
      <c r="K248" s="222"/>
      <c r="L248" s="1367"/>
      <c r="M248" s="1363"/>
      <c r="N248" s="1363"/>
      <c r="O248" s="1363"/>
      <c r="P248" s="1363"/>
      <c r="Q248" s="1331"/>
      <c r="R248" s="1332"/>
      <c r="S248" s="316"/>
      <c r="T248" s="314"/>
      <c r="U248" s="314"/>
      <c r="V248" s="314"/>
      <c r="W248" s="314"/>
      <c r="X248" s="314"/>
    </row>
    <row r="249" spans="1:24" hidden="1" x14ac:dyDescent="0.2">
      <c r="A249" s="300">
        <v>236</v>
      </c>
      <c r="B249" s="1365"/>
      <c r="C249" s="1365"/>
      <c r="D249" s="222"/>
      <c r="E249" s="222"/>
      <c r="F249" s="314"/>
      <c r="G249" s="315"/>
      <c r="H249" s="314"/>
      <c r="I249" s="1363"/>
      <c r="J249" s="222"/>
      <c r="K249" s="222"/>
      <c r="L249" s="1367"/>
      <c r="M249" s="1363"/>
      <c r="N249" s="1363"/>
      <c r="O249" s="1363"/>
      <c r="P249" s="1363"/>
      <c r="Q249" s="1331"/>
      <c r="R249" s="1332"/>
      <c r="S249" s="316"/>
      <c r="T249" s="314"/>
      <c r="U249" s="314"/>
      <c r="V249" s="314"/>
      <c r="W249" s="314"/>
      <c r="X249" s="314"/>
    </row>
    <row r="250" spans="1:24" hidden="1" x14ac:dyDescent="0.2">
      <c r="A250" s="299">
        <v>237</v>
      </c>
      <c r="B250" s="1365"/>
      <c r="C250" s="1365"/>
      <c r="D250" s="222"/>
      <c r="E250" s="222"/>
      <c r="F250" s="314"/>
      <c r="G250" s="315"/>
      <c r="H250" s="314"/>
      <c r="I250" s="1363"/>
      <c r="J250" s="222"/>
      <c r="K250" s="222"/>
      <c r="L250" s="1367"/>
      <c r="M250" s="1363"/>
      <c r="N250" s="1363"/>
      <c r="O250" s="1363"/>
      <c r="P250" s="1363"/>
      <c r="Q250" s="1331"/>
      <c r="R250" s="1332"/>
      <c r="S250" s="316"/>
      <c r="T250" s="314"/>
      <c r="U250" s="314"/>
      <c r="V250" s="314"/>
      <c r="W250" s="314"/>
      <c r="X250" s="314"/>
    </row>
    <row r="251" spans="1:24" hidden="1" x14ac:dyDescent="0.2">
      <c r="A251" s="300">
        <v>238</v>
      </c>
      <c r="B251" s="1365"/>
      <c r="C251" s="1365"/>
      <c r="D251" s="222"/>
      <c r="E251" s="222"/>
      <c r="F251" s="314"/>
      <c r="G251" s="315"/>
      <c r="H251" s="314"/>
      <c r="I251" s="1363"/>
      <c r="J251" s="222"/>
      <c r="K251" s="222"/>
      <c r="L251" s="1367"/>
      <c r="M251" s="1363"/>
      <c r="N251" s="1363"/>
      <c r="O251" s="1363"/>
      <c r="P251" s="1363"/>
      <c r="Q251" s="1331"/>
      <c r="R251" s="1332"/>
      <c r="S251" s="316"/>
      <c r="T251" s="314"/>
      <c r="U251" s="314"/>
      <c r="V251" s="314"/>
      <c r="W251" s="314"/>
      <c r="X251" s="314"/>
    </row>
    <row r="252" spans="1:24" hidden="1" x14ac:dyDescent="0.2">
      <c r="A252" s="299">
        <v>239</v>
      </c>
      <c r="B252" s="1365"/>
      <c r="C252" s="1365"/>
      <c r="D252" s="222"/>
      <c r="E252" s="222"/>
      <c r="F252" s="314"/>
      <c r="G252" s="315"/>
      <c r="H252" s="314"/>
      <c r="I252" s="1363"/>
      <c r="J252" s="222"/>
      <c r="K252" s="222"/>
      <c r="L252" s="1367"/>
      <c r="M252" s="1363"/>
      <c r="N252" s="1363"/>
      <c r="O252" s="1363"/>
      <c r="P252" s="1363"/>
      <c r="Q252" s="1331"/>
      <c r="R252" s="1332"/>
      <c r="S252" s="316"/>
      <c r="T252" s="314"/>
      <c r="U252" s="314"/>
      <c r="V252" s="314"/>
      <c r="W252" s="314"/>
      <c r="X252" s="314"/>
    </row>
    <row r="253" spans="1:24" hidden="1" x14ac:dyDescent="0.2">
      <c r="A253" s="300">
        <v>240</v>
      </c>
      <c r="B253" s="1365"/>
      <c r="C253" s="1365"/>
      <c r="D253" s="222"/>
      <c r="E253" s="222"/>
      <c r="F253" s="314"/>
      <c r="G253" s="315"/>
      <c r="H253" s="314"/>
      <c r="I253" s="1363"/>
      <c r="J253" s="222"/>
      <c r="K253" s="222"/>
      <c r="L253" s="1367"/>
      <c r="M253" s="1363"/>
      <c r="N253" s="1363"/>
      <c r="O253" s="1363"/>
      <c r="P253" s="1363"/>
      <c r="Q253" s="1331"/>
      <c r="R253" s="1332"/>
      <c r="S253" s="316"/>
      <c r="T253" s="314"/>
      <c r="U253" s="314"/>
      <c r="V253" s="314"/>
      <c r="W253" s="314"/>
      <c r="X253" s="314"/>
    </row>
    <row r="254" spans="1:24" hidden="1" x14ac:dyDescent="0.2">
      <c r="A254" s="299">
        <v>241</v>
      </c>
      <c r="B254" s="1365"/>
      <c r="C254" s="1365"/>
      <c r="D254" s="222"/>
      <c r="E254" s="222"/>
      <c r="F254" s="314"/>
      <c r="G254" s="315"/>
      <c r="H254" s="314"/>
      <c r="I254" s="1363"/>
      <c r="J254" s="222"/>
      <c r="K254" s="222"/>
      <c r="L254" s="1367"/>
      <c r="M254" s="1363"/>
      <c r="N254" s="1363"/>
      <c r="O254" s="1363"/>
      <c r="P254" s="1363"/>
      <c r="Q254" s="1331"/>
      <c r="R254" s="1332"/>
      <c r="S254" s="316"/>
      <c r="T254" s="314"/>
      <c r="U254" s="314"/>
      <c r="V254" s="314"/>
      <c r="W254" s="314"/>
      <c r="X254" s="314"/>
    </row>
    <row r="255" spans="1:24" hidden="1" x14ac:dyDescent="0.2">
      <c r="A255" s="300">
        <v>242</v>
      </c>
      <c r="B255" s="1365"/>
      <c r="C255" s="1365"/>
      <c r="D255" s="222"/>
      <c r="E255" s="222"/>
      <c r="F255" s="314"/>
      <c r="G255" s="315"/>
      <c r="H255" s="314"/>
      <c r="I255" s="1363"/>
      <c r="J255" s="222"/>
      <c r="K255" s="222"/>
      <c r="L255" s="1367"/>
      <c r="M255" s="1363"/>
      <c r="N255" s="1363"/>
      <c r="O255" s="1363"/>
      <c r="P255" s="1363"/>
      <c r="Q255" s="1331"/>
      <c r="R255" s="1332"/>
      <c r="S255" s="316"/>
      <c r="T255" s="314"/>
      <c r="U255" s="314"/>
      <c r="V255" s="314"/>
      <c r="W255" s="314"/>
      <c r="X255" s="314"/>
    </row>
    <row r="256" spans="1:24" hidden="1" x14ac:dyDescent="0.2">
      <c r="A256" s="299">
        <v>243</v>
      </c>
      <c r="B256" s="1365"/>
      <c r="C256" s="1365"/>
      <c r="D256" s="222"/>
      <c r="E256" s="222"/>
      <c r="F256" s="314"/>
      <c r="G256" s="315"/>
      <c r="H256" s="314"/>
      <c r="I256" s="1363"/>
      <c r="J256" s="222"/>
      <c r="K256" s="222"/>
      <c r="L256" s="1367"/>
      <c r="M256" s="1363"/>
      <c r="N256" s="1363"/>
      <c r="O256" s="1363"/>
      <c r="P256" s="1363"/>
      <c r="Q256" s="1331"/>
      <c r="R256" s="1332"/>
      <c r="S256" s="316"/>
      <c r="T256" s="314"/>
      <c r="U256" s="314"/>
      <c r="V256" s="314"/>
      <c r="W256" s="314"/>
      <c r="X256" s="314"/>
    </row>
    <row r="257" spans="1:24" hidden="1" x14ac:dyDescent="0.2">
      <c r="A257" s="300">
        <v>244</v>
      </c>
      <c r="B257" s="1365"/>
      <c r="C257" s="1365"/>
      <c r="D257" s="222"/>
      <c r="E257" s="222"/>
      <c r="F257" s="314"/>
      <c r="G257" s="315"/>
      <c r="H257" s="314"/>
      <c r="I257" s="1363"/>
      <c r="J257" s="222"/>
      <c r="K257" s="222"/>
      <c r="L257" s="1367"/>
      <c r="M257" s="1363"/>
      <c r="N257" s="1363"/>
      <c r="O257" s="1363"/>
      <c r="P257" s="1363"/>
      <c r="Q257" s="1331"/>
      <c r="R257" s="1332"/>
      <c r="S257" s="316"/>
      <c r="T257" s="314"/>
      <c r="U257" s="314"/>
      <c r="V257" s="314"/>
      <c r="W257" s="314"/>
      <c r="X257" s="314"/>
    </row>
    <row r="258" spans="1:24" hidden="1" x14ac:dyDescent="0.2">
      <c r="A258" s="299">
        <v>245</v>
      </c>
      <c r="B258" s="1365"/>
      <c r="C258" s="1365"/>
      <c r="D258" s="222"/>
      <c r="E258" s="222"/>
      <c r="F258" s="314"/>
      <c r="G258" s="315"/>
      <c r="H258" s="314"/>
      <c r="I258" s="1363"/>
      <c r="J258" s="222"/>
      <c r="K258" s="222"/>
      <c r="L258" s="1367"/>
      <c r="M258" s="1363"/>
      <c r="N258" s="1363"/>
      <c r="O258" s="1363"/>
      <c r="P258" s="1363"/>
      <c r="Q258" s="1331"/>
      <c r="R258" s="1332"/>
      <c r="S258" s="316"/>
      <c r="T258" s="314"/>
      <c r="U258" s="314"/>
      <c r="V258" s="314"/>
      <c r="W258" s="314"/>
      <c r="X258" s="314"/>
    </row>
    <row r="259" spans="1:24" hidden="1" x14ac:dyDescent="0.2">
      <c r="A259" s="300">
        <v>246</v>
      </c>
      <c r="B259" s="1365"/>
      <c r="C259" s="1365"/>
      <c r="D259" s="222"/>
      <c r="E259" s="222"/>
      <c r="F259" s="314"/>
      <c r="G259" s="315"/>
      <c r="H259" s="314"/>
      <c r="I259" s="1363"/>
      <c r="J259" s="222"/>
      <c r="K259" s="222"/>
      <c r="L259" s="1367"/>
      <c r="M259" s="1363"/>
      <c r="N259" s="1363"/>
      <c r="O259" s="1363"/>
      <c r="P259" s="1363"/>
      <c r="Q259" s="1331"/>
      <c r="R259" s="1332"/>
      <c r="S259" s="316"/>
      <c r="T259" s="314"/>
      <c r="U259" s="314"/>
      <c r="V259" s="314"/>
      <c r="W259" s="314"/>
      <c r="X259" s="314"/>
    </row>
    <row r="260" spans="1:24" hidden="1" x14ac:dyDescent="0.2">
      <c r="A260" s="299">
        <v>247</v>
      </c>
      <c r="B260" s="1365"/>
      <c r="C260" s="1365"/>
      <c r="D260" s="222"/>
      <c r="E260" s="222"/>
      <c r="F260" s="314"/>
      <c r="G260" s="315"/>
      <c r="H260" s="314"/>
      <c r="I260" s="1363"/>
      <c r="J260" s="222"/>
      <c r="K260" s="222"/>
      <c r="L260" s="1367"/>
      <c r="M260" s="1363"/>
      <c r="N260" s="1363"/>
      <c r="O260" s="1363"/>
      <c r="P260" s="1363"/>
      <c r="Q260" s="1331"/>
      <c r="R260" s="1332"/>
      <c r="S260" s="316"/>
      <c r="T260" s="314"/>
      <c r="U260" s="314"/>
      <c r="V260" s="314"/>
      <c r="W260" s="314"/>
      <c r="X260" s="314"/>
    </row>
    <row r="261" spans="1:24" hidden="1" x14ac:dyDescent="0.2">
      <c r="A261" s="300">
        <v>248</v>
      </c>
      <c r="B261" s="1365"/>
      <c r="C261" s="1365"/>
      <c r="D261" s="222"/>
      <c r="E261" s="222"/>
      <c r="F261" s="314"/>
      <c r="G261" s="315"/>
      <c r="H261" s="314"/>
      <c r="I261" s="1363"/>
      <c r="J261" s="222"/>
      <c r="K261" s="222"/>
      <c r="L261" s="1367"/>
      <c r="M261" s="1363"/>
      <c r="N261" s="1363"/>
      <c r="O261" s="1363"/>
      <c r="P261" s="1363"/>
      <c r="Q261" s="1331"/>
      <c r="R261" s="1332"/>
      <c r="S261" s="316"/>
      <c r="T261" s="314"/>
      <c r="U261" s="314"/>
      <c r="V261" s="314"/>
      <c r="W261" s="314"/>
      <c r="X261" s="314"/>
    </row>
    <row r="262" spans="1:24" hidden="1" x14ac:dyDescent="0.2">
      <c r="A262" s="299">
        <v>249</v>
      </c>
      <c r="B262" s="1365"/>
      <c r="C262" s="1365"/>
      <c r="D262" s="222"/>
      <c r="E262" s="222"/>
      <c r="F262" s="314"/>
      <c r="G262" s="315"/>
      <c r="H262" s="314"/>
      <c r="I262" s="1363"/>
      <c r="J262" s="222"/>
      <c r="K262" s="222"/>
      <c r="L262" s="1367"/>
      <c r="M262" s="1363"/>
      <c r="N262" s="1363"/>
      <c r="O262" s="1363"/>
      <c r="P262" s="1363"/>
      <c r="Q262" s="1331"/>
      <c r="R262" s="1332"/>
      <c r="S262" s="316"/>
      <c r="T262" s="314"/>
      <c r="U262" s="314"/>
      <c r="V262" s="314"/>
      <c r="W262" s="314"/>
      <c r="X262" s="314"/>
    </row>
    <row r="263" spans="1:24" hidden="1" x14ac:dyDescent="0.2">
      <c r="A263" s="300">
        <v>250</v>
      </c>
      <c r="B263" s="1365"/>
      <c r="C263" s="1365"/>
      <c r="D263" s="222"/>
      <c r="E263" s="222"/>
      <c r="F263" s="314"/>
      <c r="G263" s="315"/>
      <c r="H263" s="314"/>
      <c r="I263" s="1363"/>
      <c r="J263" s="222"/>
      <c r="K263" s="222"/>
      <c r="L263" s="1367"/>
      <c r="M263" s="1363"/>
      <c r="N263" s="1363"/>
      <c r="O263" s="1363"/>
      <c r="P263" s="1363"/>
      <c r="Q263" s="1331"/>
      <c r="R263" s="1332"/>
      <c r="S263" s="316"/>
      <c r="T263" s="314"/>
      <c r="U263" s="314"/>
      <c r="V263" s="314"/>
      <c r="W263" s="314"/>
      <c r="X263" s="314"/>
    </row>
    <row r="264" spans="1:24" hidden="1" x14ac:dyDescent="0.2">
      <c r="A264" s="299">
        <v>251</v>
      </c>
      <c r="B264" s="1365"/>
      <c r="C264" s="1365"/>
      <c r="D264" s="222"/>
      <c r="E264" s="222"/>
      <c r="F264" s="314"/>
      <c r="G264" s="315"/>
      <c r="H264" s="314"/>
      <c r="I264" s="1363"/>
      <c r="J264" s="222"/>
      <c r="K264" s="222"/>
      <c r="L264" s="1367"/>
      <c r="M264" s="1363"/>
      <c r="N264" s="1363"/>
      <c r="O264" s="1363"/>
      <c r="P264" s="1363"/>
      <c r="Q264" s="1331"/>
      <c r="R264" s="1332"/>
      <c r="S264" s="316"/>
      <c r="T264" s="314"/>
      <c r="U264" s="314"/>
      <c r="V264" s="314"/>
      <c r="W264" s="314"/>
      <c r="X264" s="314"/>
    </row>
    <row r="265" spans="1:24" hidden="1" x14ac:dyDescent="0.2">
      <c r="A265" s="300">
        <v>252</v>
      </c>
      <c r="B265" s="1365"/>
      <c r="C265" s="1365"/>
      <c r="D265" s="222"/>
      <c r="E265" s="222"/>
      <c r="F265" s="314"/>
      <c r="G265" s="315"/>
      <c r="H265" s="314"/>
      <c r="I265" s="1363"/>
      <c r="J265" s="222"/>
      <c r="K265" s="222"/>
      <c r="L265" s="1367"/>
      <c r="M265" s="1363"/>
      <c r="N265" s="1363"/>
      <c r="O265" s="1363"/>
      <c r="P265" s="1363"/>
      <c r="Q265" s="1331"/>
      <c r="R265" s="1332"/>
      <c r="S265" s="316"/>
      <c r="T265" s="314"/>
      <c r="U265" s="314"/>
      <c r="V265" s="314"/>
      <c r="W265" s="314"/>
      <c r="X265" s="314"/>
    </row>
    <row r="266" spans="1:24" hidden="1" x14ac:dyDescent="0.2">
      <c r="A266" s="299">
        <v>253</v>
      </c>
      <c r="B266" s="1365"/>
      <c r="C266" s="1365"/>
      <c r="D266" s="222"/>
      <c r="E266" s="222"/>
      <c r="F266" s="314"/>
      <c r="G266" s="315"/>
      <c r="H266" s="314"/>
      <c r="I266" s="1363"/>
      <c r="J266" s="222"/>
      <c r="K266" s="222"/>
      <c r="L266" s="1367"/>
      <c r="M266" s="1363"/>
      <c r="N266" s="1363"/>
      <c r="O266" s="1363"/>
      <c r="P266" s="1363"/>
      <c r="Q266" s="1331"/>
      <c r="R266" s="1332"/>
      <c r="S266" s="316"/>
      <c r="T266" s="314"/>
      <c r="U266" s="314"/>
      <c r="V266" s="314"/>
      <c r="W266" s="314"/>
      <c r="X266" s="314"/>
    </row>
    <row r="267" spans="1:24" hidden="1" x14ac:dyDescent="0.2">
      <c r="A267" s="300">
        <v>254</v>
      </c>
      <c r="B267" s="1365"/>
      <c r="C267" s="1365"/>
      <c r="D267" s="222"/>
      <c r="E267" s="222"/>
      <c r="F267" s="314"/>
      <c r="G267" s="315"/>
      <c r="H267" s="314"/>
      <c r="I267" s="1363"/>
      <c r="J267" s="222"/>
      <c r="K267" s="222"/>
      <c r="L267" s="1367"/>
      <c r="M267" s="1363"/>
      <c r="N267" s="1363"/>
      <c r="O267" s="1363"/>
      <c r="P267" s="1363"/>
      <c r="Q267" s="1331"/>
      <c r="R267" s="1332"/>
      <c r="S267" s="316"/>
      <c r="T267" s="314"/>
      <c r="U267" s="314"/>
      <c r="V267" s="314"/>
      <c r="W267" s="314"/>
      <c r="X267" s="314"/>
    </row>
    <row r="268" spans="1:24" hidden="1" x14ac:dyDescent="0.2">
      <c r="A268" s="299">
        <v>255</v>
      </c>
      <c r="B268" s="1365"/>
      <c r="C268" s="1365"/>
      <c r="D268" s="222"/>
      <c r="E268" s="222"/>
      <c r="F268" s="314"/>
      <c r="G268" s="315"/>
      <c r="H268" s="314"/>
      <c r="I268" s="1363"/>
      <c r="J268" s="222"/>
      <c r="K268" s="222"/>
      <c r="L268" s="1367"/>
      <c r="M268" s="1363"/>
      <c r="N268" s="1363"/>
      <c r="O268" s="1363"/>
      <c r="P268" s="1363"/>
      <c r="Q268" s="1331"/>
      <c r="R268" s="1332"/>
      <c r="S268" s="316"/>
      <c r="T268" s="314"/>
      <c r="U268" s="314"/>
      <c r="V268" s="314"/>
      <c r="W268" s="314"/>
      <c r="X268" s="314"/>
    </row>
    <row r="269" spans="1:24" hidden="1" x14ac:dyDescent="0.2">
      <c r="A269" s="300">
        <v>256</v>
      </c>
      <c r="B269" s="1365"/>
      <c r="C269" s="1365"/>
      <c r="D269" s="222"/>
      <c r="E269" s="222"/>
      <c r="F269" s="314"/>
      <c r="G269" s="315"/>
      <c r="H269" s="314"/>
      <c r="I269" s="1363"/>
      <c r="J269" s="222"/>
      <c r="K269" s="222"/>
      <c r="L269" s="1367"/>
      <c r="M269" s="1363"/>
      <c r="N269" s="1363"/>
      <c r="O269" s="1363"/>
      <c r="P269" s="1363"/>
      <c r="Q269" s="1331"/>
      <c r="R269" s="1332"/>
      <c r="S269" s="316"/>
      <c r="T269" s="314"/>
      <c r="U269" s="314"/>
      <c r="V269" s="314"/>
      <c r="W269" s="314"/>
      <c r="X269" s="314"/>
    </row>
    <row r="270" spans="1:24" hidden="1" x14ac:dyDescent="0.2">
      <c r="A270" s="299">
        <v>257</v>
      </c>
      <c r="B270" s="1365"/>
      <c r="C270" s="1365"/>
      <c r="D270" s="222"/>
      <c r="E270" s="222"/>
      <c r="F270" s="314"/>
      <c r="G270" s="315"/>
      <c r="H270" s="314"/>
      <c r="I270" s="1363"/>
      <c r="J270" s="222"/>
      <c r="K270" s="222"/>
      <c r="L270" s="1367"/>
      <c r="M270" s="1363"/>
      <c r="N270" s="1363"/>
      <c r="O270" s="1363"/>
      <c r="P270" s="1363"/>
      <c r="Q270" s="1331"/>
      <c r="R270" s="1332"/>
      <c r="S270" s="316"/>
      <c r="T270" s="314"/>
      <c r="U270" s="314"/>
      <c r="V270" s="314"/>
      <c r="W270" s="314"/>
      <c r="X270" s="314"/>
    </row>
    <row r="271" spans="1:24" hidden="1" x14ac:dyDescent="0.2">
      <c r="A271" s="300">
        <v>258</v>
      </c>
      <c r="B271" s="1365"/>
      <c r="C271" s="1365"/>
      <c r="D271" s="222"/>
      <c r="E271" s="222"/>
      <c r="F271" s="314"/>
      <c r="G271" s="315"/>
      <c r="H271" s="314"/>
      <c r="I271" s="1363"/>
      <c r="J271" s="222"/>
      <c r="K271" s="222"/>
      <c r="L271" s="1367"/>
      <c r="M271" s="1363"/>
      <c r="N271" s="1363"/>
      <c r="O271" s="1363"/>
      <c r="P271" s="1363"/>
      <c r="Q271" s="1331"/>
      <c r="R271" s="1332"/>
      <c r="S271" s="316"/>
      <c r="T271" s="314"/>
      <c r="U271" s="314"/>
      <c r="V271" s="314"/>
      <c r="W271" s="314"/>
      <c r="X271" s="314"/>
    </row>
    <row r="272" spans="1:24" hidden="1" x14ac:dyDescent="0.2">
      <c r="A272" s="299">
        <v>259</v>
      </c>
      <c r="B272" s="1365"/>
      <c r="C272" s="1365"/>
      <c r="D272" s="222"/>
      <c r="E272" s="222"/>
      <c r="F272" s="314"/>
      <c r="G272" s="315"/>
      <c r="H272" s="314"/>
      <c r="I272" s="1363"/>
      <c r="J272" s="222"/>
      <c r="K272" s="222"/>
      <c r="L272" s="1367"/>
      <c r="M272" s="1363"/>
      <c r="N272" s="1363"/>
      <c r="O272" s="1363"/>
      <c r="P272" s="1363"/>
      <c r="Q272" s="1331"/>
      <c r="R272" s="1332"/>
      <c r="S272" s="316"/>
      <c r="T272" s="314"/>
      <c r="U272" s="314"/>
      <c r="V272" s="314"/>
      <c r="W272" s="314"/>
      <c r="X272" s="314"/>
    </row>
    <row r="273" spans="1:24" hidden="1" x14ac:dyDescent="0.2">
      <c r="A273" s="300">
        <v>260</v>
      </c>
      <c r="B273" s="1365"/>
      <c r="C273" s="1365"/>
      <c r="D273" s="222"/>
      <c r="E273" s="222"/>
      <c r="F273" s="314"/>
      <c r="G273" s="315"/>
      <c r="H273" s="314"/>
      <c r="I273" s="1363"/>
      <c r="J273" s="222"/>
      <c r="K273" s="222"/>
      <c r="L273" s="1367"/>
      <c r="M273" s="1363"/>
      <c r="N273" s="1363"/>
      <c r="O273" s="1363"/>
      <c r="P273" s="1363"/>
      <c r="Q273" s="1331"/>
      <c r="R273" s="1332"/>
      <c r="S273" s="316"/>
      <c r="T273" s="314"/>
      <c r="U273" s="314"/>
      <c r="V273" s="314"/>
      <c r="W273" s="314"/>
      <c r="X273" s="314"/>
    </row>
    <row r="274" spans="1:24" hidden="1" x14ac:dyDescent="0.2">
      <c r="A274" s="299">
        <v>261</v>
      </c>
      <c r="B274" s="1365"/>
      <c r="C274" s="1365"/>
      <c r="D274" s="222"/>
      <c r="E274" s="222"/>
      <c r="F274" s="314"/>
      <c r="G274" s="315"/>
      <c r="H274" s="314"/>
      <c r="I274" s="1363"/>
      <c r="J274" s="222"/>
      <c r="K274" s="222"/>
      <c r="L274" s="1367"/>
      <c r="M274" s="1363"/>
      <c r="N274" s="1363"/>
      <c r="O274" s="1363"/>
      <c r="P274" s="1363"/>
      <c r="Q274" s="1331"/>
      <c r="R274" s="1332"/>
      <c r="S274" s="316"/>
      <c r="T274" s="314"/>
      <c r="U274" s="314"/>
      <c r="V274" s="314"/>
      <c r="W274" s="314"/>
      <c r="X274" s="314"/>
    </row>
    <row r="275" spans="1:24" hidden="1" x14ac:dyDescent="0.2">
      <c r="A275" s="300">
        <v>262</v>
      </c>
      <c r="B275" s="1365"/>
      <c r="C275" s="1365"/>
      <c r="D275" s="222"/>
      <c r="E275" s="222"/>
      <c r="F275" s="314"/>
      <c r="G275" s="315"/>
      <c r="H275" s="314"/>
      <c r="I275" s="1363"/>
      <c r="J275" s="222"/>
      <c r="K275" s="222"/>
      <c r="L275" s="1367"/>
      <c r="M275" s="1363"/>
      <c r="N275" s="1363"/>
      <c r="O275" s="1363"/>
      <c r="P275" s="1363"/>
      <c r="Q275" s="1331"/>
      <c r="R275" s="1332"/>
      <c r="S275" s="316"/>
      <c r="T275" s="314"/>
      <c r="U275" s="314"/>
      <c r="V275" s="314"/>
      <c r="W275" s="314"/>
      <c r="X275" s="314"/>
    </row>
    <row r="276" spans="1:24" hidden="1" x14ac:dyDescent="0.2">
      <c r="A276" s="299">
        <v>263</v>
      </c>
      <c r="B276" s="1365"/>
      <c r="C276" s="1365"/>
      <c r="D276" s="222"/>
      <c r="E276" s="222"/>
      <c r="F276" s="314"/>
      <c r="G276" s="315"/>
      <c r="H276" s="314"/>
      <c r="I276" s="1363"/>
      <c r="J276" s="222"/>
      <c r="K276" s="222"/>
      <c r="L276" s="1367"/>
      <c r="M276" s="1363"/>
      <c r="N276" s="1363"/>
      <c r="O276" s="1363"/>
      <c r="P276" s="1363"/>
      <c r="Q276" s="1331"/>
      <c r="R276" s="1332"/>
      <c r="S276" s="316"/>
      <c r="T276" s="314"/>
      <c r="U276" s="314"/>
      <c r="V276" s="314"/>
      <c r="W276" s="314"/>
      <c r="X276" s="314"/>
    </row>
    <row r="277" spans="1:24" hidden="1" x14ac:dyDescent="0.2">
      <c r="A277" s="300">
        <v>264</v>
      </c>
      <c r="B277" s="1365"/>
      <c r="C277" s="1365"/>
      <c r="D277" s="222"/>
      <c r="E277" s="222"/>
      <c r="F277" s="314"/>
      <c r="G277" s="315"/>
      <c r="H277" s="314"/>
      <c r="I277" s="1363"/>
      <c r="J277" s="222"/>
      <c r="K277" s="222"/>
      <c r="L277" s="1367"/>
      <c r="M277" s="1363"/>
      <c r="N277" s="1363"/>
      <c r="O277" s="1363"/>
      <c r="P277" s="1363"/>
      <c r="Q277" s="1331"/>
      <c r="R277" s="1332"/>
      <c r="S277" s="316"/>
      <c r="T277" s="314"/>
      <c r="U277" s="314"/>
      <c r="V277" s="314"/>
      <c r="W277" s="314"/>
      <c r="X277" s="314"/>
    </row>
    <row r="278" spans="1:24" hidden="1" x14ac:dyDescent="0.2">
      <c r="A278" s="299">
        <v>265</v>
      </c>
      <c r="B278" s="1365"/>
      <c r="C278" s="1365"/>
      <c r="D278" s="222"/>
      <c r="E278" s="222"/>
      <c r="F278" s="314"/>
      <c r="G278" s="315"/>
      <c r="H278" s="314"/>
      <c r="I278" s="1363"/>
      <c r="J278" s="222"/>
      <c r="K278" s="222"/>
      <c r="L278" s="1367"/>
      <c r="M278" s="1363"/>
      <c r="N278" s="1363"/>
      <c r="O278" s="1363"/>
      <c r="P278" s="1363"/>
      <c r="Q278" s="1331"/>
      <c r="R278" s="1332"/>
      <c r="S278" s="316"/>
      <c r="T278" s="314"/>
      <c r="U278" s="314"/>
      <c r="V278" s="314"/>
      <c r="W278" s="314"/>
      <c r="X278" s="314"/>
    </row>
    <row r="279" spans="1:24" hidden="1" x14ac:dyDescent="0.2">
      <c r="A279" s="300">
        <v>266</v>
      </c>
      <c r="B279" s="1365"/>
      <c r="C279" s="1365"/>
      <c r="D279" s="222"/>
      <c r="E279" s="222"/>
      <c r="F279" s="314"/>
      <c r="G279" s="315"/>
      <c r="H279" s="314"/>
      <c r="I279" s="1363"/>
      <c r="J279" s="222"/>
      <c r="K279" s="222"/>
      <c r="L279" s="1367"/>
      <c r="M279" s="1363"/>
      <c r="N279" s="1363"/>
      <c r="O279" s="1363"/>
      <c r="P279" s="1363"/>
      <c r="Q279" s="1331"/>
      <c r="R279" s="1332"/>
      <c r="S279" s="316"/>
      <c r="T279" s="314"/>
      <c r="U279" s="314"/>
      <c r="V279" s="314"/>
      <c r="W279" s="314"/>
      <c r="X279" s="314"/>
    </row>
    <row r="280" spans="1:24" hidden="1" x14ac:dyDescent="0.2">
      <c r="A280" s="299">
        <v>267</v>
      </c>
      <c r="B280" s="1365"/>
      <c r="C280" s="1365"/>
      <c r="D280" s="222"/>
      <c r="E280" s="222"/>
      <c r="F280" s="314"/>
      <c r="G280" s="315"/>
      <c r="H280" s="314"/>
      <c r="I280" s="1363"/>
      <c r="J280" s="222"/>
      <c r="K280" s="222"/>
      <c r="L280" s="1367"/>
      <c r="M280" s="1363"/>
      <c r="N280" s="1363"/>
      <c r="O280" s="1363"/>
      <c r="P280" s="1363"/>
      <c r="Q280" s="1331"/>
      <c r="R280" s="1332"/>
      <c r="S280" s="316"/>
      <c r="T280" s="314"/>
      <c r="U280" s="314"/>
      <c r="V280" s="314"/>
      <c r="W280" s="314"/>
      <c r="X280" s="314"/>
    </row>
    <row r="281" spans="1:24" hidden="1" x14ac:dyDescent="0.2">
      <c r="A281" s="300">
        <v>268</v>
      </c>
      <c r="B281" s="1365"/>
      <c r="C281" s="1365"/>
      <c r="D281" s="222"/>
      <c r="E281" s="222"/>
      <c r="F281" s="314"/>
      <c r="G281" s="315"/>
      <c r="H281" s="314"/>
      <c r="I281" s="1363"/>
      <c r="J281" s="222"/>
      <c r="K281" s="222"/>
      <c r="L281" s="1367"/>
      <c r="M281" s="1363"/>
      <c r="N281" s="1363"/>
      <c r="O281" s="1363"/>
      <c r="P281" s="1363"/>
      <c r="Q281" s="1331"/>
      <c r="R281" s="1332"/>
      <c r="S281" s="316"/>
      <c r="T281" s="314"/>
      <c r="U281" s="314"/>
      <c r="V281" s="314"/>
      <c r="W281" s="314"/>
      <c r="X281" s="314"/>
    </row>
    <row r="282" spans="1:24" hidden="1" x14ac:dyDescent="0.2">
      <c r="A282" s="299">
        <v>269</v>
      </c>
      <c r="B282" s="1365"/>
      <c r="C282" s="1365"/>
      <c r="D282" s="222"/>
      <c r="E282" s="222"/>
      <c r="F282" s="314"/>
      <c r="G282" s="315"/>
      <c r="H282" s="314"/>
      <c r="I282" s="1363"/>
      <c r="J282" s="222"/>
      <c r="K282" s="222"/>
      <c r="L282" s="1367"/>
      <c r="M282" s="1363"/>
      <c r="N282" s="1363"/>
      <c r="O282" s="1363"/>
      <c r="P282" s="1363"/>
      <c r="Q282" s="1331"/>
      <c r="R282" s="1332"/>
      <c r="S282" s="316"/>
      <c r="T282" s="314"/>
      <c r="U282" s="314"/>
      <c r="V282" s="314"/>
      <c r="W282" s="314"/>
      <c r="X282" s="314"/>
    </row>
    <row r="283" spans="1:24" hidden="1" x14ac:dyDescent="0.2">
      <c r="A283" s="300">
        <v>270</v>
      </c>
      <c r="B283" s="1365"/>
      <c r="C283" s="1365"/>
      <c r="D283" s="222"/>
      <c r="E283" s="222"/>
      <c r="F283" s="314"/>
      <c r="G283" s="315"/>
      <c r="H283" s="314"/>
      <c r="I283" s="1363"/>
      <c r="J283" s="222"/>
      <c r="K283" s="222"/>
      <c r="L283" s="1367"/>
      <c r="M283" s="1363"/>
      <c r="N283" s="1363"/>
      <c r="O283" s="1363"/>
      <c r="P283" s="1363"/>
      <c r="Q283" s="1331"/>
      <c r="R283" s="1332"/>
      <c r="S283" s="316"/>
      <c r="T283" s="314"/>
      <c r="U283" s="314"/>
      <c r="V283" s="314"/>
      <c r="W283" s="314"/>
      <c r="X283" s="314"/>
    </row>
    <row r="284" spans="1:24" hidden="1" x14ac:dyDescent="0.2">
      <c r="A284" s="299">
        <v>271</v>
      </c>
      <c r="B284" s="1365"/>
      <c r="C284" s="1365"/>
      <c r="D284" s="222"/>
      <c r="E284" s="222"/>
      <c r="F284" s="314"/>
      <c r="G284" s="315"/>
      <c r="H284" s="314"/>
      <c r="I284" s="1363"/>
      <c r="J284" s="222"/>
      <c r="K284" s="222"/>
      <c r="L284" s="1367"/>
      <c r="M284" s="1363"/>
      <c r="N284" s="1363"/>
      <c r="O284" s="1363"/>
      <c r="P284" s="1363"/>
      <c r="Q284" s="1331"/>
      <c r="R284" s="1332"/>
      <c r="S284" s="316"/>
      <c r="T284" s="314"/>
      <c r="U284" s="314"/>
      <c r="V284" s="314"/>
      <c r="W284" s="314"/>
      <c r="X284" s="314"/>
    </row>
    <row r="285" spans="1:24" hidden="1" x14ac:dyDescent="0.2">
      <c r="A285" s="300">
        <v>272</v>
      </c>
      <c r="B285" s="1365"/>
      <c r="C285" s="1365"/>
      <c r="D285" s="222"/>
      <c r="E285" s="222"/>
      <c r="F285" s="314"/>
      <c r="G285" s="315"/>
      <c r="H285" s="314"/>
      <c r="I285" s="1363"/>
      <c r="J285" s="222"/>
      <c r="K285" s="222"/>
      <c r="L285" s="1367"/>
      <c r="M285" s="1363"/>
      <c r="N285" s="1363"/>
      <c r="O285" s="1363"/>
      <c r="P285" s="1363"/>
      <c r="Q285" s="1331"/>
      <c r="R285" s="1332"/>
      <c r="S285" s="316"/>
      <c r="T285" s="314"/>
      <c r="U285" s="314"/>
      <c r="V285" s="314"/>
      <c r="W285" s="314"/>
      <c r="X285" s="314"/>
    </row>
    <row r="286" spans="1:24" hidden="1" x14ac:dyDescent="0.2">
      <c r="A286" s="299">
        <v>273</v>
      </c>
      <c r="B286" s="1365"/>
      <c r="C286" s="1365"/>
      <c r="D286" s="222"/>
      <c r="E286" s="222"/>
      <c r="F286" s="314"/>
      <c r="G286" s="315"/>
      <c r="H286" s="314"/>
      <c r="I286" s="1363"/>
      <c r="J286" s="222"/>
      <c r="K286" s="222"/>
      <c r="L286" s="1367"/>
      <c r="M286" s="1363"/>
      <c r="N286" s="1363"/>
      <c r="O286" s="1363"/>
      <c r="P286" s="1363"/>
      <c r="Q286" s="1331"/>
      <c r="R286" s="1332"/>
      <c r="S286" s="316"/>
      <c r="T286" s="314"/>
      <c r="U286" s="314"/>
      <c r="V286" s="314"/>
      <c r="W286" s="314"/>
      <c r="X286" s="314"/>
    </row>
    <row r="287" spans="1:24" hidden="1" x14ac:dyDescent="0.2">
      <c r="A287" s="300">
        <v>274</v>
      </c>
      <c r="B287" s="1365"/>
      <c r="C287" s="1365"/>
      <c r="D287" s="222"/>
      <c r="E287" s="222"/>
      <c r="F287" s="314"/>
      <c r="G287" s="315"/>
      <c r="H287" s="314"/>
      <c r="I287" s="1363"/>
      <c r="J287" s="222"/>
      <c r="K287" s="222"/>
      <c r="L287" s="1367"/>
      <c r="M287" s="1363"/>
      <c r="N287" s="1363"/>
      <c r="O287" s="1363"/>
      <c r="P287" s="1363"/>
      <c r="Q287" s="1331"/>
      <c r="R287" s="1332"/>
      <c r="S287" s="316"/>
      <c r="T287" s="314"/>
      <c r="U287" s="314"/>
      <c r="V287" s="314"/>
      <c r="W287" s="314"/>
      <c r="X287" s="314"/>
    </row>
    <row r="288" spans="1:24" hidden="1" x14ac:dyDescent="0.2">
      <c r="A288" s="299">
        <v>275</v>
      </c>
      <c r="B288" s="1365"/>
      <c r="C288" s="1365"/>
      <c r="D288" s="222"/>
      <c r="E288" s="222"/>
      <c r="F288" s="314"/>
      <c r="G288" s="315"/>
      <c r="H288" s="314"/>
      <c r="I288" s="1363"/>
      <c r="J288" s="222"/>
      <c r="K288" s="222"/>
      <c r="L288" s="1367"/>
      <c r="M288" s="1363"/>
      <c r="N288" s="1363"/>
      <c r="O288" s="1363"/>
      <c r="P288" s="1363"/>
      <c r="Q288" s="1331"/>
      <c r="R288" s="1332"/>
      <c r="S288" s="316"/>
      <c r="T288" s="314"/>
      <c r="U288" s="314"/>
      <c r="V288" s="314"/>
      <c r="W288" s="314"/>
      <c r="X288" s="314"/>
    </row>
    <row r="289" spans="1:24" hidden="1" x14ac:dyDescent="0.2">
      <c r="A289" s="300">
        <v>276</v>
      </c>
      <c r="B289" s="1365"/>
      <c r="C289" s="1365"/>
      <c r="D289" s="222"/>
      <c r="E289" s="222"/>
      <c r="F289" s="314"/>
      <c r="G289" s="315"/>
      <c r="H289" s="314"/>
      <c r="I289" s="1363"/>
      <c r="J289" s="222"/>
      <c r="K289" s="222"/>
      <c r="L289" s="1367"/>
      <c r="M289" s="1363"/>
      <c r="N289" s="1363"/>
      <c r="O289" s="1363"/>
      <c r="P289" s="1363"/>
      <c r="Q289" s="1331"/>
      <c r="R289" s="1332"/>
      <c r="S289" s="316"/>
      <c r="T289" s="314"/>
      <c r="U289" s="314"/>
      <c r="V289" s="314"/>
      <c r="W289" s="314"/>
      <c r="X289" s="314"/>
    </row>
    <row r="290" spans="1:24" hidden="1" x14ac:dyDescent="0.2">
      <c r="A290" s="299">
        <v>277</v>
      </c>
      <c r="B290" s="1365"/>
      <c r="C290" s="1365"/>
      <c r="D290" s="222"/>
      <c r="E290" s="222"/>
      <c r="F290" s="314"/>
      <c r="G290" s="315"/>
      <c r="H290" s="314"/>
      <c r="I290" s="1363"/>
      <c r="J290" s="222"/>
      <c r="K290" s="222"/>
      <c r="L290" s="1367"/>
      <c r="M290" s="1363"/>
      <c r="N290" s="1363"/>
      <c r="O290" s="1363"/>
      <c r="P290" s="1363"/>
      <c r="Q290" s="1331"/>
      <c r="R290" s="1332"/>
      <c r="S290" s="316"/>
      <c r="T290" s="314"/>
      <c r="U290" s="314"/>
      <c r="V290" s="314"/>
      <c r="W290" s="314"/>
      <c r="X290" s="314"/>
    </row>
    <row r="291" spans="1:24" hidden="1" x14ac:dyDescent="0.2">
      <c r="A291" s="300">
        <v>278</v>
      </c>
      <c r="B291" s="1365"/>
      <c r="C291" s="1365"/>
      <c r="D291" s="222"/>
      <c r="E291" s="222"/>
      <c r="F291" s="314"/>
      <c r="G291" s="315"/>
      <c r="H291" s="314"/>
      <c r="I291" s="1363"/>
      <c r="J291" s="222"/>
      <c r="K291" s="222"/>
      <c r="L291" s="1367"/>
      <c r="M291" s="1363"/>
      <c r="N291" s="1363"/>
      <c r="O291" s="1363"/>
      <c r="P291" s="1363"/>
      <c r="Q291" s="1331"/>
      <c r="R291" s="1332"/>
      <c r="S291" s="316"/>
      <c r="T291" s="314"/>
      <c r="U291" s="314"/>
      <c r="V291" s="314"/>
      <c r="W291" s="314"/>
      <c r="X291" s="314"/>
    </row>
    <row r="292" spans="1:24" hidden="1" x14ac:dyDescent="0.2">
      <c r="A292" s="299">
        <v>279</v>
      </c>
      <c r="B292" s="1365"/>
      <c r="C292" s="1365"/>
      <c r="D292" s="222"/>
      <c r="E292" s="222"/>
      <c r="F292" s="314"/>
      <c r="G292" s="315"/>
      <c r="H292" s="314"/>
      <c r="I292" s="1363"/>
      <c r="J292" s="222"/>
      <c r="K292" s="222"/>
      <c r="L292" s="1367"/>
      <c r="M292" s="1363"/>
      <c r="N292" s="1363"/>
      <c r="O292" s="1363"/>
      <c r="P292" s="1363"/>
      <c r="Q292" s="1331"/>
      <c r="R292" s="1332"/>
      <c r="S292" s="316"/>
      <c r="T292" s="314"/>
      <c r="U292" s="314"/>
      <c r="V292" s="314"/>
      <c r="W292" s="314"/>
      <c r="X292" s="314"/>
    </row>
    <row r="293" spans="1:24" hidden="1" x14ac:dyDescent="0.2">
      <c r="A293" s="300">
        <v>280</v>
      </c>
      <c r="B293" s="1365"/>
      <c r="C293" s="1365"/>
      <c r="D293" s="222"/>
      <c r="E293" s="222"/>
      <c r="F293" s="314"/>
      <c r="G293" s="315"/>
      <c r="H293" s="314"/>
      <c r="I293" s="1363"/>
      <c r="J293" s="222"/>
      <c r="K293" s="222"/>
      <c r="L293" s="1367"/>
      <c r="M293" s="1363"/>
      <c r="N293" s="1363"/>
      <c r="O293" s="1363"/>
      <c r="P293" s="1363"/>
      <c r="Q293" s="1331"/>
      <c r="R293" s="1332"/>
      <c r="S293" s="316"/>
      <c r="T293" s="314"/>
      <c r="U293" s="314"/>
      <c r="V293" s="314"/>
      <c r="W293" s="314"/>
      <c r="X293" s="314"/>
    </row>
    <row r="294" spans="1:24" hidden="1" x14ac:dyDescent="0.2">
      <c r="A294" s="299">
        <v>281</v>
      </c>
      <c r="B294" s="1365"/>
      <c r="C294" s="1365"/>
      <c r="D294" s="222"/>
      <c r="E294" s="222"/>
      <c r="F294" s="314"/>
      <c r="G294" s="315"/>
      <c r="H294" s="314"/>
      <c r="I294" s="1363"/>
      <c r="J294" s="222"/>
      <c r="K294" s="222"/>
      <c r="L294" s="1367"/>
      <c r="M294" s="1363"/>
      <c r="N294" s="1363"/>
      <c r="O294" s="1363"/>
      <c r="P294" s="1363"/>
      <c r="Q294" s="1331"/>
      <c r="R294" s="1332"/>
      <c r="S294" s="316"/>
      <c r="T294" s="314"/>
      <c r="U294" s="314"/>
      <c r="V294" s="314"/>
      <c r="W294" s="314"/>
      <c r="X294" s="314"/>
    </row>
    <row r="295" spans="1:24" hidden="1" x14ac:dyDescent="0.2">
      <c r="A295" s="300">
        <v>282</v>
      </c>
      <c r="B295" s="1365"/>
      <c r="C295" s="1365"/>
      <c r="D295" s="222"/>
      <c r="E295" s="222"/>
      <c r="F295" s="314"/>
      <c r="G295" s="315"/>
      <c r="H295" s="314"/>
      <c r="I295" s="1363"/>
      <c r="J295" s="222"/>
      <c r="K295" s="222"/>
      <c r="L295" s="1367"/>
      <c r="M295" s="1363"/>
      <c r="N295" s="1363"/>
      <c r="O295" s="1363"/>
      <c r="P295" s="1363"/>
      <c r="Q295" s="1331"/>
      <c r="R295" s="1332"/>
      <c r="S295" s="316"/>
      <c r="T295" s="314"/>
      <c r="U295" s="314"/>
      <c r="V295" s="314"/>
      <c r="W295" s="314"/>
      <c r="X295" s="314"/>
    </row>
    <row r="296" spans="1:24" hidden="1" x14ac:dyDescent="0.2">
      <c r="A296" s="299">
        <v>283</v>
      </c>
      <c r="B296" s="1365"/>
      <c r="C296" s="1365"/>
      <c r="D296" s="222"/>
      <c r="E296" s="222"/>
      <c r="F296" s="314"/>
      <c r="G296" s="315"/>
      <c r="H296" s="314"/>
      <c r="I296" s="1363"/>
      <c r="J296" s="222"/>
      <c r="K296" s="222"/>
      <c r="L296" s="1367"/>
      <c r="M296" s="1363"/>
      <c r="N296" s="1363"/>
      <c r="O296" s="1363"/>
      <c r="P296" s="1363"/>
      <c r="Q296" s="1331"/>
      <c r="R296" s="1332"/>
      <c r="S296" s="316"/>
      <c r="T296" s="314"/>
      <c r="U296" s="314"/>
      <c r="V296" s="314"/>
      <c r="W296" s="314"/>
      <c r="X296" s="314"/>
    </row>
    <row r="297" spans="1:24" hidden="1" x14ac:dyDescent="0.2">
      <c r="A297" s="300">
        <v>284</v>
      </c>
      <c r="B297" s="1365"/>
      <c r="C297" s="1365"/>
      <c r="D297" s="222"/>
      <c r="E297" s="222"/>
      <c r="F297" s="314"/>
      <c r="G297" s="315"/>
      <c r="H297" s="314"/>
      <c r="I297" s="1363"/>
      <c r="J297" s="222"/>
      <c r="K297" s="222"/>
      <c r="L297" s="1367"/>
      <c r="M297" s="1363"/>
      <c r="N297" s="1363"/>
      <c r="O297" s="1363"/>
      <c r="P297" s="1363"/>
      <c r="Q297" s="1331"/>
      <c r="R297" s="1332"/>
      <c r="S297" s="316"/>
      <c r="T297" s="314"/>
      <c r="U297" s="314"/>
      <c r="V297" s="314"/>
      <c r="W297" s="314"/>
      <c r="X297" s="314"/>
    </row>
    <row r="298" spans="1:24" hidden="1" x14ac:dyDescent="0.2">
      <c r="A298" s="299">
        <v>285</v>
      </c>
      <c r="B298" s="1365"/>
      <c r="C298" s="1365"/>
      <c r="D298" s="222"/>
      <c r="E298" s="222"/>
      <c r="F298" s="314"/>
      <c r="G298" s="315"/>
      <c r="H298" s="314"/>
      <c r="I298" s="1363"/>
      <c r="J298" s="222"/>
      <c r="K298" s="222"/>
      <c r="L298" s="1367"/>
      <c r="M298" s="1363"/>
      <c r="N298" s="1363"/>
      <c r="O298" s="1363"/>
      <c r="P298" s="1363"/>
      <c r="Q298" s="1331"/>
      <c r="R298" s="1332"/>
      <c r="S298" s="316"/>
      <c r="T298" s="314"/>
      <c r="U298" s="314"/>
      <c r="V298" s="314"/>
      <c r="W298" s="314"/>
      <c r="X298" s="314"/>
    </row>
    <row r="299" spans="1:24" hidden="1" x14ac:dyDescent="0.2">
      <c r="A299" s="300">
        <v>286</v>
      </c>
      <c r="B299" s="1365"/>
      <c r="C299" s="1365"/>
      <c r="D299" s="222"/>
      <c r="E299" s="222"/>
      <c r="F299" s="314"/>
      <c r="G299" s="315"/>
      <c r="H299" s="314"/>
      <c r="I299" s="1363"/>
      <c r="J299" s="222"/>
      <c r="K299" s="222"/>
      <c r="L299" s="1367"/>
      <c r="M299" s="1363"/>
      <c r="N299" s="1363"/>
      <c r="O299" s="1363"/>
      <c r="P299" s="1363"/>
      <c r="Q299" s="1331"/>
      <c r="R299" s="1332"/>
      <c r="S299" s="316"/>
      <c r="T299" s="314"/>
      <c r="U299" s="314"/>
      <c r="V299" s="314"/>
      <c r="W299" s="314"/>
      <c r="X299" s="314"/>
    </row>
    <row r="300" spans="1:24" hidden="1" x14ac:dyDescent="0.2">
      <c r="A300" s="299">
        <v>287</v>
      </c>
      <c r="B300" s="1365"/>
      <c r="C300" s="1365"/>
      <c r="D300" s="222"/>
      <c r="E300" s="222"/>
      <c r="F300" s="314"/>
      <c r="G300" s="315"/>
      <c r="H300" s="314"/>
      <c r="I300" s="1363"/>
      <c r="J300" s="222"/>
      <c r="K300" s="222"/>
      <c r="L300" s="1367"/>
      <c r="M300" s="1363"/>
      <c r="N300" s="1363"/>
      <c r="O300" s="1363"/>
      <c r="P300" s="1363"/>
      <c r="Q300" s="1331"/>
      <c r="R300" s="1332"/>
      <c r="S300" s="316"/>
      <c r="T300" s="314"/>
      <c r="U300" s="314"/>
      <c r="V300" s="314"/>
      <c r="W300" s="314"/>
      <c r="X300" s="314"/>
    </row>
    <row r="301" spans="1:24" hidden="1" x14ac:dyDescent="0.2">
      <c r="A301" s="300">
        <v>288</v>
      </c>
      <c r="B301" s="1365"/>
      <c r="C301" s="1365"/>
      <c r="D301" s="222"/>
      <c r="E301" s="222"/>
      <c r="F301" s="314"/>
      <c r="G301" s="315"/>
      <c r="H301" s="314"/>
      <c r="I301" s="1363"/>
      <c r="J301" s="222"/>
      <c r="K301" s="222"/>
      <c r="L301" s="1367"/>
      <c r="M301" s="1363"/>
      <c r="N301" s="1363"/>
      <c r="O301" s="1363"/>
      <c r="P301" s="1363"/>
      <c r="Q301" s="1331"/>
      <c r="R301" s="1332"/>
      <c r="S301" s="316"/>
      <c r="T301" s="314"/>
      <c r="U301" s="314"/>
      <c r="V301" s="314"/>
      <c r="W301" s="314"/>
      <c r="X301" s="314"/>
    </row>
    <row r="302" spans="1:24" hidden="1" x14ac:dyDescent="0.2">
      <c r="A302" s="299">
        <v>289</v>
      </c>
      <c r="B302" s="1365"/>
      <c r="C302" s="1365"/>
      <c r="D302" s="222"/>
      <c r="E302" s="222"/>
      <c r="F302" s="314"/>
      <c r="G302" s="315"/>
      <c r="H302" s="314"/>
      <c r="I302" s="1363"/>
      <c r="J302" s="222"/>
      <c r="K302" s="222"/>
      <c r="L302" s="1367"/>
      <c r="M302" s="1363"/>
      <c r="N302" s="1363"/>
      <c r="O302" s="1363"/>
      <c r="P302" s="1363"/>
      <c r="Q302" s="1331"/>
      <c r="R302" s="1332"/>
      <c r="S302" s="316"/>
      <c r="T302" s="314"/>
      <c r="U302" s="314"/>
      <c r="V302" s="314"/>
      <c r="W302" s="314"/>
      <c r="X302" s="314"/>
    </row>
    <row r="303" spans="1:24" hidden="1" x14ac:dyDescent="0.2">
      <c r="A303" s="300">
        <v>290</v>
      </c>
      <c r="B303" s="1365"/>
      <c r="C303" s="1365"/>
      <c r="D303" s="222"/>
      <c r="E303" s="222"/>
      <c r="F303" s="314"/>
      <c r="G303" s="315"/>
      <c r="H303" s="314"/>
      <c r="I303" s="1363"/>
      <c r="J303" s="222"/>
      <c r="K303" s="222"/>
      <c r="L303" s="1367"/>
      <c r="M303" s="1363"/>
      <c r="N303" s="1363"/>
      <c r="O303" s="1363"/>
      <c r="P303" s="1363"/>
      <c r="Q303" s="1331"/>
      <c r="R303" s="1332"/>
      <c r="S303" s="316"/>
      <c r="T303" s="314"/>
      <c r="U303" s="314"/>
      <c r="V303" s="314"/>
      <c r="W303" s="314"/>
      <c r="X303" s="314"/>
    </row>
    <row r="304" spans="1:24" hidden="1" x14ac:dyDescent="0.2">
      <c r="A304" s="299">
        <v>291</v>
      </c>
      <c r="B304" s="1365"/>
      <c r="C304" s="1365"/>
      <c r="D304" s="222"/>
      <c r="E304" s="222"/>
      <c r="F304" s="314"/>
      <c r="G304" s="315"/>
      <c r="H304" s="314"/>
      <c r="I304" s="1363"/>
      <c r="J304" s="222"/>
      <c r="K304" s="222"/>
      <c r="L304" s="1367"/>
      <c r="M304" s="1363"/>
      <c r="N304" s="1363"/>
      <c r="O304" s="1363"/>
      <c r="P304" s="1363"/>
      <c r="Q304" s="1331"/>
      <c r="R304" s="1332"/>
      <c r="S304" s="316"/>
      <c r="T304" s="314"/>
      <c r="U304" s="314"/>
      <c r="V304" s="314"/>
      <c r="W304" s="314"/>
      <c r="X304" s="314"/>
    </row>
    <row r="305" spans="1:24" hidden="1" x14ac:dyDescent="0.2">
      <c r="A305" s="300">
        <v>292</v>
      </c>
      <c r="B305" s="1365"/>
      <c r="C305" s="1365"/>
      <c r="D305" s="222"/>
      <c r="E305" s="222"/>
      <c r="F305" s="314"/>
      <c r="G305" s="315"/>
      <c r="H305" s="314"/>
      <c r="I305" s="1363"/>
      <c r="J305" s="222"/>
      <c r="K305" s="222"/>
      <c r="L305" s="1367"/>
      <c r="M305" s="1363"/>
      <c r="N305" s="1363"/>
      <c r="O305" s="1363"/>
      <c r="P305" s="1363"/>
      <c r="Q305" s="1331"/>
      <c r="R305" s="1332"/>
      <c r="S305" s="316"/>
      <c r="T305" s="314"/>
      <c r="U305" s="314"/>
      <c r="V305" s="314"/>
      <c r="W305" s="314"/>
      <c r="X305" s="314"/>
    </row>
    <row r="306" spans="1:24" hidden="1" x14ac:dyDescent="0.2">
      <c r="A306" s="299">
        <v>293</v>
      </c>
      <c r="B306" s="1365"/>
      <c r="C306" s="1365"/>
      <c r="D306" s="222"/>
      <c r="E306" s="222"/>
      <c r="F306" s="314"/>
      <c r="G306" s="315"/>
      <c r="H306" s="314"/>
      <c r="I306" s="1363"/>
      <c r="J306" s="222"/>
      <c r="K306" s="222"/>
      <c r="L306" s="1367"/>
      <c r="M306" s="1363"/>
      <c r="N306" s="1363"/>
      <c r="O306" s="1363"/>
      <c r="P306" s="1363"/>
      <c r="Q306" s="1331"/>
      <c r="R306" s="1332"/>
      <c r="S306" s="316"/>
      <c r="T306" s="314"/>
      <c r="U306" s="314"/>
      <c r="V306" s="314"/>
      <c r="W306" s="314"/>
      <c r="X306" s="314"/>
    </row>
    <row r="307" spans="1:24" hidden="1" x14ac:dyDescent="0.2">
      <c r="A307" s="300">
        <v>294</v>
      </c>
      <c r="B307" s="1365"/>
      <c r="C307" s="1365"/>
      <c r="D307" s="222"/>
      <c r="E307" s="222"/>
      <c r="F307" s="314"/>
      <c r="G307" s="315"/>
      <c r="H307" s="314"/>
      <c r="I307" s="1363"/>
      <c r="J307" s="222"/>
      <c r="K307" s="222"/>
      <c r="L307" s="1367"/>
      <c r="M307" s="1363"/>
      <c r="N307" s="1363"/>
      <c r="O307" s="1363"/>
      <c r="P307" s="1363"/>
      <c r="Q307" s="1331"/>
      <c r="R307" s="1332"/>
      <c r="S307" s="316"/>
      <c r="T307" s="314"/>
      <c r="U307" s="314"/>
      <c r="V307" s="314"/>
      <c r="W307" s="314"/>
      <c r="X307" s="314"/>
    </row>
    <row r="308" spans="1:24" hidden="1" x14ac:dyDescent="0.2">
      <c r="A308" s="299">
        <v>295</v>
      </c>
      <c r="B308" s="1365"/>
      <c r="C308" s="1365"/>
      <c r="D308" s="222"/>
      <c r="E308" s="222"/>
      <c r="F308" s="314"/>
      <c r="G308" s="315"/>
      <c r="H308" s="314"/>
      <c r="I308" s="1363"/>
      <c r="J308" s="222"/>
      <c r="K308" s="222"/>
      <c r="L308" s="1367"/>
      <c r="M308" s="1363"/>
      <c r="N308" s="1363"/>
      <c r="O308" s="1363"/>
      <c r="P308" s="1363"/>
      <c r="Q308" s="1331"/>
      <c r="R308" s="1332"/>
      <c r="S308" s="316"/>
      <c r="T308" s="314"/>
      <c r="U308" s="314"/>
      <c r="V308" s="314"/>
      <c r="W308" s="314"/>
      <c r="X308" s="314"/>
    </row>
    <row r="309" spans="1:24" hidden="1" x14ac:dyDescent="0.2">
      <c r="A309" s="300">
        <v>296</v>
      </c>
      <c r="B309" s="1365"/>
      <c r="C309" s="1365"/>
      <c r="D309" s="222"/>
      <c r="E309" s="222"/>
      <c r="F309" s="314"/>
      <c r="G309" s="315"/>
      <c r="H309" s="314"/>
      <c r="I309" s="1363"/>
      <c r="J309" s="222"/>
      <c r="K309" s="222"/>
      <c r="L309" s="1367"/>
      <c r="M309" s="1363"/>
      <c r="N309" s="1363"/>
      <c r="O309" s="1363"/>
      <c r="P309" s="1363"/>
      <c r="Q309" s="1331"/>
      <c r="R309" s="1332"/>
      <c r="S309" s="316"/>
      <c r="T309" s="314"/>
      <c r="U309" s="314"/>
      <c r="V309" s="314"/>
      <c r="W309" s="314"/>
      <c r="X309" s="314"/>
    </row>
    <row r="310" spans="1:24" hidden="1" x14ac:dyDescent="0.2">
      <c r="A310" s="299">
        <v>297</v>
      </c>
      <c r="B310" s="1365"/>
      <c r="C310" s="1365"/>
      <c r="D310" s="222"/>
      <c r="E310" s="222"/>
      <c r="F310" s="314"/>
      <c r="G310" s="315"/>
      <c r="H310" s="314"/>
      <c r="I310" s="1363"/>
      <c r="J310" s="222"/>
      <c r="K310" s="222"/>
      <c r="L310" s="1367"/>
      <c r="M310" s="1363"/>
      <c r="N310" s="1363"/>
      <c r="O310" s="1363"/>
      <c r="P310" s="1363"/>
      <c r="Q310" s="1331"/>
      <c r="R310" s="1332"/>
      <c r="S310" s="316"/>
      <c r="T310" s="314"/>
      <c r="U310" s="314"/>
      <c r="V310" s="314"/>
      <c r="W310" s="314"/>
      <c r="X310" s="314"/>
    </row>
    <row r="311" spans="1:24" hidden="1" x14ac:dyDescent="0.2">
      <c r="A311" s="300">
        <v>298</v>
      </c>
      <c r="B311" s="1365"/>
      <c r="C311" s="1365"/>
      <c r="D311" s="222"/>
      <c r="E311" s="222"/>
      <c r="F311" s="314"/>
      <c r="G311" s="315"/>
      <c r="H311" s="314"/>
      <c r="I311" s="1363"/>
      <c r="J311" s="222"/>
      <c r="K311" s="222"/>
      <c r="L311" s="1367"/>
      <c r="M311" s="1363"/>
      <c r="N311" s="1363"/>
      <c r="O311" s="1363"/>
      <c r="P311" s="1363"/>
      <c r="Q311" s="1331"/>
      <c r="R311" s="1332"/>
      <c r="S311" s="316"/>
      <c r="T311" s="314"/>
      <c r="U311" s="314"/>
      <c r="V311" s="314"/>
      <c r="W311" s="314"/>
      <c r="X311" s="314"/>
    </row>
    <row r="312" spans="1:24" hidden="1" x14ac:dyDescent="0.2">
      <c r="A312" s="299">
        <v>299</v>
      </c>
      <c r="B312" s="1365"/>
      <c r="C312" s="1365"/>
      <c r="D312" s="222"/>
      <c r="E312" s="222"/>
      <c r="F312" s="314"/>
      <c r="G312" s="315"/>
      <c r="H312" s="314"/>
      <c r="I312" s="1363"/>
      <c r="J312" s="222"/>
      <c r="K312" s="222"/>
      <c r="L312" s="1367"/>
      <c r="M312" s="1363"/>
      <c r="N312" s="1363"/>
      <c r="O312" s="1363"/>
      <c r="P312" s="1363"/>
      <c r="Q312" s="1331"/>
      <c r="R312" s="1332"/>
      <c r="S312" s="316"/>
      <c r="T312" s="314"/>
      <c r="U312" s="314"/>
      <c r="V312" s="314"/>
      <c r="W312" s="314"/>
      <c r="X312" s="314"/>
    </row>
    <row r="313" spans="1:24" hidden="1" x14ac:dyDescent="0.2">
      <c r="A313" s="300">
        <v>300</v>
      </c>
      <c r="B313" s="1365"/>
      <c r="C313" s="1365"/>
      <c r="D313" s="222"/>
      <c r="E313" s="222"/>
      <c r="F313" s="314"/>
      <c r="G313" s="315"/>
      <c r="H313" s="314"/>
      <c r="I313" s="1363"/>
      <c r="J313" s="222"/>
      <c r="K313" s="222"/>
      <c r="L313" s="1367"/>
      <c r="M313" s="1363"/>
      <c r="N313" s="1363"/>
      <c r="O313" s="1363"/>
      <c r="P313" s="1363"/>
      <c r="Q313" s="1331"/>
      <c r="R313" s="1332"/>
      <c r="S313" s="316"/>
      <c r="T313" s="314"/>
      <c r="U313" s="314"/>
      <c r="V313" s="314"/>
      <c r="W313" s="314"/>
      <c r="X313" s="314"/>
    </row>
    <row r="314" spans="1:24" hidden="1" x14ac:dyDescent="0.2">
      <c r="A314" s="299">
        <v>301</v>
      </c>
      <c r="B314" s="1365"/>
      <c r="C314" s="1365"/>
      <c r="D314" s="222"/>
      <c r="E314" s="222"/>
      <c r="F314" s="314"/>
      <c r="G314" s="315"/>
      <c r="H314" s="314"/>
      <c r="I314" s="1363"/>
      <c r="J314" s="222"/>
      <c r="K314" s="222"/>
      <c r="L314" s="1367"/>
      <c r="M314" s="1363"/>
      <c r="N314" s="1363"/>
      <c r="O314" s="1363"/>
      <c r="P314" s="1363"/>
      <c r="Q314" s="1331"/>
      <c r="R314" s="1332"/>
      <c r="S314" s="316"/>
      <c r="T314" s="314"/>
      <c r="U314" s="314"/>
      <c r="V314" s="314"/>
      <c r="W314" s="314"/>
      <c r="X314" s="314"/>
    </row>
    <row r="315" spans="1:24" hidden="1" x14ac:dyDescent="0.2">
      <c r="A315" s="300">
        <v>302</v>
      </c>
      <c r="B315" s="1365"/>
      <c r="C315" s="1365"/>
      <c r="D315" s="222"/>
      <c r="E315" s="222"/>
      <c r="F315" s="314"/>
      <c r="G315" s="315"/>
      <c r="H315" s="314"/>
      <c r="I315" s="1363"/>
      <c r="J315" s="222"/>
      <c r="K315" s="222"/>
      <c r="L315" s="1367"/>
      <c r="M315" s="1363"/>
      <c r="N315" s="1363"/>
      <c r="O315" s="1363"/>
      <c r="P315" s="1363"/>
      <c r="Q315" s="1331"/>
      <c r="R315" s="1332"/>
      <c r="S315" s="316"/>
      <c r="T315" s="314"/>
      <c r="U315" s="314"/>
      <c r="V315" s="314"/>
      <c r="W315" s="314"/>
      <c r="X315" s="314"/>
    </row>
    <row r="316" spans="1:24" hidden="1" x14ac:dyDescent="0.2">
      <c r="A316" s="299">
        <v>303</v>
      </c>
      <c r="B316" s="1365"/>
      <c r="C316" s="1365"/>
      <c r="D316" s="222"/>
      <c r="E316" s="222"/>
      <c r="F316" s="314"/>
      <c r="G316" s="315"/>
      <c r="H316" s="314"/>
      <c r="I316" s="1363"/>
      <c r="J316" s="222"/>
      <c r="K316" s="222"/>
      <c r="L316" s="1367"/>
      <c r="M316" s="1363"/>
      <c r="N316" s="1363"/>
      <c r="O316" s="1363"/>
      <c r="P316" s="1363"/>
      <c r="Q316" s="1331"/>
      <c r="R316" s="1332"/>
      <c r="S316" s="316"/>
      <c r="T316" s="314"/>
      <c r="U316" s="314"/>
      <c r="V316" s="314"/>
      <c r="W316" s="314"/>
      <c r="X316" s="314"/>
    </row>
    <row r="317" spans="1:24" hidden="1" x14ac:dyDescent="0.2">
      <c r="A317" s="300">
        <v>304</v>
      </c>
      <c r="B317" s="1365"/>
      <c r="C317" s="1365"/>
      <c r="D317" s="222"/>
      <c r="E317" s="222"/>
      <c r="F317" s="314"/>
      <c r="G317" s="315"/>
      <c r="H317" s="314"/>
      <c r="I317" s="1363"/>
      <c r="J317" s="222"/>
      <c r="K317" s="222"/>
      <c r="L317" s="1367"/>
      <c r="M317" s="1363"/>
      <c r="N317" s="1363"/>
      <c r="O317" s="1363"/>
      <c r="P317" s="1363"/>
      <c r="Q317" s="1331"/>
      <c r="R317" s="1332"/>
      <c r="S317" s="316"/>
      <c r="T317" s="314"/>
      <c r="U317" s="314"/>
      <c r="V317" s="314"/>
      <c r="W317" s="314"/>
      <c r="X317" s="314"/>
    </row>
    <row r="318" spans="1:24" hidden="1" x14ac:dyDescent="0.2">
      <c r="A318" s="299">
        <v>305</v>
      </c>
      <c r="B318" s="1365"/>
      <c r="C318" s="1365"/>
      <c r="D318" s="222"/>
      <c r="E318" s="222"/>
      <c r="F318" s="314"/>
      <c r="G318" s="315"/>
      <c r="H318" s="314"/>
      <c r="I318" s="1363"/>
      <c r="J318" s="222"/>
      <c r="K318" s="222"/>
      <c r="L318" s="1367"/>
      <c r="M318" s="1363"/>
      <c r="N318" s="1363"/>
      <c r="O318" s="1363"/>
      <c r="P318" s="1363"/>
      <c r="Q318" s="1331"/>
      <c r="R318" s="1332"/>
      <c r="S318" s="316"/>
      <c r="T318" s="314"/>
      <c r="U318" s="314"/>
      <c r="V318" s="314"/>
      <c r="W318" s="314"/>
      <c r="X318" s="314"/>
    </row>
    <row r="319" spans="1:24" hidden="1" x14ac:dyDescent="0.2">
      <c r="A319" s="300">
        <v>306</v>
      </c>
      <c r="B319" s="1365"/>
      <c r="C319" s="1365"/>
      <c r="D319" s="222"/>
      <c r="E319" s="222"/>
      <c r="F319" s="314"/>
      <c r="G319" s="315"/>
      <c r="H319" s="314"/>
      <c r="I319" s="1363"/>
      <c r="J319" s="222"/>
      <c r="K319" s="222"/>
      <c r="L319" s="1367"/>
      <c r="M319" s="1363"/>
      <c r="N319" s="1363"/>
      <c r="O319" s="1363"/>
      <c r="P319" s="1363"/>
      <c r="Q319" s="1331"/>
      <c r="R319" s="1332"/>
      <c r="S319" s="316"/>
      <c r="T319" s="314"/>
      <c r="U319" s="314"/>
      <c r="V319" s="314"/>
      <c r="W319" s="314"/>
      <c r="X319" s="314"/>
    </row>
    <row r="320" spans="1:24" hidden="1" x14ac:dyDescent="0.2">
      <c r="A320" s="299">
        <v>307</v>
      </c>
      <c r="B320" s="1365"/>
      <c r="C320" s="1365"/>
      <c r="D320" s="222"/>
      <c r="E320" s="222"/>
      <c r="F320" s="314"/>
      <c r="G320" s="315"/>
      <c r="H320" s="314"/>
      <c r="I320" s="1363"/>
      <c r="J320" s="222"/>
      <c r="K320" s="222"/>
      <c r="L320" s="1367"/>
      <c r="M320" s="1363"/>
      <c r="N320" s="1363"/>
      <c r="O320" s="1363"/>
      <c r="P320" s="1363"/>
      <c r="Q320" s="1331"/>
      <c r="R320" s="1332"/>
      <c r="S320" s="316"/>
      <c r="T320" s="314"/>
      <c r="U320" s="314"/>
      <c r="V320" s="314"/>
      <c r="W320" s="314"/>
      <c r="X320" s="314"/>
    </row>
    <row r="321" spans="1:24" hidden="1" x14ac:dyDescent="0.2">
      <c r="A321" s="300">
        <v>308</v>
      </c>
      <c r="B321" s="1365"/>
      <c r="C321" s="1365"/>
      <c r="D321" s="222"/>
      <c r="E321" s="222"/>
      <c r="F321" s="314"/>
      <c r="G321" s="315"/>
      <c r="H321" s="314"/>
      <c r="I321" s="1363"/>
      <c r="J321" s="222"/>
      <c r="K321" s="222"/>
      <c r="L321" s="1367"/>
      <c r="M321" s="1363"/>
      <c r="N321" s="1363"/>
      <c r="O321" s="1363"/>
      <c r="P321" s="1363"/>
      <c r="Q321" s="1331"/>
      <c r="R321" s="1332"/>
      <c r="S321" s="316"/>
      <c r="T321" s="314"/>
      <c r="U321" s="314"/>
      <c r="V321" s="314"/>
      <c r="W321" s="314"/>
      <c r="X321" s="314"/>
    </row>
    <row r="322" spans="1:24" hidden="1" x14ac:dyDescent="0.2">
      <c r="A322" s="299">
        <v>309</v>
      </c>
      <c r="B322" s="1365"/>
      <c r="C322" s="1365"/>
      <c r="D322" s="222"/>
      <c r="E322" s="222"/>
      <c r="F322" s="314"/>
      <c r="G322" s="315"/>
      <c r="H322" s="314"/>
      <c r="I322" s="1363"/>
      <c r="J322" s="222"/>
      <c r="K322" s="222"/>
      <c r="L322" s="1367"/>
      <c r="M322" s="1363"/>
      <c r="N322" s="1363"/>
      <c r="O322" s="1363"/>
      <c r="P322" s="1363"/>
      <c r="Q322" s="1331"/>
      <c r="R322" s="1332"/>
      <c r="S322" s="316"/>
      <c r="T322" s="314"/>
      <c r="U322" s="314"/>
      <c r="V322" s="314"/>
      <c r="W322" s="314"/>
      <c r="X322" s="314"/>
    </row>
    <row r="323" spans="1:24" hidden="1" x14ac:dyDescent="0.2">
      <c r="A323" s="300">
        <v>310</v>
      </c>
      <c r="B323" s="1365"/>
      <c r="C323" s="1365"/>
      <c r="D323" s="222"/>
      <c r="E323" s="222"/>
      <c r="F323" s="314"/>
      <c r="G323" s="315"/>
      <c r="H323" s="314"/>
      <c r="I323" s="1363"/>
      <c r="J323" s="222"/>
      <c r="K323" s="222"/>
      <c r="L323" s="1367"/>
      <c r="M323" s="1363"/>
      <c r="N323" s="1363"/>
      <c r="O323" s="1363"/>
      <c r="P323" s="1363"/>
      <c r="Q323" s="1331"/>
      <c r="R323" s="1332"/>
      <c r="S323" s="316"/>
      <c r="T323" s="314"/>
      <c r="U323" s="314"/>
      <c r="V323" s="314"/>
      <c r="W323" s="314"/>
      <c r="X323" s="314"/>
    </row>
    <row r="324" spans="1:24" hidden="1" x14ac:dyDescent="0.2">
      <c r="A324" s="299">
        <v>311</v>
      </c>
      <c r="B324" s="1365"/>
      <c r="C324" s="1365"/>
      <c r="D324" s="222"/>
      <c r="E324" s="222"/>
      <c r="F324" s="314"/>
      <c r="G324" s="315"/>
      <c r="H324" s="314"/>
      <c r="I324" s="1363"/>
      <c r="J324" s="222"/>
      <c r="K324" s="222"/>
      <c r="L324" s="1367"/>
      <c r="M324" s="1363"/>
      <c r="N324" s="1363"/>
      <c r="O324" s="1363"/>
      <c r="P324" s="1363"/>
      <c r="Q324" s="1331"/>
      <c r="R324" s="1332"/>
      <c r="S324" s="316"/>
      <c r="T324" s="314"/>
      <c r="U324" s="314"/>
      <c r="V324" s="314"/>
      <c r="W324" s="314"/>
      <c r="X324" s="314"/>
    </row>
    <row r="325" spans="1:24" hidden="1" x14ac:dyDescent="0.2">
      <c r="A325" s="300">
        <v>312</v>
      </c>
      <c r="B325" s="1365"/>
      <c r="C325" s="1365"/>
      <c r="D325" s="222"/>
      <c r="E325" s="222"/>
      <c r="F325" s="314"/>
      <c r="G325" s="315"/>
      <c r="H325" s="314"/>
      <c r="I325" s="1363"/>
      <c r="J325" s="222"/>
      <c r="K325" s="222"/>
      <c r="L325" s="1367"/>
      <c r="M325" s="1363"/>
      <c r="N325" s="1363"/>
      <c r="O325" s="1363"/>
      <c r="P325" s="1363"/>
      <c r="Q325" s="1331"/>
      <c r="R325" s="1332"/>
      <c r="S325" s="316"/>
      <c r="T325" s="314"/>
      <c r="U325" s="314"/>
      <c r="V325" s="314"/>
      <c r="W325" s="314"/>
      <c r="X325" s="314"/>
    </row>
    <row r="326" spans="1:24" hidden="1" x14ac:dyDescent="0.2">
      <c r="A326" s="299">
        <v>313</v>
      </c>
      <c r="B326" s="1365"/>
      <c r="C326" s="1365"/>
      <c r="D326" s="222"/>
      <c r="E326" s="222"/>
      <c r="F326" s="314"/>
      <c r="G326" s="315"/>
      <c r="H326" s="314"/>
      <c r="I326" s="1363"/>
      <c r="J326" s="222"/>
      <c r="K326" s="222"/>
      <c r="L326" s="1367"/>
      <c r="M326" s="1363"/>
      <c r="N326" s="1363"/>
      <c r="O326" s="1363"/>
      <c r="P326" s="1363"/>
      <c r="Q326" s="1331"/>
      <c r="R326" s="1332"/>
      <c r="S326" s="316"/>
      <c r="T326" s="314"/>
      <c r="U326" s="314"/>
      <c r="V326" s="314"/>
      <c r="W326" s="314"/>
      <c r="X326" s="314"/>
    </row>
    <row r="327" spans="1:24" hidden="1" x14ac:dyDescent="0.2">
      <c r="A327" s="300">
        <v>314</v>
      </c>
      <c r="B327" s="1365"/>
      <c r="C327" s="1365"/>
      <c r="D327" s="222"/>
      <c r="E327" s="222"/>
      <c r="F327" s="314"/>
      <c r="G327" s="315"/>
      <c r="H327" s="314"/>
      <c r="I327" s="1363"/>
      <c r="J327" s="222"/>
      <c r="K327" s="222"/>
      <c r="L327" s="1367"/>
      <c r="M327" s="1363"/>
      <c r="N327" s="1363"/>
      <c r="O327" s="1363"/>
      <c r="P327" s="1363"/>
      <c r="Q327" s="1331"/>
      <c r="R327" s="1332"/>
      <c r="S327" s="316"/>
      <c r="T327" s="314"/>
      <c r="U327" s="314"/>
      <c r="V327" s="314"/>
      <c r="W327" s="314"/>
      <c r="X327" s="314"/>
    </row>
    <row r="328" spans="1:24" hidden="1" x14ac:dyDescent="0.2">
      <c r="A328" s="299">
        <v>315</v>
      </c>
      <c r="B328" s="1365"/>
      <c r="C328" s="1365"/>
      <c r="D328" s="222"/>
      <c r="E328" s="222"/>
      <c r="F328" s="314"/>
      <c r="G328" s="315"/>
      <c r="H328" s="314"/>
      <c r="I328" s="1363"/>
      <c r="J328" s="222"/>
      <c r="K328" s="222"/>
      <c r="L328" s="1367"/>
      <c r="M328" s="1363"/>
      <c r="N328" s="1363"/>
      <c r="O328" s="1363"/>
      <c r="P328" s="1363"/>
      <c r="Q328" s="1331"/>
      <c r="R328" s="1332"/>
      <c r="S328" s="316"/>
      <c r="T328" s="314"/>
      <c r="U328" s="314"/>
      <c r="V328" s="314"/>
      <c r="W328" s="314"/>
      <c r="X328" s="314"/>
    </row>
    <row r="329" spans="1:24" hidden="1" x14ac:dyDescent="0.2">
      <c r="A329" s="300">
        <v>316</v>
      </c>
      <c r="B329" s="1365"/>
      <c r="C329" s="1365"/>
      <c r="D329" s="222"/>
      <c r="E329" s="222"/>
      <c r="F329" s="314"/>
      <c r="G329" s="315"/>
      <c r="H329" s="314"/>
      <c r="I329" s="1363"/>
      <c r="J329" s="222"/>
      <c r="K329" s="222"/>
      <c r="L329" s="1367"/>
      <c r="M329" s="1363"/>
      <c r="N329" s="1363"/>
      <c r="O329" s="1363"/>
      <c r="P329" s="1363"/>
      <c r="Q329" s="1331"/>
      <c r="R329" s="1332"/>
      <c r="S329" s="316"/>
      <c r="T329" s="314"/>
      <c r="U329" s="314"/>
      <c r="V329" s="314"/>
      <c r="W329" s="314"/>
      <c r="X329" s="314"/>
    </row>
    <row r="330" spans="1:24" hidden="1" x14ac:dyDescent="0.2">
      <c r="A330" s="299">
        <v>317</v>
      </c>
      <c r="B330" s="1365"/>
      <c r="C330" s="1365"/>
      <c r="D330" s="222"/>
      <c r="E330" s="222"/>
      <c r="F330" s="314"/>
      <c r="G330" s="315"/>
      <c r="H330" s="314"/>
      <c r="I330" s="1363"/>
      <c r="J330" s="222"/>
      <c r="K330" s="222"/>
      <c r="L330" s="1367"/>
      <c r="M330" s="1363"/>
      <c r="N330" s="1363"/>
      <c r="O330" s="1363"/>
      <c r="P330" s="1363"/>
      <c r="Q330" s="1331"/>
      <c r="R330" s="1332"/>
      <c r="S330" s="316"/>
      <c r="T330" s="314"/>
      <c r="U330" s="314"/>
      <c r="V330" s="314"/>
      <c r="W330" s="314"/>
      <c r="X330" s="314"/>
    </row>
    <row r="331" spans="1:24" hidden="1" x14ac:dyDescent="0.2">
      <c r="A331" s="300">
        <v>318</v>
      </c>
      <c r="B331" s="1365"/>
      <c r="C331" s="1365"/>
      <c r="D331" s="222"/>
      <c r="E331" s="222"/>
      <c r="F331" s="314"/>
      <c r="G331" s="315"/>
      <c r="H331" s="314"/>
      <c r="I331" s="1363"/>
      <c r="J331" s="222"/>
      <c r="K331" s="222"/>
      <c r="L331" s="1367"/>
      <c r="M331" s="1363"/>
      <c r="N331" s="1363"/>
      <c r="O331" s="1363"/>
      <c r="P331" s="1363"/>
      <c r="Q331" s="1331"/>
      <c r="R331" s="1332"/>
      <c r="S331" s="316"/>
      <c r="T331" s="314"/>
      <c r="U331" s="314"/>
      <c r="V331" s="314"/>
      <c r="W331" s="314"/>
      <c r="X331" s="314"/>
    </row>
    <row r="332" spans="1:24" hidden="1" x14ac:dyDescent="0.2">
      <c r="A332" s="299">
        <v>319</v>
      </c>
      <c r="B332" s="1365"/>
      <c r="C332" s="1365"/>
      <c r="D332" s="222"/>
      <c r="E332" s="222"/>
      <c r="F332" s="314"/>
      <c r="G332" s="315"/>
      <c r="H332" s="314"/>
      <c r="I332" s="1363"/>
      <c r="J332" s="222"/>
      <c r="K332" s="222"/>
      <c r="L332" s="1367"/>
      <c r="M332" s="1363"/>
      <c r="N332" s="1363"/>
      <c r="O332" s="1363"/>
      <c r="P332" s="1363"/>
      <c r="Q332" s="1331"/>
      <c r="R332" s="1332"/>
      <c r="S332" s="316"/>
      <c r="T332" s="314"/>
      <c r="U332" s="314"/>
      <c r="V332" s="314"/>
      <c r="W332" s="314"/>
      <c r="X332" s="314"/>
    </row>
    <row r="333" spans="1:24" hidden="1" x14ac:dyDescent="0.2">
      <c r="A333" s="300">
        <v>320</v>
      </c>
      <c r="B333" s="1365"/>
      <c r="C333" s="1365"/>
      <c r="D333" s="222"/>
      <c r="E333" s="222"/>
      <c r="F333" s="314"/>
      <c r="G333" s="315"/>
      <c r="H333" s="314"/>
      <c r="I333" s="1363"/>
      <c r="J333" s="222"/>
      <c r="K333" s="222"/>
      <c r="L333" s="1367"/>
      <c r="M333" s="1363"/>
      <c r="N333" s="1363"/>
      <c r="O333" s="1363"/>
      <c r="P333" s="1363"/>
      <c r="Q333" s="1331"/>
      <c r="R333" s="1332"/>
      <c r="S333" s="316"/>
      <c r="T333" s="314"/>
      <c r="U333" s="314"/>
      <c r="V333" s="314"/>
      <c r="W333" s="314"/>
      <c r="X333" s="314"/>
    </row>
    <row r="334" spans="1:24" hidden="1" x14ac:dyDescent="0.2">
      <c r="A334" s="299">
        <v>321</v>
      </c>
      <c r="B334" s="1365"/>
      <c r="C334" s="1365"/>
      <c r="D334" s="222"/>
      <c r="E334" s="222"/>
      <c r="F334" s="314"/>
      <c r="G334" s="315"/>
      <c r="H334" s="314"/>
      <c r="I334" s="1363"/>
      <c r="J334" s="222"/>
      <c r="K334" s="222"/>
      <c r="L334" s="1367"/>
      <c r="M334" s="1363"/>
      <c r="N334" s="1363"/>
      <c r="O334" s="1363"/>
      <c r="P334" s="1363"/>
      <c r="Q334" s="1331"/>
      <c r="R334" s="1332"/>
      <c r="S334" s="316"/>
      <c r="T334" s="314"/>
      <c r="U334" s="314"/>
      <c r="V334" s="314"/>
      <c r="W334" s="314"/>
      <c r="X334" s="314"/>
    </row>
    <row r="335" spans="1:24" hidden="1" x14ac:dyDescent="0.2">
      <c r="A335" s="300">
        <v>322</v>
      </c>
      <c r="B335" s="1365"/>
      <c r="C335" s="1365"/>
      <c r="D335" s="222"/>
      <c r="E335" s="222"/>
      <c r="F335" s="314"/>
      <c r="G335" s="315"/>
      <c r="H335" s="314"/>
      <c r="I335" s="1363"/>
      <c r="J335" s="222"/>
      <c r="K335" s="222"/>
      <c r="L335" s="1367"/>
      <c r="M335" s="1363"/>
      <c r="N335" s="1363"/>
      <c r="O335" s="1363"/>
      <c r="P335" s="1363"/>
      <c r="Q335" s="1331"/>
      <c r="R335" s="1332"/>
      <c r="S335" s="316"/>
      <c r="T335" s="314"/>
      <c r="U335" s="314"/>
      <c r="V335" s="314"/>
      <c r="W335" s="314"/>
      <c r="X335" s="314"/>
    </row>
    <row r="336" spans="1:24" hidden="1" x14ac:dyDescent="0.2">
      <c r="A336" s="299">
        <v>323</v>
      </c>
      <c r="B336" s="1365"/>
      <c r="C336" s="1365"/>
      <c r="D336" s="222"/>
      <c r="E336" s="222"/>
      <c r="F336" s="314"/>
      <c r="G336" s="315"/>
      <c r="H336" s="314"/>
      <c r="I336" s="1363"/>
      <c r="J336" s="222"/>
      <c r="K336" s="222"/>
      <c r="L336" s="1367"/>
      <c r="M336" s="1363"/>
      <c r="N336" s="1363"/>
      <c r="O336" s="1363"/>
      <c r="P336" s="1363"/>
      <c r="Q336" s="1331"/>
      <c r="R336" s="1332"/>
      <c r="S336" s="316"/>
      <c r="T336" s="314"/>
      <c r="U336" s="314"/>
      <c r="V336" s="314"/>
      <c r="W336" s="314"/>
      <c r="X336" s="314"/>
    </row>
    <row r="337" spans="1:24" hidden="1" x14ac:dyDescent="0.2">
      <c r="A337" s="300">
        <v>324</v>
      </c>
      <c r="B337" s="1365"/>
      <c r="C337" s="1365"/>
      <c r="D337" s="222"/>
      <c r="E337" s="222"/>
      <c r="F337" s="314"/>
      <c r="G337" s="315"/>
      <c r="H337" s="314"/>
      <c r="I337" s="1363"/>
      <c r="J337" s="222"/>
      <c r="K337" s="222"/>
      <c r="L337" s="1367"/>
      <c r="M337" s="1363"/>
      <c r="N337" s="1363"/>
      <c r="O337" s="1363"/>
      <c r="P337" s="1363"/>
      <c r="Q337" s="1331"/>
      <c r="R337" s="1332"/>
      <c r="S337" s="316"/>
      <c r="T337" s="314"/>
      <c r="U337" s="314"/>
      <c r="V337" s="314"/>
      <c r="W337" s="314"/>
      <c r="X337" s="314"/>
    </row>
    <row r="338" spans="1:24" hidden="1" x14ac:dyDescent="0.2">
      <c r="A338" s="299">
        <v>325</v>
      </c>
      <c r="B338" s="1365"/>
      <c r="C338" s="1365"/>
      <c r="D338" s="222"/>
      <c r="E338" s="222"/>
      <c r="F338" s="314"/>
      <c r="G338" s="315"/>
      <c r="H338" s="314"/>
      <c r="I338" s="1363"/>
      <c r="J338" s="222"/>
      <c r="K338" s="222"/>
      <c r="L338" s="1367"/>
      <c r="M338" s="1363"/>
      <c r="N338" s="1363"/>
      <c r="O338" s="1363"/>
      <c r="P338" s="1363"/>
      <c r="Q338" s="1331"/>
      <c r="R338" s="1332"/>
      <c r="S338" s="316"/>
      <c r="T338" s="314"/>
      <c r="U338" s="314"/>
      <c r="V338" s="314"/>
      <c r="W338" s="314"/>
      <c r="X338" s="314"/>
    </row>
    <row r="339" spans="1:24" hidden="1" x14ac:dyDescent="0.2">
      <c r="A339" s="300">
        <v>326</v>
      </c>
      <c r="B339" s="1365"/>
      <c r="C339" s="1365"/>
      <c r="D339" s="222"/>
      <c r="E339" s="222"/>
      <c r="F339" s="314"/>
      <c r="G339" s="315"/>
      <c r="H339" s="314"/>
      <c r="I339" s="1363"/>
      <c r="J339" s="222"/>
      <c r="K339" s="222"/>
      <c r="L339" s="1367"/>
      <c r="M339" s="1363"/>
      <c r="N339" s="1363"/>
      <c r="O339" s="1363"/>
      <c r="P339" s="1363"/>
      <c r="Q339" s="1331"/>
      <c r="R339" s="1332"/>
      <c r="S339" s="316"/>
      <c r="T339" s="314"/>
      <c r="U339" s="314"/>
      <c r="V339" s="314"/>
      <c r="W339" s="314"/>
      <c r="X339" s="314"/>
    </row>
    <row r="340" spans="1:24" hidden="1" x14ac:dyDescent="0.2">
      <c r="A340" s="299">
        <v>327</v>
      </c>
      <c r="B340" s="1365"/>
      <c r="C340" s="1365"/>
      <c r="D340" s="222"/>
      <c r="E340" s="222"/>
      <c r="F340" s="314"/>
      <c r="G340" s="315"/>
      <c r="H340" s="314"/>
      <c r="I340" s="1363"/>
      <c r="J340" s="222"/>
      <c r="K340" s="222"/>
      <c r="L340" s="1367"/>
      <c r="M340" s="1363"/>
      <c r="N340" s="1363"/>
      <c r="O340" s="1363"/>
      <c r="P340" s="1363"/>
      <c r="Q340" s="1331"/>
      <c r="R340" s="1332"/>
      <c r="S340" s="316"/>
      <c r="T340" s="314"/>
      <c r="U340" s="314"/>
      <c r="V340" s="314"/>
      <c r="W340" s="314"/>
      <c r="X340" s="314"/>
    </row>
    <row r="341" spans="1:24" hidden="1" x14ac:dyDescent="0.2">
      <c r="A341" s="300">
        <v>328</v>
      </c>
      <c r="B341" s="1365"/>
      <c r="C341" s="1365"/>
      <c r="D341" s="222"/>
      <c r="E341" s="222"/>
      <c r="F341" s="314"/>
      <c r="G341" s="315"/>
      <c r="H341" s="314"/>
      <c r="I341" s="1363"/>
      <c r="J341" s="222"/>
      <c r="K341" s="222"/>
      <c r="L341" s="1367"/>
      <c r="M341" s="1363"/>
      <c r="N341" s="1363"/>
      <c r="O341" s="1363"/>
      <c r="P341" s="1363"/>
      <c r="Q341" s="1331"/>
      <c r="R341" s="1332"/>
      <c r="S341" s="316"/>
      <c r="T341" s="314"/>
      <c r="U341" s="314"/>
      <c r="V341" s="314"/>
      <c r="W341" s="314"/>
      <c r="X341" s="314"/>
    </row>
    <row r="342" spans="1:24" hidden="1" x14ac:dyDescent="0.2">
      <c r="A342" s="299">
        <v>329</v>
      </c>
      <c r="B342" s="1365"/>
      <c r="C342" s="1365"/>
      <c r="D342" s="222"/>
      <c r="E342" s="222"/>
      <c r="F342" s="314"/>
      <c r="G342" s="315"/>
      <c r="H342" s="314"/>
      <c r="I342" s="1363"/>
      <c r="J342" s="222"/>
      <c r="K342" s="222"/>
      <c r="L342" s="1367"/>
      <c r="M342" s="1363"/>
      <c r="N342" s="1363"/>
      <c r="O342" s="1363"/>
      <c r="P342" s="1363"/>
      <c r="Q342" s="1331"/>
      <c r="R342" s="1332"/>
      <c r="S342" s="316"/>
      <c r="T342" s="314"/>
      <c r="U342" s="314"/>
      <c r="V342" s="314"/>
      <c r="W342" s="314"/>
      <c r="X342" s="314"/>
    </row>
    <row r="343" spans="1:24" hidden="1" x14ac:dyDescent="0.2">
      <c r="A343" s="300">
        <v>330</v>
      </c>
      <c r="B343" s="1365"/>
      <c r="C343" s="1365"/>
      <c r="D343" s="222"/>
      <c r="E343" s="222"/>
      <c r="F343" s="314"/>
      <c r="G343" s="315"/>
      <c r="H343" s="314"/>
      <c r="I343" s="1363"/>
      <c r="J343" s="222"/>
      <c r="K343" s="222"/>
      <c r="L343" s="1367"/>
      <c r="M343" s="1363"/>
      <c r="N343" s="1363"/>
      <c r="O343" s="1363"/>
      <c r="P343" s="1363"/>
      <c r="Q343" s="1331"/>
      <c r="R343" s="1332"/>
      <c r="S343" s="316"/>
      <c r="T343" s="314"/>
      <c r="U343" s="314"/>
      <c r="V343" s="314"/>
      <c r="W343" s="314"/>
      <c r="X343" s="314"/>
    </row>
    <row r="344" spans="1:24" hidden="1" x14ac:dyDescent="0.2">
      <c r="A344" s="299">
        <v>331</v>
      </c>
      <c r="B344" s="1365"/>
      <c r="C344" s="1365"/>
      <c r="D344" s="222"/>
      <c r="E344" s="222"/>
      <c r="F344" s="314"/>
      <c r="G344" s="315"/>
      <c r="H344" s="314"/>
      <c r="I344" s="1363"/>
      <c r="J344" s="222"/>
      <c r="K344" s="222"/>
      <c r="L344" s="1367"/>
      <c r="M344" s="1363"/>
      <c r="N344" s="1363"/>
      <c r="O344" s="1363"/>
      <c r="P344" s="1363"/>
      <c r="Q344" s="1331"/>
      <c r="R344" s="1332"/>
      <c r="S344" s="316"/>
      <c r="T344" s="314"/>
      <c r="U344" s="314"/>
      <c r="V344" s="314"/>
      <c r="W344" s="314"/>
      <c r="X344" s="314"/>
    </row>
    <row r="345" spans="1:24" hidden="1" x14ac:dyDescent="0.2">
      <c r="A345" s="300">
        <v>332</v>
      </c>
      <c r="B345" s="1365"/>
      <c r="C345" s="1365"/>
      <c r="D345" s="222"/>
      <c r="E345" s="222"/>
      <c r="F345" s="314"/>
      <c r="G345" s="315"/>
      <c r="H345" s="314"/>
      <c r="I345" s="1363"/>
      <c r="J345" s="222"/>
      <c r="K345" s="222"/>
      <c r="L345" s="1367"/>
      <c r="M345" s="1363"/>
      <c r="N345" s="1363"/>
      <c r="O345" s="1363"/>
      <c r="P345" s="1363"/>
      <c r="Q345" s="1331"/>
      <c r="R345" s="1332"/>
      <c r="S345" s="316"/>
      <c r="T345" s="314"/>
      <c r="U345" s="314"/>
      <c r="V345" s="314"/>
      <c r="W345" s="314"/>
      <c r="X345" s="314"/>
    </row>
    <row r="346" spans="1:24" hidden="1" x14ac:dyDescent="0.2">
      <c r="A346" s="299">
        <v>333</v>
      </c>
      <c r="B346" s="1365"/>
      <c r="C346" s="1365"/>
      <c r="D346" s="222"/>
      <c r="E346" s="222"/>
      <c r="F346" s="314"/>
      <c r="G346" s="315"/>
      <c r="H346" s="314"/>
      <c r="I346" s="1363"/>
      <c r="J346" s="222"/>
      <c r="K346" s="222"/>
      <c r="L346" s="1367"/>
      <c r="M346" s="1363"/>
      <c r="N346" s="1363"/>
      <c r="O346" s="1363"/>
      <c r="P346" s="1363"/>
      <c r="Q346" s="1331"/>
      <c r="R346" s="1332"/>
      <c r="S346" s="316"/>
      <c r="T346" s="314"/>
      <c r="U346" s="314"/>
      <c r="V346" s="314"/>
      <c r="W346" s="314"/>
      <c r="X346" s="314"/>
    </row>
    <row r="347" spans="1:24" hidden="1" x14ac:dyDescent="0.2">
      <c r="A347" s="300">
        <v>334</v>
      </c>
      <c r="B347" s="1365"/>
      <c r="C347" s="1365"/>
      <c r="D347" s="222"/>
      <c r="E347" s="222"/>
      <c r="F347" s="314"/>
      <c r="G347" s="315"/>
      <c r="H347" s="314"/>
      <c r="I347" s="1363"/>
      <c r="J347" s="222"/>
      <c r="K347" s="222"/>
      <c r="L347" s="1367"/>
      <c r="M347" s="1363"/>
      <c r="N347" s="1363"/>
      <c r="O347" s="1363"/>
      <c r="P347" s="1363"/>
      <c r="Q347" s="1331"/>
      <c r="R347" s="1332"/>
      <c r="S347" s="316"/>
      <c r="T347" s="314"/>
      <c r="U347" s="314"/>
      <c r="V347" s="314"/>
      <c r="W347" s="314"/>
      <c r="X347" s="314"/>
    </row>
    <row r="348" spans="1:24" hidden="1" x14ac:dyDescent="0.2">
      <c r="A348" s="299">
        <v>335</v>
      </c>
      <c r="B348" s="1365"/>
      <c r="C348" s="1365"/>
      <c r="D348" s="222"/>
      <c r="E348" s="222"/>
      <c r="F348" s="314"/>
      <c r="G348" s="315"/>
      <c r="H348" s="314"/>
      <c r="I348" s="1363"/>
      <c r="J348" s="222"/>
      <c r="K348" s="222"/>
      <c r="L348" s="1367"/>
      <c r="M348" s="1363"/>
      <c r="N348" s="1363"/>
      <c r="O348" s="1363"/>
      <c r="P348" s="1363"/>
      <c r="Q348" s="1331"/>
      <c r="R348" s="1332"/>
      <c r="S348" s="316"/>
      <c r="T348" s="314"/>
      <c r="U348" s="314"/>
      <c r="V348" s="314"/>
      <c r="W348" s="314"/>
      <c r="X348" s="314"/>
    </row>
    <row r="349" spans="1:24" hidden="1" x14ac:dyDescent="0.2">
      <c r="A349" s="300">
        <v>336</v>
      </c>
      <c r="B349" s="1365"/>
      <c r="C349" s="1365"/>
      <c r="D349" s="222"/>
      <c r="E349" s="222"/>
      <c r="F349" s="314"/>
      <c r="G349" s="315"/>
      <c r="H349" s="314"/>
      <c r="I349" s="1363"/>
      <c r="J349" s="222"/>
      <c r="K349" s="222"/>
      <c r="L349" s="1367"/>
      <c r="M349" s="1363"/>
      <c r="N349" s="1363"/>
      <c r="O349" s="1363"/>
      <c r="P349" s="1363"/>
      <c r="Q349" s="1331"/>
      <c r="R349" s="1332"/>
      <c r="S349" s="316"/>
      <c r="T349" s="314"/>
      <c r="U349" s="314"/>
      <c r="V349" s="314"/>
      <c r="W349" s="314"/>
      <c r="X349" s="314"/>
    </row>
    <row r="350" spans="1:24" hidden="1" x14ac:dyDescent="0.2">
      <c r="A350" s="299">
        <v>337</v>
      </c>
      <c r="B350" s="1365"/>
      <c r="C350" s="1365"/>
      <c r="D350" s="222"/>
      <c r="E350" s="222"/>
      <c r="F350" s="314"/>
      <c r="G350" s="315"/>
      <c r="H350" s="314"/>
      <c r="I350" s="1363"/>
      <c r="J350" s="222"/>
      <c r="K350" s="222"/>
      <c r="L350" s="1367"/>
      <c r="M350" s="1363"/>
      <c r="N350" s="1363"/>
      <c r="O350" s="1363"/>
      <c r="P350" s="1363"/>
      <c r="Q350" s="1331"/>
      <c r="R350" s="1332"/>
      <c r="S350" s="316"/>
      <c r="T350" s="314"/>
      <c r="U350" s="314"/>
      <c r="V350" s="314"/>
      <c r="W350" s="314"/>
      <c r="X350" s="314"/>
    </row>
    <row r="351" spans="1:24" hidden="1" x14ac:dyDescent="0.2">
      <c r="A351" s="300">
        <v>338</v>
      </c>
      <c r="B351" s="1365"/>
      <c r="C351" s="1365"/>
      <c r="D351" s="222"/>
      <c r="E351" s="222"/>
      <c r="F351" s="314"/>
      <c r="G351" s="315"/>
      <c r="H351" s="314"/>
      <c r="I351" s="1363"/>
      <c r="J351" s="222"/>
      <c r="K351" s="222"/>
      <c r="L351" s="1367"/>
      <c r="M351" s="1363"/>
      <c r="N351" s="1363"/>
      <c r="O351" s="1363"/>
      <c r="P351" s="1363"/>
      <c r="Q351" s="1331"/>
      <c r="R351" s="1332"/>
      <c r="S351" s="316"/>
      <c r="T351" s="314"/>
      <c r="U351" s="314"/>
      <c r="V351" s="314"/>
      <c r="W351" s="314"/>
      <c r="X351" s="314"/>
    </row>
    <row r="352" spans="1:24" hidden="1" x14ac:dyDescent="0.2">
      <c r="A352" s="299">
        <v>339</v>
      </c>
      <c r="B352" s="1365"/>
      <c r="C352" s="1365"/>
      <c r="D352" s="222"/>
      <c r="E352" s="222"/>
      <c r="F352" s="314"/>
      <c r="G352" s="315"/>
      <c r="H352" s="314"/>
      <c r="I352" s="1363"/>
      <c r="J352" s="222"/>
      <c r="K352" s="222"/>
      <c r="L352" s="1367"/>
      <c r="M352" s="1363"/>
      <c r="N352" s="1363"/>
      <c r="O352" s="1363"/>
      <c r="P352" s="1363"/>
      <c r="Q352" s="1331"/>
      <c r="R352" s="1332"/>
      <c r="S352" s="316"/>
      <c r="T352" s="314"/>
      <c r="U352" s="314"/>
      <c r="V352" s="314"/>
      <c r="W352" s="314"/>
      <c r="X352" s="314"/>
    </row>
    <row r="353" spans="1:24" hidden="1" x14ac:dyDescent="0.2">
      <c r="A353" s="300">
        <v>340</v>
      </c>
      <c r="B353" s="1365"/>
      <c r="C353" s="1365"/>
      <c r="D353" s="222"/>
      <c r="E353" s="222"/>
      <c r="F353" s="314"/>
      <c r="G353" s="315"/>
      <c r="H353" s="314"/>
      <c r="I353" s="1363"/>
      <c r="J353" s="222"/>
      <c r="K353" s="222"/>
      <c r="L353" s="1367"/>
      <c r="M353" s="1363"/>
      <c r="N353" s="1363"/>
      <c r="O353" s="1363"/>
      <c r="P353" s="1363"/>
      <c r="Q353" s="1331"/>
      <c r="R353" s="1332"/>
      <c r="S353" s="316"/>
      <c r="T353" s="314"/>
      <c r="U353" s="314"/>
      <c r="V353" s="314"/>
      <c r="W353" s="314"/>
      <c r="X353" s="314"/>
    </row>
    <row r="354" spans="1:24" hidden="1" x14ac:dyDescent="0.2">
      <c r="A354" s="299">
        <v>341</v>
      </c>
      <c r="B354" s="1365"/>
      <c r="C354" s="1365"/>
      <c r="D354" s="222"/>
      <c r="E354" s="222"/>
      <c r="F354" s="314"/>
      <c r="G354" s="315"/>
      <c r="H354" s="314"/>
      <c r="I354" s="1363"/>
      <c r="J354" s="222"/>
      <c r="K354" s="222"/>
      <c r="L354" s="1367"/>
      <c r="M354" s="1363"/>
      <c r="N354" s="1363"/>
      <c r="O354" s="1363"/>
      <c r="P354" s="1363"/>
      <c r="Q354" s="1331"/>
      <c r="R354" s="1332"/>
      <c r="S354" s="316"/>
      <c r="T354" s="314"/>
      <c r="U354" s="314"/>
      <c r="V354" s="314"/>
      <c r="W354" s="314"/>
      <c r="X354" s="314"/>
    </row>
    <row r="355" spans="1:24" hidden="1" x14ac:dyDescent="0.2">
      <c r="A355" s="300">
        <v>342</v>
      </c>
      <c r="B355" s="1365"/>
      <c r="C355" s="1365"/>
      <c r="D355" s="222"/>
      <c r="E355" s="222"/>
      <c r="F355" s="314"/>
      <c r="G355" s="315"/>
      <c r="H355" s="314"/>
      <c r="I355" s="1363"/>
      <c r="J355" s="222"/>
      <c r="K355" s="222"/>
      <c r="L355" s="1367"/>
      <c r="M355" s="1363"/>
      <c r="N355" s="1363"/>
      <c r="O355" s="1363"/>
      <c r="P355" s="1363"/>
      <c r="Q355" s="1331"/>
      <c r="R355" s="1332"/>
      <c r="S355" s="316"/>
      <c r="T355" s="314"/>
      <c r="U355" s="314"/>
      <c r="V355" s="314"/>
      <c r="W355" s="314"/>
      <c r="X355" s="314"/>
    </row>
    <row r="356" spans="1:24" hidden="1" x14ac:dyDescent="0.2">
      <c r="A356" s="299">
        <v>343</v>
      </c>
      <c r="B356" s="1365"/>
      <c r="C356" s="1365"/>
      <c r="D356" s="222"/>
      <c r="E356" s="222"/>
      <c r="F356" s="314"/>
      <c r="G356" s="315"/>
      <c r="H356" s="314"/>
      <c r="I356" s="1363"/>
      <c r="J356" s="222"/>
      <c r="K356" s="222"/>
      <c r="L356" s="1367"/>
      <c r="M356" s="1363"/>
      <c r="N356" s="1363"/>
      <c r="O356" s="1363"/>
      <c r="P356" s="1363"/>
      <c r="Q356" s="1331"/>
      <c r="R356" s="1332"/>
      <c r="S356" s="316"/>
      <c r="T356" s="314"/>
      <c r="U356" s="314"/>
      <c r="V356" s="314"/>
      <c r="W356" s="314"/>
      <c r="X356" s="314"/>
    </row>
    <row r="357" spans="1:24" hidden="1" x14ac:dyDescent="0.2">
      <c r="A357" s="300">
        <v>344</v>
      </c>
      <c r="B357" s="1365"/>
      <c r="C357" s="1365"/>
      <c r="D357" s="222"/>
      <c r="E357" s="222"/>
      <c r="F357" s="314"/>
      <c r="G357" s="315"/>
      <c r="H357" s="314"/>
      <c r="I357" s="1363"/>
      <c r="J357" s="222"/>
      <c r="K357" s="222"/>
      <c r="L357" s="1367"/>
      <c r="M357" s="1363"/>
      <c r="N357" s="1363"/>
      <c r="O357" s="1363"/>
      <c r="P357" s="1363"/>
      <c r="Q357" s="1331"/>
      <c r="R357" s="1332"/>
      <c r="S357" s="316"/>
      <c r="T357" s="314"/>
      <c r="U357" s="314"/>
      <c r="V357" s="314"/>
      <c r="W357" s="314"/>
      <c r="X357" s="314"/>
    </row>
    <row r="358" spans="1:24" hidden="1" x14ac:dyDescent="0.2">
      <c r="A358" s="299">
        <v>345</v>
      </c>
      <c r="B358" s="1365"/>
      <c r="C358" s="1365"/>
      <c r="D358" s="222"/>
      <c r="E358" s="222"/>
      <c r="F358" s="314"/>
      <c r="G358" s="315"/>
      <c r="H358" s="314"/>
      <c r="I358" s="1363"/>
      <c r="J358" s="222"/>
      <c r="K358" s="222"/>
      <c r="L358" s="1367"/>
      <c r="M358" s="1363"/>
      <c r="N358" s="1363"/>
      <c r="O358" s="1363"/>
      <c r="P358" s="1363"/>
      <c r="Q358" s="1331"/>
      <c r="R358" s="1332"/>
      <c r="S358" s="316"/>
      <c r="T358" s="314"/>
      <c r="U358" s="314"/>
      <c r="V358" s="314"/>
      <c r="W358" s="314"/>
      <c r="X358" s="314"/>
    </row>
    <row r="359" spans="1:24" hidden="1" x14ac:dyDescent="0.2">
      <c r="A359" s="300">
        <v>346</v>
      </c>
      <c r="B359" s="1365"/>
      <c r="C359" s="1365"/>
      <c r="D359" s="222"/>
      <c r="E359" s="222"/>
      <c r="F359" s="314"/>
      <c r="G359" s="315"/>
      <c r="H359" s="314"/>
      <c r="I359" s="1363"/>
      <c r="J359" s="222"/>
      <c r="K359" s="222"/>
      <c r="L359" s="1367"/>
      <c r="M359" s="1363"/>
      <c r="N359" s="1363"/>
      <c r="O359" s="1363"/>
      <c r="P359" s="1363"/>
      <c r="Q359" s="1331"/>
      <c r="R359" s="1332"/>
      <c r="S359" s="316"/>
      <c r="T359" s="314"/>
      <c r="U359" s="314"/>
      <c r="V359" s="314"/>
      <c r="W359" s="314"/>
      <c r="X359" s="314"/>
    </row>
    <row r="360" spans="1:24" hidden="1" x14ac:dyDescent="0.2">
      <c r="A360" s="299">
        <v>347</v>
      </c>
      <c r="B360" s="1365"/>
      <c r="C360" s="1365"/>
      <c r="D360" s="222"/>
      <c r="E360" s="222"/>
      <c r="F360" s="314"/>
      <c r="G360" s="315"/>
      <c r="H360" s="314"/>
      <c r="I360" s="1363"/>
      <c r="J360" s="222"/>
      <c r="K360" s="222"/>
      <c r="L360" s="1367"/>
      <c r="M360" s="1363"/>
      <c r="N360" s="1363"/>
      <c r="O360" s="1363"/>
      <c r="P360" s="1363"/>
      <c r="Q360" s="1331"/>
      <c r="R360" s="1332"/>
      <c r="S360" s="316"/>
      <c r="T360" s="314"/>
      <c r="U360" s="314"/>
      <c r="V360" s="314"/>
      <c r="W360" s="314"/>
      <c r="X360" s="314"/>
    </row>
    <row r="361" spans="1:24" hidden="1" x14ac:dyDescent="0.2">
      <c r="A361" s="300">
        <v>348</v>
      </c>
      <c r="B361" s="1365"/>
      <c r="C361" s="1365"/>
      <c r="D361" s="222"/>
      <c r="E361" s="222"/>
      <c r="F361" s="314"/>
      <c r="G361" s="315"/>
      <c r="H361" s="314"/>
      <c r="I361" s="1363"/>
      <c r="J361" s="222"/>
      <c r="K361" s="222"/>
      <c r="L361" s="1367"/>
      <c r="M361" s="1363"/>
      <c r="N361" s="1363"/>
      <c r="O361" s="1363"/>
      <c r="P361" s="1363"/>
      <c r="Q361" s="1331"/>
      <c r="R361" s="1332"/>
      <c r="S361" s="316"/>
      <c r="T361" s="314"/>
      <c r="U361" s="314"/>
      <c r="V361" s="314"/>
      <c r="W361" s="314"/>
      <c r="X361" s="314"/>
    </row>
    <row r="362" spans="1:24" hidden="1" x14ac:dyDescent="0.2">
      <c r="A362" s="299">
        <v>349</v>
      </c>
      <c r="B362" s="1365"/>
      <c r="C362" s="1365"/>
      <c r="D362" s="222"/>
      <c r="E362" s="222"/>
      <c r="F362" s="314"/>
      <c r="G362" s="315"/>
      <c r="H362" s="314"/>
      <c r="I362" s="1363"/>
      <c r="J362" s="222"/>
      <c r="K362" s="222"/>
      <c r="L362" s="1367"/>
      <c r="M362" s="1363"/>
      <c r="N362" s="1363"/>
      <c r="O362" s="1363"/>
      <c r="P362" s="1363"/>
      <c r="Q362" s="1331"/>
      <c r="R362" s="1332"/>
      <c r="S362" s="316"/>
      <c r="T362" s="314"/>
      <c r="U362" s="314"/>
      <c r="V362" s="314"/>
      <c r="W362" s="314"/>
      <c r="X362" s="314"/>
    </row>
    <row r="363" spans="1:24" hidden="1" x14ac:dyDescent="0.2">
      <c r="A363" s="300">
        <v>350</v>
      </c>
      <c r="B363" s="1365"/>
      <c r="C363" s="1365"/>
      <c r="D363" s="222"/>
      <c r="E363" s="222"/>
      <c r="F363" s="314"/>
      <c r="G363" s="315"/>
      <c r="H363" s="314"/>
      <c r="I363" s="1363"/>
      <c r="J363" s="222"/>
      <c r="K363" s="222"/>
      <c r="L363" s="1367"/>
      <c r="M363" s="1363"/>
      <c r="N363" s="1363"/>
      <c r="O363" s="1363"/>
      <c r="P363" s="1363"/>
      <c r="Q363" s="1331"/>
      <c r="R363" s="1332"/>
      <c r="S363" s="316"/>
      <c r="T363" s="314"/>
      <c r="U363" s="314"/>
      <c r="V363" s="314"/>
      <c r="W363" s="314"/>
      <c r="X363" s="314"/>
    </row>
    <row r="364" spans="1:24" hidden="1" x14ac:dyDescent="0.2">
      <c r="A364" s="299">
        <v>351</v>
      </c>
      <c r="B364" s="1365"/>
      <c r="C364" s="1365"/>
      <c r="D364" s="222"/>
      <c r="E364" s="222"/>
      <c r="F364" s="314"/>
      <c r="G364" s="315"/>
      <c r="H364" s="314"/>
      <c r="I364" s="1363"/>
      <c r="J364" s="222"/>
      <c r="K364" s="222"/>
      <c r="L364" s="1367"/>
      <c r="M364" s="1363"/>
      <c r="N364" s="1363"/>
      <c r="O364" s="1363"/>
      <c r="P364" s="1363"/>
      <c r="Q364" s="1331"/>
      <c r="R364" s="1332"/>
      <c r="S364" s="316"/>
      <c r="T364" s="314"/>
      <c r="U364" s="314"/>
      <c r="V364" s="314"/>
      <c r="W364" s="314"/>
      <c r="X364" s="314"/>
    </row>
    <row r="365" spans="1:24" hidden="1" x14ac:dyDescent="0.2">
      <c r="A365" s="300">
        <v>352</v>
      </c>
      <c r="B365" s="1365"/>
      <c r="C365" s="1365"/>
      <c r="D365" s="222"/>
      <c r="E365" s="222"/>
      <c r="F365" s="314"/>
      <c r="G365" s="315"/>
      <c r="H365" s="314"/>
      <c r="I365" s="1363"/>
      <c r="J365" s="222"/>
      <c r="K365" s="222"/>
      <c r="L365" s="1367"/>
      <c r="M365" s="1363"/>
      <c r="N365" s="1363"/>
      <c r="O365" s="1363"/>
      <c r="P365" s="1363"/>
      <c r="Q365" s="1331"/>
      <c r="R365" s="1332"/>
      <c r="S365" s="316"/>
      <c r="T365" s="314"/>
      <c r="U365" s="314"/>
      <c r="V365" s="314"/>
      <c r="W365" s="314"/>
      <c r="X365" s="314"/>
    </row>
    <row r="366" spans="1:24" hidden="1" x14ac:dyDescent="0.2">
      <c r="A366" s="299">
        <v>353</v>
      </c>
      <c r="B366" s="1365"/>
      <c r="C366" s="1365"/>
      <c r="D366" s="222"/>
      <c r="E366" s="222"/>
      <c r="F366" s="314"/>
      <c r="G366" s="315"/>
      <c r="H366" s="314"/>
      <c r="I366" s="1363"/>
      <c r="J366" s="222"/>
      <c r="K366" s="222"/>
      <c r="L366" s="1367"/>
      <c r="M366" s="1363"/>
      <c r="N366" s="1363"/>
      <c r="O366" s="1363"/>
      <c r="P366" s="1363"/>
      <c r="Q366" s="1331"/>
      <c r="R366" s="1332"/>
      <c r="S366" s="316"/>
      <c r="T366" s="314"/>
      <c r="U366" s="314"/>
      <c r="V366" s="314"/>
      <c r="W366" s="314"/>
      <c r="X366" s="314"/>
    </row>
    <row r="367" spans="1:24" hidden="1" x14ac:dyDescent="0.2">
      <c r="A367" s="300">
        <v>354</v>
      </c>
      <c r="B367" s="1365"/>
      <c r="C367" s="1365"/>
      <c r="D367" s="222"/>
      <c r="E367" s="222"/>
      <c r="F367" s="314"/>
      <c r="G367" s="315"/>
      <c r="H367" s="314"/>
      <c r="I367" s="1363"/>
      <c r="J367" s="222"/>
      <c r="K367" s="222"/>
      <c r="L367" s="1367"/>
      <c r="M367" s="1363"/>
      <c r="N367" s="1363"/>
      <c r="O367" s="1363"/>
      <c r="P367" s="1363"/>
      <c r="Q367" s="1331"/>
      <c r="R367" s="1332"/>
      <c r="S367" s="316"/>
      <c r="T367" s="314"/>
      <c r="U367" s="314"/>
      <c r="V367" s="314"/>
      <c r="W367" s="314"/>
      <c r="X367" s="314"/>
    </row>
    <row r="368" spans="1:24" hidden="1" x14ac:dyDescent="0.2">
      <c r="A368" s="299">
        <v>355</v>
      </c>
      <c r="B368" s="1365"/>
      <c r="C368" s="1365"/>
      <c r="D368" s="222"/>
      <c r="E368" s="222"/>
      <c r="F368" s="314"/>
      <c r="G368" s="315"/>
      <c r="H368" s="314"/>
      <c r="I368" s="1363"/>
      <c r="J368" s="222"/>
      <c r="K368" s="222"/>
      <c r="L368" s="1367"/>
      <c r="M368" s="1363"/>
      <c r="N368" s="1363"/>
      <c r="O368" s="1363"/>
      <c r="P368" s="1363"/>
      <c r="Q368" s="1331"/>
      <c r="R368" s="1332"/>
      <c r="S368" s="316"/>
      <c r="T368" s="314"/>
      <c r="U368" s="314"/>
      <c r="V368" s="314"/>
      <c r="W368" s="314"/>
      <c r="X368" s="314"/>
    </row>
    <row r="369" spans="1:24" hidden="1" x14ac:dyDescent="0.2">
      <c r="A369" s="300">
        <v>356</v>
      </c>
      <c r="B369" s="1365"/>
      <c r="C369" s="1365"/>
      <c r="D369" s="222"/>
      <c r="E369" s="222"/>
      <c r="F369" s="314"/>
      <c r="G369" s="315"/>
      <c r="H369" s="314"/>
      <c r="I369" s="1363"/>
      <c r="J369" s="222"/>
      <c r="K369" s="222"/>
      <c r="L369" s="1367"/>
      <c r="M369" s="1363"/>
      <c r="N369" s="1363"/>
      <c r="O369" s="1363"/>
      <c r="P369" s="1363"/>
      <c r="Q369" s="1331"/>
      <c r="R369" s="1332"/>
      <c r="S369" s="316"/>
      <c r="T369" s="314"/>
      <c r="U369" s="314"/>
      <c r="V369" s="314"/>
      <c r="W369" s="314"/>
      <c r="X369" s="314"/>
    </row>
    <row r="370" spans="1:24" hidden="1" x14ac:dyDescent="0.2">
      <c r="A370" s="299">
        <v>357</v>
      </c>
      <c r="B370" s="1365"/>
      <c r="C370" s="1365"/>
      <c r="D370" s="222"/>
      <c r="E370" s="222"/>
      <c r="F370" s="314"/>
      <c r="G370" s="315"/>
      <c r="H370" s="314"/>
      <c r="I370" s="1363"/>
      <c r="J370" s="222"/>
      <c r="K370" s="222"/>
      <c r="L370" s="1367"/>
      <c r="M370" s="1363"/>
      <c r="N370" s="1363"/>
      <c r="O370" s="1363"/>
      <c r="P370" s="1363"/>
      <c r="Q370" s="1331"/>
      <c r="R370" s="1332"/>
      <c r="S370" s="316"/>
      <c r="T370" s="314"/>
      <c r="U370" s="314"/>
      <c r="V370" s="314"/>
      <c r="W370" s="314"/>
      <c r="X370" s="314"/>
    </row>
    <row r="371" spans="1:24" hidden="1" x14ac:dyDescent="0.2">
      <c r="A371" s="300">
        <v>358</v>
      </c>
      <c r="B371" s="1365"/>
      <c r="C371" s="1365"/>
      <c r="D371" s="222"/>
      <c r="E371" s="222"/>
      <c r="F371" s="314"/>
      <c r="G371" s="315"/>
      <c r="H371" s="314"/>
      <c r="I371" s="1363"/>
      <c r="J371" s="222"/>
      <c r="K371" s="222"/>
      <c r="L371" s="1367"/>
      <c r="M371" s="1363"/>
      <c r="N371" s="1363"/>
      <c r="O371" s="1363"/>
      <c r="P371" s="1363"/>
      <c r="Q371" s="1331"/>
      <c r="R371" s="1332"/>
      <c r="S371" s="316"/>
      <c r="T371" s="314"/>
      <c r="U371" s="314"/>
      <c r="V371" s="314"/>
      <c r="W371" s="314"/>
      <c r="X371" s="314"/>
    </row>
    <row r="372" spans="1:24" hidden="1" x14ac:dyDescent="0.2">
      <c r="A372" s="299">
        <v>359</v>
      </c>
      <c r="B372" s="1365"/>
      <c r="C372" s="1365"/>
      <c r="D372" s="222"/>
      <c r="E372" s="222"/>
      <c r="F372" s="314"/>
      <c r="G372" s="315"/>
      <c r="H372" s="314"/>
      <c r="I372" s="1363"/>
      <c r="J372" s="222"/>
      <c r="K372" s="222"/>
      <c r="L372" s="1367"/>
      <c r="M372" s="1363"/>
      <c r="N372" s="1363"/>
      <c r="O372" s="1363"/>
      <c r="P372" s="1363"/>
      <c r="Q372" s="1331"/>
      <c r="R372" s="1332"/>
      <c r="S372" s="316"/>
      <c r="T372" s="314"/>
      <c r="U372" s="314"/>
      <c r="V372" s="314"/>
      <c r="W372" s="314"/>
      <c r="X372" s="314"/>
    </row>
    <row r="373" spans="1:24" hidden="1" x14ac:dyDescent="0.2">
      <c r="A373" s="300">
        <v>360</v>
      </c>
      <c r="B373" s="1365"/>
      <c r="C373" s="1365"/>
      <c r="D373" s="222"/>
      <c r="E373" s="222"/>
      <c r="F373" s="314"/>
      <c r="G373" s="315"/>
      <c r="H373" s="314"/>
      <c r="I373" s="1363"/>
      <c r="J373" s="222"/>
      <c r="K373" s="222"/>
      <c r="L373" s="1367"/>
      <c r="M373" s="1363"/>
      <c r="N373" s="1363"/>
      <c r="O373" s="1363"/>
      <c r="P373" s="1363"/>
      <c r="Q373" s="1331"/>
      <c r="R373" s="1332"/>
      <c r="S373" s="316"/>
      <c r="T373" s="314"/>
      <c r="U373" s="314"/>
      <c r="V373" s="314"/>
      <c r="W373" s="314"/>
      <c r="X373" s="314"/>
    </row>
    <row r="374" spans="1:24" hidden="1" x14ac:dyDescent="0.2">
      <c r="A374" s="299">
        <v>361</v>
      </c>
      <c r="B374" s="1365"/>
      <c r="C374" s="1365"/>
      <c r="D374" s="222"/>
      <c r="E374" s="222"/>
      <c r="F374" s="314"/>
      <c r="G374" s="315"/>
      <c r="H374" s="314"/>
      <c r="I374" s="1363"/>
      <c r="J374" s="222"/>
      <c r="K374" s="222"/>
      <c r="L374" s="1367"/>
      <c r="M374" s="1363"/>
      <c r="N374" s="1363"/>
      <c r="O374" s="1363"/>
      <c r="P374" s="1363"/>
      <c r="Q374" s="1331"/>
      <c r="R374" s="1332"/>
      <c r="S374" s="316"/>
      <c r="T374" s="314"/>
      <c r="U374" s="314"/>
      <c r="V374" s="314"/>
      <c r="W374" s="314"/>
      <c r="X374" s="314"/>
    </row>
    <row r="375" spans="1:24" hidden="1" x14ac:dyDescent="0.2">
      <c r="A375" s="300">
        <v>362</v>
      </c>
      <c r="B375" s="1365"/>
      <c r="C375" s="1365"/>
      <c r="D375" s="222"/>
      <c r="E375" s="222"/>
      <c r="F375" s="314"/>
      <c r="G375" s="315"/>
      <c r="H375" s="314"/>
      <c r="I375" s="1363"/>
      <c r="J375" s="222"/>
      <c r="K375" s="222"/>
      <c r="L375" s="1367"/>
      <c r="M375" s="1363"/>
      <c r="N375" s="1363"/>
      <c r="O375" s="1363"/>
      <c r="P375" s="1363"/>
      <c r="Q375" s="1331"/>
      <c r="R375" s="1332"/>
      <c r="S375" s="316"/>
      <c r="T375" s="314"/>
      <c r="U375" s="314"/>
      <c r="V375" s="314"/>
      <c r="W375" s="314"/>
      <c r="X375" s="314"/>
    </row>
    <row r="376" spans="1:24" hidden="1" x14ac:dyDescent="0.2">
      <c r="A376" s="299">
        <v>363</v>
      </c>
      <c r="B376" s="1365"/>
      <c r="C376" s="1365"/>
      <c r="D376" s="222"/>
      <c r="E376" s="222"/>
      <c r="F376" s="314"/>
      <c r="G376" s="315"/>
      <c r="H376" s="314"/>
      <c r="I376" s="1363"/>
      <c r="J376" s="222"/>
      <c r="K376" s="222"/>
      <c r="L376" s="1367"/>
      <c r="M376" s="1363"/>
      <c r="N376" s="1363"/>
      <c r="O376" s="1363"/>
      <c r="P376" s="1363"/>
      <c r="Q376" s="1331"/>
      <c r="R376" s="1332"/>
      <c r="S376" s="316"/>
      <c r="T376" s="314"/>
      <c r="U376" s="314"/>
      <c r="V376" s="314"/>
      <c r="W376" s="314"/>
      <c r="X376" s="314"/>
    </row>
    <row r="377" spans="1:24" hidden="1" x14ac:dyDescent="0.2">
      <c r="A377" s="300">
        <v>364</v>
      </c>
      <c r="B377" s="1365"/>
      <c r="C377" s="1365"/>
      <c r="D377" s="222"/>
      <c r="E377" s="222"/>
      <c r="F377" s="314"/>
      <c r="G377" s="315"/>
      <c r="H377" s="314"/>
      <c r="I377" s="1363"/>
      <c r="J377" s="222"/>
      <c r="K377" s="222"/>
      <c r="L377" s="1367"/>
      <c r="M377" s="1363"/>
      <c r="N377" s="1363"/>
      <c r="O377" s="1363"/>
      <c r="P377" s="1363"/>
      <c r="Q377" s="1331"/>
      <c r="R377" s="1332"/>
      <c r="S377" s="316"/>
      <c r="T377" s="314"/>
      <c r="U377" s="314"/>
      <c r="V377" s="314"/>
      <c r="W377" s="314"/>
      <c r="X377" s="314"/>
    </row>
    <row r="378" spans="1:24" hidden="1" x14ac:dyDescent="0.2">
      <c r="A378" s="299">
        <v>365</v>
      </c>
      <c r="B378" s="1365"/>
      <c r="C378" s="1365"/>
      <c r="D378" s="222"/>
      <c r="E378" s="222"/>
      <c r="F378" s="314"/>
      <c r="G378" s="315"/>
      <c r="H378" s="314"/>
      <c r="I378" s="1363"/>
      <c r="J378" s="222"/>
      <c r="K378" s="222"/>
      <c r="L378" s="1367"/>
      <c r="M378" s="1363"/>
      <c r="N378" s="1363"/>
      <c r="O378" s="1363"/>
      <c r="P378" s="1363"/>
      <c r="Q378" s="1331"/>
      <c r="R378" s="1332"/>
      <c r="S378" s="316"/>
      <c r="T378" s="314"/>
      <c r="U378" s="314"/>
      <c r="V378" s="314"/>
      <c r="W378" s="314"/>
      <c r="X378" s="314"/>
    </row>
    <row r="379" spans="1:24" hidden="1" x14ac:dyDescent="0.2">
      <c r="A379" s="300">
        <v>366</v>
      </c>
      <c r="B379" s="1365"/>
      <c r="C379" s="1365"/>
      <c r="D379" s="222"/>
      <c r="E379" s="222"/>
      <c r="F379" s="314"/>
      <c r="G379" s="315"/>
      <c r="H379" s="314"/>
      <c r="I379" s="1363"/>
      <c r="J379" s="222"/>
      <c r="K379" s="222"/>
      <c r="L379" s="1367"/>
      <c r="M379" s="1363"/>
      <c r="N379" s="1363"/>
      <c r="O379" s="1363"/>
      <c r="P379" s="1363"/>
      <c r="Q379" s="1331"/>
      <c r="R379" s="1332"/>
      <c r="S379" s="316"/>
      <c r="T379" s="314"/>
      <c r="U379" s="314"/>
      <c r="V379" s="314"/>
      <c r="W379" s="314"/>
      <c r="X379" s="314"/>
    </row>
    <row r="380" spans="1:24" hidden="1" x14ac:dyDescent="0.2">
      <c r="A380" s="299">
        <v>367</v>
      </c>
      <c r="B380" s="1365"/>
      <c r="C380" s="1365"/>
      <c r="D380" s="222"/>
      <c r="E380" s="222"/>
      <c r="F380" s="314"/>
      <c r="G380" s="315"/>
      <c r="H380" s="314"/>
      <c r="I380" s="1363"/>
      <c r="J380" s="222"/>
      <c r="K380" s="222"/>
      <c r="L380" s="1367"/>
      <c r="M380" s="1363"/>
      <c r="N380" s="1363"/>
      <c r="O380" s="1363"/>
      <c r="P380" s="1363"/>
      <c r="Q380" s="1331"/>
      <c r="R380" s="1332"/>
      <c r="S380" s="316"/>
      <c r="T380" s="314"/>
      <c r="U380" s="314"/>
      <c r="V380" s="314"/>
      <c r="W380" s="314"/>
      <c r="X380" s="314"/>
    </row>
    <row r="381" spans="1:24" hidden="1" x14ac:dyDescent="0.2">
      <c r="A381" s="300">
        <v>368</v>
      </c>
      <c r="B381" s="1365"/>
      <c r="C381" s="1365"/>
      <c r="D381" s="222"/>
      <c r="E381" s="222"/>
      <c r="F381" s="314"/>
      <c r="G381" s="315"/>
      <c r="H381" s="314"/>
      <c r="I381" s="1363"/>
      <c r="J381" s="222"/>
      <c r="K381" s="222"/>
      <c r="L381" s="1367"/>
      <c r="M381" s="1363"/>
      <c r="N381" s="1363"/>
      <c r="O381" s="1363"/>
      <c r="P381" s="1363"/>
      <c r="Q381" s="1331"/>
      <c r="R381" s="1332"/>
      <c r="S381" s="316"/>
      <c r="T381" s="314"/>
      <c r="U381" s="314"/>
      <c r="V381" s="314"/>
      <c r="W381" s="314"/>
      <c r="X381" s="314"/>
    </row>
    <row r="382" spans="1:24" hidden="1" x14ac:dyDescent="0.2">
      <c r="A382" s="299">
        <v>369</v>
      </c>
      <c r="B382" s="1365"/>
      <c r="C382" s="1365"/>
      <c r="D382" s="222"/>
      <c r="E382" s="222"/>
      <c r="F382" s="314"/>
      <c r="G382" s="315"/>
      <c r="H382" s="314"/>
      <c r="I382" s="1363"/>
      <c r="J382" s="222"/>
      <c r="K382" s="222"/>
      <c r="L382" s="1367"/>
      <c r="M382" s="1363"/>
      <c r="N382" s="1363"/>
      <c r="O382" s="1363"/>
      <c r="P382" s="1363"/>
      <c r="Q382" s="1331"/>
      <c r="R382" s="1332"/>
      <c r="S382" s="316"/>
      <c r="T382" s="314"/>
      <c r="U382" s="314"/>
      <c r="V382" s="314"/>
      <c r="W382" s="314"/>
      <c r="X382" s="314"/>
    </row>
    <row r="383" spans="1:24" hidden="1" x14ac:dyDescent="0.2">
      <c r="A383" s="300">
        <v>370</v>
      </c>
      <c r="B383" s="1365"/>
      <c r="C383" s="1365"/>
      <c r="D383" s="222"/>
      <c r="E383" s="222"/>
      <c r="F383" s="314"/>
      <c r="G383" s="315"/>
      <c r="H383" s="314"/>
      <c r="I383" s="1363"/>
      <c r="J383" s="222"/>
      <c r="K383" s="222"/>
      <c r="L383" s="1367"/>
      <c r="M383" s="1363"/>
      <c r="N383" s="1363"/>
      <c r="O383" s="1363"/>
      <c r="P383" s="1363"/>
      <c r="Q383" s="1331"/>
      <c r="R383" s="1332"/>
      <c r="S383" s="316"/>
      <c r="T383" s="314"/>
      <c r="U383" s="314"/>
      <c r="V383" s="314"/>
      <c r="W383" s="314"/>
      <c r="X383" s="314"/>
    </row>
    <row r="384" spans="1:24" hidden="1" x14ac:dyDescent="0.2">
      <c r="A384" s="299">
        <v>371</v>
      </c>
      <c r="B384" s="1365"/>
      <c r="C384" s="1365"/>
      <c r="D384" s="222"/>
      <c r="E384" s="222"/>
      <c r="F384" s="314"/>
      <c r="G384" s="315"/>
      <c r="H384" s="314"/>
      <c r="I384" s="1363"/>
      <c r="J384" s="222"/>
      <c r="K384" s="222"/>
      <c r="L384" s="1367"/>
      <c r="M384" s="1363"/>
      <c r="N384" s="1363"/>
      <c r="O384" s="1363"/>
      <c r="P384" s="1363"/>
      <c r="Q384" s="1331"/>
      <c r="R384" s="1332"/>
      <c r="S384" s="316"/>
      <c r="T384" s="314"/>
      <c r="U384" s="314"/>
      <c r="V384" s="314"/>
      <c r="W384" s="314"/>
      <c r="X384" s="314"/>
    </row>
    <row r="385" spans="1:24" hidden="1" x14ac:dyDescent="0.2">
      <c r="A385" s="300">
        <v>372</v>
      </c>
      <c r="B385" s="1365"/>
      <c r="C385" s="1365"/>
      <c r="D385" s="222"/>
      <c r="E385" s="222"/>
      <c r="F385" s="314"/>
      <c r="G385" s="315"/>
      <c r="H385" s="314"/>
      <c r="I385" s="1363"/>
      <c r="J385" s="222"/>
      <c r="K385" s="222"/>
      <c r="L385" s="1367"/>
      <c r="M385" s="1363"/>
      <c r="N385" s="1363"/>
      <c r="O385" s="1363"/>
      <c r="P385" s="1363"/>
      <c r="Q385" s="1331"/>
      <c r="R385" s="1332"/>
      <c r="S385" s="316"/>
      <c r="T385" s="314"/>
      <c r="U385" s="314"/>
      <c r="V385" s="314"/>
      <c r="W385" s="314"/>
      <c r="X385" s="314"/>
    </row>
    <row r="386" spans="1:24" hidden="1" x14ac:dyDescent="0.2">
      <c r="A386" s="299">
        <v>373</v>
      </c>
      <c r="B386" s="1365"/>
      <c r="C386" s="1365"/>
      <c r="D386" s="222"/>
      <c r="E386" s="222"/>
      <c r="F386" s="314"/>
      <c r="G386" s="315"/>
      <c r="H386" s="314"/>
      <c r="I386" s="1363"/>
      <c r="J386" s="222"/>
      <c r="K386" s="222"/>
      <c r="L386" s="1367"/>
      <c r="M386" s="1363"/>
      <c r="N386" s="1363"/>
      <c r="O386" s="1363"/>
      <c r="P386" s="1363"/>
      <c r="Q386" s="1331"/>
      <c r="R386" s="1332"/>
      <c r="S386" s="316"/>
      <c r="T386" s="314"/>
      <c r="U386" s="314"/>
      <c r="V386" s="314"/>
      <c r="W386" s="314"/>
      <c r="X386" s="314"/>
    </row>
    <row r="387" spans="1:24" hidden="1" x14ac:dyDescent="0.2">
      <c r="A387" s="300">
        <v>374</v>
      </c>
      <c r="B387" s="1365"/>
      <c r="C387" s="1365"/>
      <c r="D387" s="222"/>
      <c r="E387" s="222"/>
      <c r="F387" s="314"/>
      <c r="G387" s="315"/>
      <c r="H387" s="314"/>
      <c r="I387" s="1363"/>
      <c r="J387" s="222"/>
      <c r="K387" s="222"/>
      <c r="L387" s="1367"/>
      <c r="M387" s="1363"/>
      <c r="N387" s="1363"/>
      <c r="O387" s="1363"/>
      <c r="P387" s="1363"/>
      <c r="Q387" s="1331"/>
      <c r="R387" s="1332"/>
      <c r="S387" s="316"/>
      <c r="T387" s="314"/>
      <c r="U387" s="314"/>
      <c r="V387" s="314"/>
      <c r="W387" s="314"/>
      <c r="X387" s="314"/>
    </row>
    <row r="388" spans="1:24" hidden="1" x14ac:dyDescent="0.2">
      <c r="A388" s="299">
        <v>375</v>
      </c>
      <c r="B388" s="1365"/>
      <c r="C388" s="1365"/>
      <c r="D388" s="222"/>
      <c r="E388" s="222"/>
      <c r="F388" s="314"/>
      <c r="G388" s="315"/>
      <c r="H388" s="314"/>
      <c r="I388" s="1363"/>
      <c r="J388" s="222"/>
      <c r="K388" s="222"/>
      <c r="L388" s="1367"/>
      <c r="M388" s="1363"/>
      <c r="N388" s="1363"/>
      <c r="O388" s="1363"/>
      <c r="P388" s="1363"/>
      <c r="Q388" s="1331"/>
      <c r="R388" s="1332"/>
      <c r="S388" s="316"/>
      <c r="T388" s="314"/>
      <c r="U388" s="314"/>
      <c r="V388" s="314"/>
      <c r="W388" s="314"/>
      <c r="X388" s="314"/>
    </row>
    <row r="389" spans="1:24" hidden="1" x14ac:dyDescent="0.2">
      <c r="A389" s="300">
        <v>376</v>
      </c>
      <c r="B389" s="1365"/>
      <c r="C389" s="1365"/>
      <c r="D389" s="222"/>
      <c r="E389" s="222"/>
      <c r="F389" s="314"/>
      <c r="G389" s="315"/>
      <c r="H389" s="314"/>
      <c r="I389" s="1363"/>
      <c r="J389" s="222"/>
      <c r="K389" s="222"/>
      <c r="L389" s="1367"/>
      <c r="M389" s="1363"/>
      <c r="N389" s="1363"/>
      <c r="O389" s="1363"/>
      <c r="P389" s="1363"/>
      <c r="Q389" s="1331"/>
      <c r="R389" s="1332"/>
      <c r="S389" s="316"/>
      <c r="T389" s="314"/>
      <c r="U389" s="314"/>
      <c r="V389" s="314"/>
      <c r="W389" s="314"/>
      <c r="X389" s="314"/>
    </row>
    <row r="390" spans="1:24" hidden="1" x14ac:dyDescent="0.2">
      <c r="A390" s="299">
        <v>377</v>
      </c>
      <c r="B390" s="1365"/>
      <c r="C390" s="1365"/>
      <c r="D390" s="222"/>
      <c r="E390" s="222"/>
      <c r="F390" s="314"/>
      <c r="G390" s="315"/>
      <c r="H390" s="314"/>
      <c r="I390" s="1363"/>
      <c r="J390" s="222"/>
      <c r="K390" s="222"/>
      <c r="L390" s="1367"/>
      <c r="M390" s="1363"/>
      <c r="N390" s="1363"/>
      <c r="O390" s="1363"/>
      <c r="P390" s="1363"/>
      <c r="Q390" s="1331"/>
      <c r="R390" s="1332"/>
      <c r="S390" s="316"/>
      <c r="T390" s="314"/>
      <c r="U390" s="314"/>
      <c r="V390" s="314"/>
      <c r="W390" s="314"/>
      <c r="X390" s="314"/>
    </row>
    <row r="391" spans="1:24" hidden="1" x14ac:dyDescent="0.2">
      <c r="A391" s="300">
        <v>378</v>
      </c>
      <c r="B391" s="1365"/>
      <c r="C391" s="1365"/>
      <c r="D391" s="222"/>
      <c r="E391" s="222"/>
      <c r="F391" s="314"/>
      <c r="G391" s="315"/>
      <c r="H391" s="314"/>
      <c r="I391" s="1363"/>
      <c r="J391" s="222"/>
      <c r="K391" s="222"/>
      <c r="L391" s="1367"/>
      <c r="M391" s="1363"/>
      <c r="N391" s="1363"/>
      <c r="O391" s="1363"/>
      <c r="P391" s="1363"/>
      <c r="Q391" s="1331"/>
      <c r="R391" s="1332"/>
      <c r="S391" s="316"/>
      <c r="T391" s="314"/>
      <c r="U391" s="314"/>
      <c r="V391" s="314"/>
      <c r="W391" s="314"/>
      <c r="X391" s="314"/>
    </row>
    <row r="392" spans="1:24" hidden="1" x14ac:dyDescent="0.2">
      <c r="A392" s="299">
        <v>379</v>
      </c>
      <c r="B392" s="1365"/>
      <c r="C392" s="1365"/>
      <c r="D392" s="222"/>
      <c r="E392" s="222"/>
      <c r="F392" s="314"/>
      <c r="G392" s="315"/>
      <c r="H392" s="314"/>
      <c r="I392" s="1363"/>
      <c r="J392" s="222"/>
      <c r="K392" s="222"/>
      <c r="L392" s="1367"/>
      <c r="M392" s="1363"/>
      <c r="N392" s="1363"/>
      <c r="O392" s="1363"/>
      <c r="P392" s="1363"/>
      <c r="Q392" s="1331"/>
      <c r="R392" s="1332"/>
      <c r="S392" s="316"/>
      <c r="T392" s="314"/>
      <c r="U392" s="314"/>
      <c r="V392" s="314"/>
      <c r="W392" s="314"/>
      <c r="X392" s="314"/>
    </row>
    <row r="393" spans="1:24" hidden="1" x14ac:dyDescent="0.2">
      <c r="A393" s="300">
        <v>380</v>
      </c>
      <c r="B393" s="1365"/>
      <c r="C393" s="1365"/>
      <c r="D393" s="222"/>
      <c r="E393" s="222"/>
      <c r="F393" s="314"/>
      <c r="G393" s="315"/>
      <c r="H393" s="314"/>
      <c r="I393" s="1363"/>
      <c r="J393" s="222"/>
      <c r="K393" s="222"/>
      <c r="L393" s="1367"/>
      <c r="M393" s="1363"/>
      <c r="N393" s="1363"/>
      <c r="O393" s="1363"/>
      <c r="P393" s="1363"/>
      <c r="Q393" s="1331"/>
      <c r="R393" s="1332"/>
      <c r="S393" s="316"/>
      <c r="T393" s="314"/>
      <c r="U393" s="314"/>
      <c r="V393" s="314"/>
      <c r="W393" s="314"/>
      <c r="X393" s="314"/>
    </row>
    <row r="394" spans="1:24" hidden="1" x14ac:dyDescent="0.2">
      <c r="A394" s="299">
        <v>381</v>
      </c>
      <c r="B394" s="1365"/>
      <c r="C394" s="1365"/>
      <c r="D394" s="222"/>
      <c r="E394" s="222"/>
      <c r="F394" s="314"/>
      <c r="G394" s="315"/>
      <c r="H394" s="314"/>
      <c r="I394" s="1363"/>
      <c r="J394" s="222"/>
      <c r="K394" s="222"/>
      <c r="L394" s="1367"/>
      <c r="M394" s="1363"/>
      <c r="N394" s="1363"/>
      <c r="O394" s="1363"/>
      <c r="P394" s="1363"/>
      <c r="Q394" s="1331"/>
      <c r="R394" s="1332"/>
      <c r="S394" s="316"/>
      <c r="T394" s="314"/>
      <c r="U394" s="314"/>
      <c r="V394" s="314"/>
      <c r="W394" s="314"/>
      <c r="X394" s="314"/>
    </row>
    <row r="395" spans="1:24" hidden="1" x14ac:dyDescent="0.2">
      <c r="A395" s="300">
        <v>382</v>
      </c>
      <c r="B395" s="1365"/>
      <c r="C395" s="1365"/>
      <c r="D395" s="222"/>
      <c r="E395" s="222"/>
      <c r="F395" s="314"/>
      <c r="G395" s="315"/>
      <c r="H395" s="314"/>
      <c r="I395" s="1363"/>
      <c r="J395" s="222"/>
      <c r="K395" s="222"/>
      <c r="L395" s="1367"/>
      <c r="M395" s="1363"/>
      <c r="N395" s="1363"/>
      <c r="O395" s="1363"/>
      <c r="P395" s="1363"/>
      <c r="Q395" s="1331"/>
      <c r="R395" s="1332"/>
      <c r="S395" s="316"/>
      <c r="T395" s="314"/>
      <c r="U395" s="314"/>
      <c r="V395" s="314"/>
      <c r="W395" s="314"/>
      <c r="X395" s="314"/>
    </row>
    <row r="396" spans="1:24" hidden="1" x14ac:dyDescent="0.2">
      <c r="A396" s="299">
        <v>383</v>
      </c>
      <c r="B396" s="1365"/>
      <c r="C396" s="1365"/>
      <c r="D396" s="222"/>
      <c r="E396" s="222"/>
      <c r="F396" s="314"/>
      <c r="G396" s="315"/>
      <c r="H396" s="314"/>
      <c r="I396" s="1363"/>
      <c r="J396" s="222"/>
      <c r="K396" s="222"/>
      <c r="L396" s="1367"/>
      <c r="M396" s="1363"/>
      <c r="N396" s="1363"/>
      <c r="O396" s="1363"/>
      <c r="P396" s="1363"/>
      <c r="Q396" s="1331"/>
      <c r="R396" s="1332"/>
      <c r="S396" s="316"/>
      <c r="T396" s="314"/>
      <c r="U396" s="314"/>
      <c r="V396" s="314"/>
      <c r="W396" s="314"/>
      <c r="X396" s="314"/>
    </row>
    <row r="397" spans="1:24" hidden="1" x14ac:dyDescent="0.2">
      <c r="A397" s="300">
        <v>384</v>
      </c>
      <c r="B397" s="1365"/>
      <c r="C397" s="1365"/>
      <c r="D397" s="222"/>
      <c r="E397" s="222"/>
      <c r="F397" s="314"/>
      <c r="G397" s="315"/>
      <c r="H397" s="314"/>
      <c r="I397" s="1363"/>
      <c r="J397" s="222"/>
      <c r="K397" s="222"/>
      <c r="L397" s="1367"/>
      <c r="M397" s="1363"/>
      <c r="N397" s="1363"/>
      <c r="O397" s="1363"/>
      <c r="P397" s="1363"/>
      <c r="Q397" s="1331"/>
      <c r="R397" s="1332"/>
      <c r="S397" s="316"/>
      <c r="T397" s="314"/>
      <c r="U397" s="314"/>
      <c r="V397" s="314"/>
      <c r="W397" s="314"/>
      <c r="X397" s="314"/>
    </row>
    <row r="398" spans="1:24" hidden="1" x14ac:dyDescent="0.2">
      <c r="A398" s="299">
        <v>385</v>
      </c>
      <c r="B398" s="1365"/>
      <c r="C398" s="1365"/>
      <c r="D398" s="222"/>
      <c r="E398" s="222"/>
      <c r="F398" s="314"/>
      <c r="G398" s="315"/>
      <c r="H398" s="314"/>
      <c r="I398" s="1363"/>
      <c r="J398" s="222"/>
      <c r="K398" s="222"/>
      <c r="L398" s="1367"/>
      <c r="M398" s="1363"/>
      <c r="N398" s="1363"/>
      <c r="O398" s="1363"/>
      <c r="P398" s="1363"/>
      <c r="Q398" s="1331"/>
      <c r="R398" s="1332"/>
      <c r="S398" s="316"/>
      <c r="T398" s="314"/>
      <c r="U398" s="314"/>
      <c r="V398" s="314"/>
      <c r="W398" s="314"/>
      <c r="X398" s="314"/>
    </row>
    <row r="399" spans="1:24" hidden="1" x14ac:dyDescent="0.2">
      <c r="A399" s="300">
        <v>386</v>
      </c>
      <c r="B399" s="1365"/>
      <c r="C399" s="1365"/>
      <c r="D399" s="222"/>
      <c r="E399" s="222"/>
      <c r="F399" s="314"/>
      <c r="G399" s="315"/>
      <c r="H399" s="314"/>
      <c r="I399" s="1363"/>
      <c r="J399" s="222"/>
      <c r="K399" s="222"/>
      <c r="L399" s="1367"/>
      <c r="M399" s="1363"/>
      <c r="N399" s="1363"/>
      <c r="O399" s="1363"/>
      <c r="P399" s="1363"/>
      <c r="Q399" s="1331"/>
      <c r="R399" s="1332"/>
      <c r="S399" s="316"/>
      <c r="T399" s="314"/>
      <c r="U399" s="314"/>
      <c r="V399" s="314"/>
      <c r="W399" s="314"/>
      <c r="X399" s="314"/>
    </row>
    <row r="400" spans="1:24" hidden="1" x14ac:dyDescent="0.2">
      <c r="A400" s="299">
        <v>387</v>
      </c>
      <c r="B400" s="1365"/>
      <c r="C400" s="1365"/>
      <c r="D400" s="222"/>
      <c r="E400" s="222"/>
      <c r="F400" s="314"/>
      <c r="G400" s="315"/>
      <c r="H400" s="314"/>
      <c r="I400" s="1363"/>
      <c r="J400" s="222"/>
      <c r="K400" s="222"/>
      <c r="L400" s="1367"/>
      <c r="M400" s="1363"/>
      <c r="N400" s="1363"/>
      <c r="O400" s="1363"/>
      <c r="P400" s="1363"/>
      <c r="Q400" s="1331"/>
      <c r="R400" s="1332"/>
      <c r="S400" s="316"/>
      <c r="T400" s="314"/>
      <c r="U400" s="314"/>
      <c r="V400" s="314"/>
      <c r="W400" s="314"/>
      <c r="X400" s="314"/>
    </row>
    <row r="401" spans="1:26" hidden="1" x14ac:dyDescent="0.2">
      <c r="A401" s="300">
        <v>388</v>
      </c>
      <c r="B401" s="1365"/>
      <c r="C401" s="1365"/>
      <c r="D401" s="222"/>
      <c r="E401" s="222"/>
      <c r="F401" s="314"/>
      <c r="G401" s="315"/>
      <c r="H401" s="314"/>
      <c r="I401" s="1363"/>
      <c r="J401" s="222"/>
      <c r="K401" s="222"/>
      <c r="L401" s="1367"/>
      <c r="M401" s="1363"/>
      <c r="N401" s="1363"/>
      <c r="O401" s="1363"/>
      <c r="P401" s="1363"/>
      <c r="Q401" s="1331"/>
      <c r="R401" s="1332"/>
      <c r="S401" s="316"/>
      <c r="T401" s="314"/>
      <c r="U401" s="314"/>
      <c r="V401" s="314"/>
      <c r="W401" s="314"/>
      <c r="X401" s="314"/>
    </row>
    <row r="402" spans="1:26" hidden="1" x14ac:dyDescent="0.2">
      <c r="A402" s="299">
        <v>389</v>
      </c>
      <c r="B402" s="1365"/>
      <c r="C402" s="1365"/>
      <c r="D402" s="222"/>
      <c r="E402" s="222"/>
      <c r="F402" s="314"/>
      <c r="G402" s="315"/>
      <c r="H402" s="314"/>
      <c r="I402" s="1363"/>
      <c r="J402" s="222"/>
      <c r="K402" s="222"/>
      <c r="L402" s="1367"/>
      <c r="M402" s="1363"/>
      <c r="N402" s="1363"/>
      <c r="O402" s="1363"/>
      <c r="P402" s="1363"/>
      <c r="Q402" s="1331"/>
      <c r="R402" s="1332"/>
      <c r="S402" s="316"/>
      <c r="T402" s="314"/>
      <c r="U402" s="314"/>
      <c r="V402" s="314"/>
      <c r="W402" s="314"/>
      <c r="X402" s="314"/>
    </row>
    <row r="403" spans="1:26" hidden="1" x14ac:dyDescent="0.2">
      <c r="A403" s="300">
        <v>390</v>
      </c>
      <c r="B403" s="1365"/>
      <c r="C403" s="1365"/>
      <c r="D403" s="222"/>
      <c r="E403" s="222"/>
      <c r="F403" s="314"/>
      <c r="G403" s="315"/>
      <c r="H403" s="314"/>
      <c r="I403" s="1363"/>
      <c r="J403" s="222"/>
      <c r="K403" s="222"/>
      <c r="L403" s="1367"/>
      <c r="M403" s="1363"/>
      <c r="N403" s="1363"/>
      <c r="O403" s="1363"/>
      <c r="P403" s="1363"/>
      <c r="Q403" s="1331"/>
      <c r="R403" s="1332"/>
      <c r="S403" s="316"/>
      <c r="T403" s="314"/>
      <c r="U403" s="314"/>
      <c r="V403" s="314"/>
      <c r="W403" s="314"/>
      <c r="X403" s="314"/>
    </row>
    <row r="404" spans="1:26" hidden="1" x14ac:dyDescent="0.2">
      <c r="A404" s="299">
        <v>391</v>
      </c>
      <c r="B404" s="1365"/>
      <c r="C404" s="1365"/>
      <c r="D404" s="222"/>
      <c r="E404" s="222"/>
      <c r="F404" s="314"/>
      <c r="G404" s="315"/>
      <c r="H404" s="314"/>
      <c r="I404" s="1363"/>
      <c r="J404" s="222"/>
      <c r="K404" s="222"/>
      <c r="L404" s="1367"/>
      <c r="M404" s="1363"/>
      <c r="N404" s="1363"/>
      <c r="O404" s="1363"/>
      <c r="P404" s="1363"/>
      <c r="Q404" s="1331"/>
      <c r="R404" s="1332"/>
      <c r="S404" s="316"/>
      <c r="T404" s="314"/>
      <c r="U404" s="314"/>
      <c r="V404" s="314"/>
      <c r="W404" s="314"/>
      <c r="X404" s="314"/>
    </row>
    <row r="405" spans="1:26" hidden="1" x14ac:dyDescent="0.2">
      <c r="A405" s="300">
        <v>392</v>
      </c>
      <c r="B405" s="1365"/>
      <c r="C405" s="1365"/>
      <c r="D405" s="222"/>
      <c r="E405" s="222"/>
      <c r="F405" s="314"/>
      <c r="G405" s="315"/>
      <c r="H405" s="314"/>
      <c r="I405" s="1363"/>
      <c r="J405" s="222"/>
      <c r="K405" s="222"/>
      <c r="L405" s="1367"/>
      <c r="M405" s="1363"/>
      <c r="N405" s="1363"/>
      <c r="O405" s="1363"/>
      <c r="P405" s="1363"/>
      <c r="Q405" s="1331"/>
      <c r="R405" s="1332"/>
      <c r="S405" s="316"/>
      <c r="T405" s="314"/>
      <c r="U405" s="314"/>
      <c r="V405" s="314"/>
      <c r="W405" s="314"/>
      <c r="X405" s="314"/>
    </row>
    <row r="406" spans="1:26" hidden="1" x14ac:dyDescent="0.2">
      <c r="A406" s="299">
        <v>393</v>
      </c>
      <c r="B406" s="1365"/>
      <c r="C406" s="1365"/>
      <c r="D406" s="222"/>
      <c r="E406" s="222"/>
      <c r="F406" s="314"/>
      <c r="G406" s="315"/>
      <c r="H406" s="314"/>
      <c r="I406" s="1363"/>
      <c r="J406" s="222"/>
      <c r="K406" s="222"/>
      <c r="L406" s="1367"/>
      <c r="M406" s="1363"/>
      <c r="N406" s="1363"/>
      <c r="O406" s="1363"/>
      <c r="P406" s="1363"/>
      <c r="Q406" s="1331"/>
      <c r="R406" s="1332"/>
      <c r="S406" s="316"/>
      <c r="T406" s="314"/>
      <c r="U406" s="314"/>
      <c r="V406" s="314"/>
      <c r="W406" s="314"/>
      <c r="X406" s="314"/>
    </row>
    <row r="407" spans="1:26" hidden="1" x14ac:dyDescent="0.2">
      <c r="A407" s="300">
        <v>394</v>
      </c>
      <c r="B407" s="1365"/>
      <c r="C407" s="1365"/>
      <c r="D407" s="222"/>
      <c r="E407" s="222"/>
      <c r="F407" s="314"/>
      <c r="G407" s="315"/>
      <c r="H407" s="314"/>
      <c r="I407" s="1363"/>
      <c r="J407" s="222"/>
      <c r="K407" s="222"/>
      <c r="L407" s="1367"/>
      <c r="M407" s="1363"/>
      <c r="N407" s="1363"/>
      <c r="O407" s="1363"/>
      <c r="P407" s="1363"/>
      <c r="Q407" s="1331"/>
      <c r="R407" s="1332"/>
      <c r="S407" s="316"/>
      <c r="T407" s="314"/>
      <c r="U407" s="314"/>
      <c r="V407" s="314"/>
      <c r="W407" s="314"/>
      <c r="X407" s="314"/>
    </row>
    <row r="408" spans="1:26" hidden="1" x14ac:dyDescent="0.2">
      <c r="A408" s="299">
        <v>395</v>
      </c>
      <c r="B408" s="1365"/>
      <c r="C408" s="1365"/>
      <c r="D408" s="222"/>
      <c r="E408" s="222"/>
      <c r="F408" s="314"/>
      <c r="G408" s="315"/>
      <c r="H408" s="314"/>
      <c r="I408" s="1363"/>
      <c r="J408" s="222"/>
      <c r="K408" s="222"/>
      <c r="L408" s="1367"/>
      <c r="M408" s="1363"/>
      <c r="N408" s="1363"/>
      <c r="O408" s="1363"/>
      <c r="P408" s="1363"/>
      <c r="Q408" s="1331"/>
      <c r="R408" s="1332"/>
      <c r="S408" s="316"/>
      <c r="T408" s="314"/>
      <c r="U408" s="314"/>
      <c r="V408" s="314"/>
      <c r="W408" s="314"/>
      <c r="X408" s="314"/>
    </row>
    <row r="409" spans="1:26" hidden="1" x14ac:dyDescent="0.2">
      <c r="A409" s="300">
        <v>396</v>
      </c>
      <c r="B409" s="1365"/>
      <c r="C409" s="1365"/>
      <c r="D409" s="222"/>
      <c r="E409" s="222"/>
      <c r="F409" s="314"/>
      <c r="G409" s="315"/>
      <c r="H409" s="314"/>
      <c r="I409" s="1363"/>
      <c r="J409" s="222"/>
      <c r="K409" s="222"/>
      <c r="L409" s="1367"/>
      <c r="M409" s="1363"/>
      <c r="N409" s="1363"/>
      <c r="O409" s="1363"/>
      <c r="P409" s="1363"/>
      <c r="Q409" s="1331"/>
      <c r="R409" s="1332"/>
      <c r="S409" s="316"/>
      <c r="T409" s="314"/>
      <c r="U409" s="314"/>
      <c r="V409" s="314"/>
      <c r="W409" s="314"/>
      <c r="X409" s="314"/>
    </row>
    <row r="410" spans="1:26" hidden="1" x14ac:dyDescent="0.2">
      <c r="A410" s="299">
        <v>397</v>
      </c>
      <c r="B410" s="1365"/>
      <c r="C410" s="1365"/>
      <c r="D410" s="222"/>
      <c r="E410" s="222"/>
      <c r="F410" s="314"/>
      <c r="G410" s="315"/>
      <c r="H410" s="314"/>
      <c r="I410" s="1363"/>
      <c r="J410" s="222"/>
      <c r="K410" s="222"/>
      <c r="L410" s="1367"/>
      <c r="M410" s="1363"/>
      <c r="N410" s="1363"/>
      <c r="O410" s="1363"/>
      <c r="P410" s="1363"/>
      <c r="Q410" s="1331"/>
      <c r="R410" s="1332"/>
      <c r="S410" s="316"/>
      <c r="T410" s="314"/>
      <c r="U410" s="314"/>
      <c r="V410" s="314"/>
      <c r="W410" s="314"/>
      <c r="X410" s="314"/>
    </row>
    <row r="411" spans="1:26" hidden="1" x14ac:dyDescent="0.2">
      <c r="A411" s="300">
        <v>398</v>
      </c>
      <c r="B411" s="1365"/>
      <c r="C411" s="1365"/>
      <c r="D411" s="222"/>
      <c r="E411" s="222"/>
      <c r="F411" s="314"/>
      <c r="G411" s="315"/>
      <c r="H411" s="314"/>
      <c r="I411" s="1363"/>
      <c r="J411" s="222"/>
      <c r="K411" s="222"/>
      <c r="L411" s="1367"/>
      <c r="M411" s="1363"/>
      <c r="N411" s="1363"/>
      <c r="O411" s="1363"/>
      <c r="P411" s="1363"/>
      <c r="Q411" s="1331"/>
      <c r="R411" s="1332"/>
      <c r="S411" s="316"/>
      <c r="T411" s="314"/>
      <c r="U411" s="314"/>
      <c r="V411" s="314"/>
      <c r="W411" s="314"/>
      <c r="X411" s="314"/>
    </row>
    <row r="412" spans="1:26" hidden="1" x14ac:dyDescent="0.2">
      <c r="A412" s="299">
        <v>399</v>
      </c>
      <c r="B412" s="1365"/>
      <c r="C412" s="1365"/>
      <c r="D412" s="222"/>
      <c r="E412" s="222"/>
      <c r="F412" s="314"/>
      <c r="G412" s="315"/>
      <c r="H412" s="314"/>
      <c r="I412" s="1363"/>
      <c r="J412" s="222"/>
      <c r="K412" s="222"/>
      <c r="L412" s="1367"/>
      <c r="M412" s="1363"/>
      <c r="N412" s="1363"/>
      <c r="O412" s="1363"/>
      <c r="P412" s="1363"/>
      <c r="Q412" s="1331"/>
      <c r="R412" s="1332"/>
      <c r="S412" s="316"/>
      <c r="T412" s="314"/>
      <c r="U412" s="314"/>
      <c r="V412" s="314"/>
      <c r="W412" s="314"/>
      <c r="X412" s="314"/>
    </row>
    <row r="413" spans="1:26" ht="13.5" thickBot="1" x14ac:dyDescent="0.25">
      <c r="A413" s="294"/>
      <c r="B413" s="1366"/>
      <c r="C413" s="1366"/>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C8:C11"/>
    <mergeCell ref="A13:D13"/>
    <mergeCell ref="A6:E6"/>
    <mergeCell ref="U8:U11"/>
    <mergeCell ref="V8:V11"/>
    <mergeCell ref="I8:K8"/>
    <mergeCell ref="L8:L11"/>
    <mergeCell ref="M8:P8"/>
    <mergeCell ref="Q8:R8"/>
    <mergeCell ref="S8:T8"/>
    <mergeCell ref="Q9:Q11"/>
    <mergeCell ref="R9:R11"/>
    <mergeCell ref="S9:S11"/>
    <mergeCell ref="T9:T11"/>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86" t="str">
        <f>i.04130!D6</f>
        <v>20.. оны .. сарын ..-ны өдөр</v>
      </c>
      <c r="AB7" s="1486"/>
    </row>
    <row r="8" spans="1:30" x14ac:dyDescent="0.2">
      <c r="B8" s="311"/>
      <c r="C8" s="311"/>
      <c r="AB8" s="312"/>
    </row>
    <row r="9" spans="1:30" s="313" customFormat="1" ht="25.5" customHeight="1" x14ac:dyDescent="0.2">
      <c r="A9" s="1487" t="s">
        <v>258</v>
      </c>
      <c r="B9" s="1407" t="s">
        <v>2221</v>
      </c>
      <c r="C9" s="1416" t="s">
        <v>2222</v>
      </c>
      <c r="D9" s="1407" t="s">
        <v>827</v>
      </c>
      <c r="E9" s="1407" t="s">
        <v>2224</v>
      </c>
      <c r="F9" s="1407" t="s">
        <v>858</v>
      </c>
      <c r="G9" s="1407"/>
      <c r="H9" s="1407" t="s">
        <v>859</v>
      </c>
      <c r="I9" s="1407"/>
      <c r="J9" s="1407" t="s">
        <v>860</v>
      </c>
      <c r="K9" s="1407" t="s">
        <v>829</v>
      </c>
      <c r="L9" s="1407"/>
      <c r="M9" s="1407"/>
      <c r="N9" s="1407" t="s">
        <v>861</v>
      </c>
      <c r="O9" s="1407"/>
      <c r="P9" s="1407"/>
      <c r="Q9" s="1407" t="s">
        <v>862</v>
      </c>
      <c r="R9" s="1407"/>
      <c r="S9" s="1407"/>
      <c r="T9" s="1407"/>
      <c r="U9" s="1407"/>
      <c r="V9" s="1407" t="s">
        <v>863</v>
      </c>
      <c r="W9" s="1407"/>
      <c r="X9" s="1407" t="s">
        <v>864</v>
      </c>
      <c r="Y9" s="1407"/>
      <c r="Z9" s="1407" t="s">
        <v>865</v>
      </c>
      <c r="AA9" s="1407"/>
      <c r="AB9" s="1407" t="s">
        <v>834</v>
      </c>
      <c r="AC9" s="303"/>
      <c r="AD9" s="1356" t="s">
        <v>2223</v>
      </c>
    </row>
    <row r="10" spans="1:30" s="313" customFormat="1" x14ac:dyDescent="0.2">
      <c r="A10" s="1487"/>
      <c r="B10" s="1407"/>
      <c r="C10" s="1468"/>
      <c r="D10" s="1407"/>
      <c r="E10" s="1407"/>
      <c r="F10" s="1407"/>
      <c r="G10" s="1407"/>
      <c r="H10" s="1407" t="s">
        <v>857</v>
      </c>
      <c r="I10" s="1407" t="s">
        <v>180</v>
      </c>
      <c r="J10" s="1407"/>
      <c r="K10" s="1407" t="s">
        <v>837</v>
      </c>
      <c r="L10" s="1407" t="s">
        <v>838</v>
      </c>
      <c r="M10" s="1407" t="s">
        <v>839</v>
      </c>
      <c r="N10" s="1407" t="s">
        <v>866</v>
      </c>
      <c r="O10" s="1407" t="s">
        <v>867</v>
      </c>
      <c r="P10" s="1407" t="s">
        <v>868</v>
      </c>
      <c r="Q10" s="1407" t="s">
        <v>869</v>
      </c>
      <c r="R10" s="1407"/>
      <c r="S10" s="1407" t="s">
        <v>842</v>
      </c>
      <c r="T10" s="1407"/>
      <c r="U10" s="1407"/>
      <c r="V10" s="1489" t="s">
        <v>870</v>
      </c>
      <c r="W10" s="1489" t="s">
        <v>871</v>
      </c>
      <c r="X10" s="1407" t="s">
        <v>845</v>
      </c>
      <c r="Y10" s="1407" t="s">
        <v>846</v>
      </c>
      <c r="Z10" s="1407" t="s">
        <v>835</v>
      </c>
      <c r="AA10" s="1407" t="s">
        <v>872</v>
      </c>
      <c r="AB10" s="1407"/>
      <c r="AC10" s="303"/>
    </row>
    <row r="11" spans="1:30" s="313" customFormat="1" ht="82.5" customHeight="1" x14ac:dyDescent="0.2">
      <c r="A11" s="1488"/>
      <c r="B11" s="1407"/>
      <c r="C11" s="1417"/>
      <c r="D11" s="1407"/>
      <c r="E11" s="1407"/>
      <c r="F11" s="212" t="s">
        <v>873</v>
      </c>
      <c r="G11" s="212" t="s">
        <v>874</v>
      </c>
      <c r="H11" s="1407"/>
      <c r="I11" s="1407"/>
      <c r="J11" s="1407"/>
      <c r="K11" s="1407"/>
      <c r="L11" s="1407"/>
      <c r="M11" s="1407"/>
      <c r="N11" s="1407"/>
      <c r="O11" s="1407"/>
      <c r="P11" s="1407"/>
      <c r="Q11" s="305" t="s">
        <v>847</v>
      </c>
      <c r="R11" s="305" t="s">
        <v>848</v>
      </c>
      <c r="S11" s="305" t="s">
        <v>849</v>
      </c>
      <c r="T11" s="305" t="s">
        <v>850</v>
      </c>
      <c r="U11" s="305" t="s">
        <v>875</v>
      </c>
      <c r="V11" s="1489"/>
      <c r="W11" s="1489"/>
      <c r="X11" s="1407"/>
      <c r="Y11" s="1407"/>
      <c r="Z11" s="1407"/>
      <c r="AA11" s="1407"/>
      <c r="AB11" s="1407"/>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74" t="s">
        <v>851</v>
      </c>
      <c r="B13" s="1476"/>
      <c r="C13" s="1345"/>
      <c r="D13" s="306"/>
      <c r="E13" s="892">
        <f>SUM(E14:E412)</f>
        <v>0</v>
      </c>
      <c r="F13" s="892"/>
      <c r="G13" s="892"/>
      <c r="H13" s="892">
        <f>SUM(H14:H412)</f>
        <v>0</v>
      </c>
      <c r="I13" s="892">
        <f>SUM(I14:I412)</f>
        <v>0</v>
      </c>
      <c r="J13" s="892"/>
      <c r="K13" s="892"/>
      <c r="L13" s="892"/>
      <c r="M13" s="892"/>
      <c r="N13" s="892">
        <f>SUM(N14:N412)</f>
        <v>0</v>
      </c>
      <c r="O13" s="892">
        <f>SUM(O14:O412)</f>
        <v>0</v>
      </c>
      <c r="P13" s="892">
        <f>SUM(P14:P412)</f>
        <v>0</v>
      </c>
      <c r="Q13" s="892"/>
      <c r="R13" s="892"/>
      <c r="S13" s="892"/>
      <c r="T13" s="892"/>
      <c r="U13" s="892"/>
      <c r="V13" s="892"/>
      <c r="W13" s="892"/>
      <c r="X13" s="892">
        <f>SUM(X14:X412)</f>
        <v>0</v>
      </c>
      <c r="Y13" s="892">
        <f>SUM(Y14:Y412)</f>
        <v>0</v>
      </c>
      <c r="Z13" s="892">
        <f>SUM(Z14:Z412)</f>
        <v>0</v>
      </c>
      <c r="AA13" s="892">
        <f>SUM(AA14:AA412)</f>
        <v>0</v>
      </c>
      <c r="AB13" s="892">
        <f>SUM(AB14:AB412)</f>
        <v>0</v>
      </c>
      <c r="AC13" s="745"/>
    </row>
    <row r="14" spans="1:30" x14ac:dyDescent="0.2">
      <c r="A14" s="310">
        <v>1</v>
      </c>
      <c r="B14" s="1333"/>
      <c r="C14" s="1355"/>
      <c r="D14" s="317"/>
      <c r="E14" s="662"/>
      <c r="F14" s="1357"/>
      <c r="G14" s="1357"/>
      <c r="H14" s="662"/>
      <c r="I14" s="662"/>
      <c r="J14" s="1358"/>
      <c r="K14" s="1357"/>
      <c r="L14" s="662"/>
      <c r="M14" s="662"/>
      <c r="N14" s="662"/>
      <c r="O14" s="662"/>
      <c r="P14" s="662"/>
      <c r="Q14" s="1357"/>
      <c r="R14" s="1357"/>
      <c r="S14" s="1357"/>
      <c r="T14" s="1357"/>
      <c r="U14" s="1357"/>
      <c r="V14" s="1359"/>
      <c r="W14" s="1359"/>
      <c r="X14" s="662"/>
      <c r="Y14" s="662"/>
      <c r="Z14" s="662"/>
      <c r="AA14" s="662"/>
      <c r="AB14" s="662"/>
      <c r="AC14" s="294"/>
    </row>
    <row r="15" spans="1:30" x14ac:dyDescent="0.2">
      <c r="A15" s="310">
        <v>2</v>
      </c>
      <c r="B15" s="1333"/>
      <c r="C15" s="1355"/>
      <c r="D15" s="317"/>
      <c r="E15" s="662"/>
      <c r="F15" s="1357"/>
      <c r="G15" s="1357"/>
      <c r="H15" s="662"/>
      <c r="I15" s="662"/>
      <c r="J15" s="1358"/>
      <c r="K15" s="1357"/>
      <c r="L15" s="662"/>
      <c r="M15" s="662"/>
      <c r="N15" s="662"/>
      <c r="O15" s="662"/>
      <c r="P15" s="662"/>
      <c r="Q15" s="1357"/>
      <c r="R15" s="1357"/>
      <c r="S15" s="1357"/>
      <c r="T15" s="1357"/>
      <c r="U15" s="1357"/>
      <c r="V15" s="1359"/>
      <c r="W15" s="1359"/>
      <c r="X15" s="662"/>
      <c r="Y15" s="662"/>
      <c r="Z15" s="662"/>
      <c r="AA15" s="662"/>
      <c r="AB15" s="662"/>
      <c r="AC15" s="294"/>
    </row>
    <row r="16" spans="1:30" x14ac:dyDescent="0.2">
      <c r="A16" s="310">
        <v>3</v>
      </c>
      <c r="B16" s="1333"/>
      <c r="C16" s="1355"/>
      <c r="D16" s="317"/>
      <c r="E16" s="662"/>
      <c r="F16" s="1357"/>
      <c r="G16" s="1357"/>
      <c r="H16" s="662"/>
      <c r="I16" s="662"/>
      <c r="J16" s="1358"/>
      <c r="K16" s="1357"/>
      <c r="L16" s="662"/>
      <c r="M16" s="662"/>
      <c r="N16" s="662"/>
      <c r="O16" s="662"/>
      <c r="P16" s="662"/>
      <c r="Q16" s="1357"/>
      <c r="R16" s="1357"/>
      <c r="S16" s="1357"/>
      <c r="T16" s="1357"/>
      <c r="U16" s="1357"/>
      <c r="V16" s="1359"/>
      <c r="W16" s="1359"/>
      <c r="X16" s="662"/>
      <c r="Y16" s="662"/>
      <c r="Z16" s="662"/>
      <c r="AA16" s="662"/>
      <c r="AB16" s="662"/>
      <c r="AC16" s="294"/>
    </row>
    <row r="17" spans="1:29" x14ac:dyDescent="0.2">
      <c r="A17" s="310">
        <v>4</v>
      </c>
      <c r="B17" s="1333"/>
      <c r="C17" s="1355"/>
      <c r="D17" s="317"/>
      <c r="E17" s="662"/>
      <c r="F17" s="1357"/>
      <c r="G17" s="1357"/>
      <c r="H17" s="662"/>
      <c r="I17" s="662"/>
      <c r="J17" s="1358"/>
      <c r="K17" s="1357"/>
      <c r="L17" s="662"/>
      <c r="M17" s="662"/>
      <c r="N17" s="662"/>
      <c r="O17" s="662"/>
      <c r="P17" s="662"/>
      <c r="Q17" s="1357"/>
      <c r="R17" s="1357"/>
      <c r="S17" s="1357"/>
      <c r="T17" s="1357"/>
      <c r="U17" s="1357"/>
      <c r="V17" s="1360"/>
      <c r="W17" s="1359"/>
      <c r="X17" s="662"/>
      <c r="Y17" s="1358"/>
      <c r="Z17" s="1358"/>
      <c r="AA17" s="1358"/>
      <c r="AB17" s="662"/>
      <c r="AC17" s="294"/>
    </row>
    <row r="18" spans="1:29" ht="14.25" customHeight="1" x14ac:dyDescent="0.2">
      <c r="A18" s="310">
        <v>5</v>
      </c>
      <c r="B18" s="1333"/>
      <c r="C18" s="1355"/>
      <c r="D18" s="317"/>
      <c r="E18" s="662"/>
      <c r="F18" s="1357"/>
      <c r="G18" s="1357"/>
      <c r="H18" s="662"/>
      <c r="I18" s="662"/>
      <c r="J18" s="1358"/>
      <c r="K18" s="1357"/>
      <c r="L18" s="662"/>
      <c r="M18" s="662"/>
      <c r="N18" s="662"/>
      <c r="O18" s="662"/>
      <c r="P18" s="662"/>
      <c r="Q18" s="1357"/>
      <c r="R18" s="1357"/>
      <c r="S18" s="1357"/>
      <c r="T18" s="1357"/>
      <c r="U18" s="1357"/>
      <c r="V18" s="1360"/>
      <c r="W18" s="1359"/>
      <c r="X18" s="662"/>
      <c r="Y18" s="1358"/>
      <c r="Z18" s="1358"/>
      <c r="AA18" s="1358"/>
      <c r="AB18" s="662"/>
      <c r="AC18" s="294"/>
    </row>
    <row r="19" spans="1:29" x14ac:dyDescent="0.2">
      <c r="A19" s="310">
        <v>6</v>
      </c>
      <c r="B19" s="1333"/>
      <c r="C19" s="1355"/>
      <c r="D19" s="317"/>
      <c r="E19" s="662"/>
      <c r="F19" s="1357"/>
      <c r="G19" s="1357"/>
      <c r="H19" s="662"/>
      <c r="I19" s="662"/>
      <c r="J19" s="1358"/>
      <c r="K19" s="1357"/>
      <c r="L19" s="662"/>
      <c r="M19" s="662"/>
      <c r="N19" s="662"/>
      <c r="O19" s="662"/>
      <c r="P19" s="662"/>
      <c r="Q19" s="1357"/>
      <c r="R19" s="1357"/>
      <c r="S19" s="1357"/>
      <c r="T19" s="1357"/>
      <c r="U19" s="1357"/>
      <c r="V19" s="1360"/>
      <c r="W19" s="1359"/>
      <c r="X19" s="662"/>
      <c r="Y19" s="1358"/>
      <c r="Z19" s="1358"/>
      <c r="AA19" s="1358"/>
      <c r="AB19" s="662"/>
      <c r="AC19" s="294"/>
    </row>
    <row r="20" spans="1:29" x14ac:dyDescent="0.2">
      <c r="A20" s="310">
        <v>7</v>
      </c>
      <c r="B20" s="1333"/>
      <c r="C20" s="1355"/>
      <c r="D20" s="317"/>
      <c r="E20" s="662"/>
      <c r="F20" s="1357"/>
      <c r="G20" s="1357"/>
      <c r="H20" s="662"/>
      <c r="I20" s="662"/>
      <c r="J20" s="1358"/>
      <c r="K20" s="1357"/>
      <c r="L20" s="662"/>
      <c r="M20" s="662"/>
      <c r="N20" s="662"/>
      <c r="O20" s="662"/>
      <c r="P20" s="662"/>
      <c r="Q20" s="1357"/>
      <c r="R20" s="1357"/>
      <c r="S20" s="1357"/>
      <c r="T20" s="1357"/>
      <c r="U20" s="1357"/>
      <c r="V20" s="1360"/>
      <c r="W20" s="1359"/>
      <c r="X20" s="662"/>
      <c r="Y20" s="1358"/>
      <c r="Z20" s="1358"/>
      <c r="AA20" s="1358"/>
      <c r="AB20" s="662"/>
      <c r="AC20" s="294"/>
    </row>
    <row r="21" spans="1:29" x14ac:dyDescent="0.2">
      <c r="A21" s="310">
        <v>8</v>
      </c>
      <c r="B21" s="1333"/>
      <c r="C21" s="1355"/>
      <c r="D21" s="317"/>
      <c r="E21" s="662"/>
      <c r="F21" s="1357"/>
      <c r="G21" s="1357"/>
      <c r="H21" s="662"/>
      <c r="I21" s="662"/>
      <c r="J21" s="1358"/>
      <c r="K21" s="1357"/>
      <c r="L21" s="662"/>
      <c r="M21" s="662"/>
      <c r="N21" s="662"/>
      <c r="O21" s="662"/>
      <c r="P21" s="662"/>
      <c r="Q21" s="1357"/>
      <c r="R21" s="1357"/>
      <c r="S21" s="1357"/>
      <c r="T21" s="1357"/>
      <c r="U21" s="1357"/>
      <c r="V21" s="1360"/>
      <c r="W21" s="1359"/>
      <c r="X21" s="662"/>
      <c r="Y21" s="1358"/>
      <c r="Z21" s="1358"/>
      <c r="AA21" s="1358"/>
      <c r="AB21" s="662"/>
      <c r="AC21" s="294"/>
    </row>
    <row r="22" spans="1:29" x14ac:dyDescent="0.2">
      <c r="A22" s="310">
        <v>9</v>
      </c>
      <c r="B22" s="1333"/>
      <c r="C22" s="1355"/>
      <c r="D22" s="317"/>
      <c r="E22" s="662"/>
      <c r="F22" s="1357"/>
      <c r="G22" s="1357"/>
      <c r="H22" s="662"/>
      <c r="I22" s="662"/>
      <c r="J22" s="1358"/>
      <c r="K22" s="1357"/>
      <c r="L22" s="662"/>
      <c r="M22" s="662"/>
      <c r="N22" s="662"/>
      <c r="O22" s="662"/>
      <c r="P22" s="662"/>
      <c r="Q22" s="1357"/>
      <c r="R22" s="1357"/>
      <c r="S22" s="1357"/>
      <c r="T22" s="1357"/>
      <c r="U22" s="1357"/>
      <c r="V22" s="1360"/>
      <c r="W22" s="1359"/>
      <c r="X22" s="662"/>
      <c r="Y22" s="1358"/>
      <c r="Z22" s="1358"/>
      <c r="AA22" s="1358"/>
      <c r="AB22" s="662"/>
      <c r="AC22" s="294"/>
    </row>
    <row r="23" spans="1:29" x14ac:dyDescent="0.2">
      <c r="A23" s="310">
        <v>10</v>
      </c>
      <c r="B23" s="1333"/>
      <c r="C23" s="1355"/>
      <c r="D23" s="317"/>
      <c r="E23" s="662"/>
      <c r="F23" s="1357"/>
      <c r="G23" s="1357"/>
      <c r="H23" s="662"/>
      <c r="I23" s="662"/>
      <c r="J23" s="1358"/>
      <c r="K23" s="1357"/>
      <c r="L23" s="662"/>
      <c r="M23" s="662"/>
      <c r="N23" s="662"/>
      <c r="O23" s="662"/>
      <c r="P23" s="662"/>
      <c r="Q23" s="1357"/>
      <c r="R23" s="1357"/>
      <c r="S23" s="1357"/>
      <c r="T23" s="1357"/>
      <c r="U23" s="1357"/>
      <c r="V23" s="1360"/>
      <c r="W23" s="1359"/>
      <c r="X23" s="662"/>
      <c r="Y23" s="1358"/>
      <c r="Z23" s="1358"/>
      <c r="AA23" s="1358"/>
      <c r="AB23" s="662"/>
      <c r="AC23" s="294"/>
    </row>
    <row r="24" spans="1:29" x14ac:dyDescent="0.2">
      <c r="A24" s="310">
        <v>11</v>
      </c>
      <c r="B24" s="1333"/>
      <c r="C24" s="1355"/>
      <c r="D24" s="317"/>
      <c r="E24" s="662"/>
      <c r="F24" s="1357"/>
      <c r="G24" s="1357"/>
      <c r="H24" s="662"/>
      <c r="I24" s="662"/>
      <c r="J24" s="1358"/>
      <c r="K24" s="1357"/>
      <c r="L24" s="662"/>
      <c r="M24" s="662"/>
      <c r="N24" s="662"/>
      <c r="O24" s="662"/>
      <c r="P24" s="662"/>
      <c r="Q24" s="1357"/>
      <c r="R24" s="1357"/>
      <c r="S24" s="1357"/>
      <c r="T24" s="1357"/>
      <c r="U24" s="1357"/>
      <c r="V24" s="1360"/>
      <c r="W24" s="1359"/>
      <c r="X24" s="662"/>
      <c r="Y24" s="1358"/>
      <c r="Z24" s="1358"/>
      <c r="AA24" s="1358"/>
      <c r="AB24" s="662"/>
      <c r="AC24" s="294"/>
    </row>
    <row r="25" spans="1:29" x14ac:dyDescent="0.2">
      <c r="A25" s="310">
        <v>12</v>
      </c>
      <c r="B25" s="1333"/>
      <c r="C25" s="1355"/>
      <c r="D25" s="317"/>
      <c r="E25" s="662"/>
      <c r="F25" s="1357"/>
      <c r="G25" s="1357"/>
      <c r="H25" s="662"/>
      <c r="I25" s="662"/>
      <c r="J25" s="1358"/>
      <c r="K25" s="1357"/>
      <c r="L25" s="662"/>
      <c r="M25" s="662"/>
      <c r="N25" s="662"/>
      <c r="O25" s="662"/>
      <c r="P25" s="662"/>
      <c r="Q25" s="1357"/>
      <c r="R25" s="1357"/>
      <c r="S25" s="1357"/>
      <c r="T25" s="1357"/>
      <c r="U25" s="1357"/>
      <c r="V25" s="1360"/>
      <c r="W25" s="1359"/>
      <c r="X25" s="662"/>
      <c r="Y25" s="1358"/>
      <c r="Z25" s="1358"/>
      <c r="AA25" s="1358"/>
      <c r="AB25" s="662"/>
      <c r="AC25" s="294"/>
    </row>
    <row r="26" spans="1:29" x14ac:dyDescent="0.2">
      <c r="A26" s="310">
        <v>13</v>
      </c>
      <c r="B26" s="1333"/>
      <c r="C26" s="1355"/>
      <c r="D26" s="317"/>
      <c r="E26" s="662"/>
      <c r="F26" s="1357"/>
      <c r="G26" s="1357"/>
      <c r="H26" s="662"/>
      <c r="I26" s="662"/>
      <c r="J26" s="1358"/>
      <c r="K26" s="1357"/>
      <c r="L26" s="662"/>
      <c r="M26" s="662"/>
      <c r="N26" s="662"/>
      <c r="O26" s="662"/>
      <c r="P26" s="662"/>
      <c r="Q26" s="1357"/>
      <c r="R26" s="1357"/>
      <c r="S26" s="1357"/>
      <c r="T26" s="1357"/>
      <c r="U26" s="1357"/>
      <c r="V26" s="1360"/>
      <c r="W26" s="1359"/>
      <c r="X26" s="662"/>
      <c r="Y26" s="1358"/>
      <c r="Z26" s="1358"/>
      <c r="AA26" s="1358"/>
      <c r="AB26" s="662"/>
      <c r="AC26" s="294"/>
    </row>
    <row r="27" spans="1:29" x14ac:dyDescent="0.2">
      <c r="A27" s="310">
        <v>14</v>
      </c>
      <c r="B27" s="1333"/>
      <c r="C27" s="1355"/>
      <c r="D27" s="317"/>
      <c r="E27" s="662"/>
      <c r="F27" s="1357"/>
      <c r="G27" s="1357"/>
      <c r="H27" s="662"/>
      <c r="I27" s="662"/>
      <c r="J27" s="1358"/>
      <c r="K27" s="1357"/>
      <c r="L27" s="662"/>
      <c r="M27" s="662"/>
      <c r="N27" s="662"/>
      <c r="O27" s="662"/>
      <c r="P27" s="662"/>
      <c r="Q27" s="1357"/>
      <c r="R27" s="1357"/>
      <c r="S27" s="1357"/>
      <c r="T27" s="1357"/>
      <c r="U27" s="1357"/>
      <c r="V27" s="1360"/>
      <c r="W27" s="1359"/>
      <c r="X27" s="662"/>
      <c r="Y27" s="1358"/>
      <c r="Z27" s="1358"/>
      <c r="AA27" s="1358"/>
      <c r="AB27" s="662"/>
      <c r="AC27" s="294"/>
    </row>
    <row r="28" spans="1:29" x14ac:dyDescent="0.2">
      <c r="A28" s="310">
        <v>15</v>
      </c>
      <c r="B28" s="1333"/>
      <c r="C28" s="1355"/>
      <c r="D28" s="317"/>
      <c r="E28" s="662"/>
      <c r="F28" s="1357"/>
      <c r="G28" s="1357"/>
      <c r="H28" s="662"/>
      <c r="I28" s="662"/>
      <c r="J28" s="1358"/>
      <c r="K28" s="1357"/>
      <c r="L28" s="662"/>
      <c r="M28" s="662"/>
      <c r="N28" s="662"/>
      <c r="O28" s="662"/>
      <c r="P28" s="662"/>
      <c r="Q28" s="1357"/>
      <c r="R28" s="1357"/>
      <c r="S28" s="1357"/>
      <c r="T28" s="1357"/>
      <c r="U28" s="1357"/>
      <c r="V28" s="1360"/>
      <c r="W28" s="1359"/>
      <c r="X28" s="662"/>
      <c r="Y28" s="1358"/>
      <c r="Z28" s="1358"/>
      <c r="AA28" s="1358"/>
      <c r="AB28" s="662"/>
      <c r="AC28" s="294"/>
    </row>
    <row r="29" spans="1:29" x14ac:dyDescent="0.2">
      <c r="A29" s="310">
        <v>16</v>
      </c>
      <c r="B29" s="1333"/>
      <c r="C29" s="1355"/>
      <c r="D29" s="317"/>
      <c r="E29" s="662"/>
      <c r="F29" s="1357"/>
      <c r="G29" s="1357"/>
      <c r="H29" s="662"/>
      <c r="I29" s="662"/>
      <c r="J29" s="1358"/>
      <c r="K29" s="1357"/>
      <c r="L29" s="662"/>
      <c r="M29" s="662"/>
      <c r="N29" s="662"/>
      <c r="O29" s="662"/>
      <c r="P29" s="662"/>
      <c r="Q29" s="1357"/>
      <c r="R29" s="1357"/>
      <c r="S29" s="1357"/>
      <c r="T29" s="1357"/>
      <c r="U29" s="1357"/>
      <c r="V29" s="1360"/>
      <c r="W29" s="1359"/>
      <c r="X29" s="662"/>
      <c r="Y29" s="1358"/>
      <c r="Z29" s="1358"/>
      <c r="AA29" s="1358"/>
      <c r="AB29" s="662"/>
      <c r="AC29" s="294"/>
    </row>
    <row r="30" spans="1:29" x14ac:dyDescent="0.2">
      <c r="A30" s="310">
        <v>17</v>
      </c>
      <c r="B30" s="1333"/>
      <c r="C30" s="1355"/>
      <c r="D30" s="317"/>
      <c r="E30" s="662"/>
      <c r="F30" s="1357"/>
      <c r="G30" s="1357"/>
      <c r="H30" s="662"/>
      <c r="I30" s="662"/>
      <c r="J30" s="1358"/>
      <c r="K30" s="1357"/>
      <c r="L30" s="662"/>
      <c r="M30" s="662"/>
      <c r="N30" s="662"/>
      <c r="O30" s="662"/>
      <c r="P30" s="662"/>
      <c r="Q30" s="1357"/>
      <c r="R30" s="1357"/>
      <c r="S30" s="1357"/>
      <c r="T30" s="1357"/>
      <c r="U30" s="1357"/>
      <c r="V30" s="1360"/>
      <c r="W30" s="1359"/>
      <c r="X30" s="662"/>
      <c r="Y30" s="1358"/>
      <c r="Z30" s="1358"/>
      <c r="AA30" s="1358"/>
      <c r="AB30" s="662"/>
      <c r="AC30" s="294"/>
    </row>
    <row r="31" spans="1:29" x14ac:dyDescent="0.2">
      <c r="A31" s="310">
        <v>18</v>
      </c>
      <c r="B31" s="1333"/>
      <c r="C31" s="1355"/>
      <c r="D31" s="317"/>
      <c r="E31" s="662"/>
      <c r="F31" s="1357"/>
      <c r="G31" s="1357"/>
      <c r="H31" s="662"/>
      <c r="I31" s="662"/>
      <c r="J31" s="1358"/>
      <c r="K31" s="1357"/>
      <c r="L31" s="662"/>
      <c r="M31" s="662"/>
      <c r="N31" s="662"/>
      <c r="O31" s="662"/>
      <c r="P31" s="662"/>
      <c r="Q31" s="1357"/>
      <c r="R31" s="1357"/>
      <c r="S31" s="1357"/>
      <c r="T31" s="1357"/>
      <c r="U31" s="1357"/>
      <c r="V31" s="1360"/>
      <c r="W31" s="1359"/>
      <c r="X31" s="662"/>
      <c r="Y31" s="1358"/>
      <c r="Z31" s="1358"/>
      <c r="AA31" s="1358"/>
      <c r="AB31" s="662"/>
      <c r="AC31" s="294"/>
    </row>
    <row r="32" spans="1:29" x14ac:dyDescent="0.2">
      <c r="A32" s="310">
        <v>19</v>
      </c>
      <c r="B32" s="1333"/>
      <c r="C32" s="1355"/>
      <c r="D32" s="317"/>
      <c r="E32" s="662"/>
      <c r="F32" s="1357"/>
      <c r="G32" s="1357"/>
      <c r="H32" s="662"/>
      <c r="I32" s="662"/>
      <c r="J32" s="1358"/>
      <c r="K32" s="1357"/>
      <c r="L32" s="662"/>
      <c r="M32" s="662"/>
      <c r="N32" s="662"/>
      <c r="O32" s="662"/>
      <c r="P32" s="662"/>
      <c r="Q32" s="1357"/>
      <c r="R32" s="1357"/>
      <c r="S32" s="1357"/>
      <c r="T32" s="1357"/>
      <c r="U32" s="1357"/>
      <c r="V32" s="1360"/>
      <c r="W32" s="1359"/>
      <c r="X32" s="662"/>
      <c r="Y32" s="1358"/>
      <c r="Z32" s="1358"/>
      <c r="AA32" s="1358"/>
      <c r="AB32" s="662"/>
      <c r="AC32" s="294"/>
    </row>
    <row r="33" spans="1:29" x14ac:dyDescent="0.2">
      <c r="A33" s="310">
        <v>20</v>
      </c>
      <c r="B33" s="1333"/>
      <c r="C33" s="1355"/>
      <c r="D33" s="317"/>
      <c r="E33" s="662"/>
      <c r="F33" s="1357"/>
      <c r="G33" s="1357"/>
      <c r="H33" s="662"/>
      <c r="I33" s="662"/>
      <c r="J33" s="1358"/>
      <c r="K33" s="1357"/>
      <c r="L33" s="662"/>
      <c r="M33" s="662"/>
      <c r="N33" s="662"/>
      <c r="O33" s="662"/>
      <c r="P33" s="662"/>
      <c r="Q33" s="1357"/>
      <c r="R33" s="1357"/>
      <c r="S33" s="1357"/>
      <c r="T33" s="1357"/>
      <c r="U33" s="1357"/>
      <c r="V33" s="1360"/>
      <c r="W33" s="1359"/>
      <c r="X33" s="662"/>
      <c r="Y33" s="1358"/>
      <c r="Z33" s="1358"/>
      <c r="AA33" s="1358"/>
      <c r="AB33" s="662"/>
      <c r="AC33" s="294"/>
    </row>
    <row r="34" spans="1:29" x14ac:dyDescent="0.2">
      <c r="A34" s="310">
        <v>21</v>
      </c>
      <c r="B34" s="1333"/>
      <c r="C34" s="1355"/>
      <c r="D34" s="317"/>
      <c r="E34" s="662"/>
      <c r="F34" s="1357"/>
      <c r="G34" s="1357"/>
      <c r="H34" s="662"/>
      <c r="I34" s="662"/>
      <c r="J34" s="1358"/>
      <c r="K34" s="1357"/>
      <c r="L34" s="662"/>
      <c r="M34" s="662"/>
      <c r="N34" s="662"/>
      <c r="O34" s="662"/>
      <c r="P34" s="662"/>
      <c r="Q34" s="1357"/>
      <c r="R34" s="1357"/>
      <c r="S34" s="1357"/>
      <c r="T34" s="1357"/>
      <c r="U34" s="1357"/>
      <c r="V34" s="1360"/>
      <c r="W34" s="1359"/>
      <c r="X34" s="662"/>
      <c r="Y34" s="1358"/>
      <c r="Z34" s="1358"/>
      <c r="AA34" s="1358"/>
      <c r="AB34" s="662"/>
      <c r="AC34" s="294"/>
    </row>
    <row r="35" spans="1:29" x14ac:dyDescent="0.2">
      <c r="A35" s="310">
        <v>22</v>
      </c>
      <c r="B35" s="1333"/>
      <c r="C35" s="1355"/>
      <c r="D35" s="317"/>
      <c r="E35" s="662"/>
      <c r="F35" s="1357"/>
      <c r="G35" s="1357"/>
      <c r="H35" s="662"/>
      <c r="I35" s="662"/>
      <c r="J35" s="1358"/>
      <c r="K35" s="1357"/>
      <c r="L35" s="662"/>
      <c r="M35" s="662"/>
      <c r="N35" s="662"/>
      <c r="O35" s="662"/>
      <c r="P35" s="662"/>
      <c r="Q35" s="1357"/>
      <c r="R35" s="1357"/>
      <c r="S35" s="1357"/>
      <c r="T35" s="1357"/>
      <c r="U35" s="1357"/>
      <c r="V35" s="1360"/>
      <c r="W35" s="1359"/>
      <c r="X35" s="662"/>
      <c r="Y35" s="1358"/>
      <c r="Z35" s="1358"/>
      <c r="AA35" s="1358"/>
      <c r="AB35" s="662"/>
      <c r="AC35" s="294"/>
    </row>
    <row r="36" spans="1:29" x14ac:dyDescent="0.2">
      <c r="A36" s="310">
        <v>23</v>
      </c>
      <c r="B36" s="1333"/>
      <c r="C36" s="1355"/>
      <c r="D36" s="317"/>
      <c r="E36" s="662"/>
      <c r="F36" s="1357"/>
      <c r="G36" s="1357"/>
      <c r="H36" s="662"/>
      <c r="I36" s="662"/>
      <c r="J36" s="1358"/>
      <c r="K36" s="1357"/>
      <c r="L36" s="662"/>
      <c r="M36" s="662"/>
      <c r="N36" s="662"/>
      <c r="O36" s="662"/>
      <c r="P36" s="662"/>
      <c r="Q36" s="1357"/>
      <c r="R36" s="1357"/>
      <c r="S36" s="1357"/>
      <c r="T36" s="1357"/>
      <c r="U36" s="1357"/>
      <c r="V36" s="1360"/>
      <c r="W36" s="1359"/>
      <c r="X36" s="662"/>
      <c r="Y36" s="1358"/>
      <c r="Z36" s="1358"/>
      <c r="AA36" s="1358"/>
      <c r="AB36" s="662"/>
      <c r="AC36" s="294"/>
    </row>
    <row r="37" spans="1:29" x14ac:dyDescent="0.2">
      <c r="A37" s="310">
        <v>24</v>
      </c>
      <c r="B37" s="1333"/>
      <c r="C37" s="1355"/>
      <c r="D37" s="317"/>
      <c r="E37" s="662"/>
      <c r="F37" s="1357"/>
      <c r="G37" s="1357"/>
      <c r="H37" s="662"/>
      <c r="I37" s="662"/>
      <c r="J37" s="1358"/>
      <c r="K37" s="1357"/>
      <c r="L37" s="662"/>
      <c r="M37" s="662"/>
      <c r="N37" s="662"/>
      <c r="O37" s="662"/>
      <c r="P37" s="662"/>
      <c r="Q37" s="1357"/>
      <c r="R37" s="1357"/>
      <c r="S37" s="1357"/>
      <c r="T37" s="1357"/>
      <c r="U37" s="1357"/>
      <c r="V37" s="1360"/>
      <c r="W37" s="1359"/>
      <c r="X37" s="662"/>
      <c r="Y37" s="1358"/>
      <c r="Z37" s="1358"/>
      <c r="AA37" s="1358"/>
      <c r="AB37" s="662"/>
      <c r="AC37" s="294"/>
    </row>
    <row r="38" spans="1:29" x14ac:dyDescent="0.2">
      <c r="A38" s="310">
        <v>25</v>
      </c>
      <c r="B38" s="1333"/>
      <c r="C38" s="1355"/>
      <c r="D38" s="317"/>
      <c r="E38" s="662"/>
      <c r="F38" s="1357"/>
      <c r="G38" s="1357"/>
      <c r="H38" s="662"/>
      <c r="I38" s="662"/>
      <c r="J38" s="1358"/>
      <c r="K38" s="1357"/>
      <c r="L38" s="662"/>
      <c r="M38" s="662"/>
      <c r="N38" s="662"/>
      <c r="O38" s="662"/>
      <c r="P38" s="662"/>
      <c r="Q38" s="1357"/>
      <c r="R38" s="1357"/>
      <c r="S38" s="1357"/>
      <c r="T38" s="1357"/>
      <c r="U38" s="1357"/>
      <c r="V38" s="1360"/>
      <c r="W38" s="1359"/>
      <c r="X38" s="662"/>
      <c r="Y38" s="1358"/>
      <c r="Z38" s="1358"/>
      <c r="AA38" s="1358"/>
      <c r="AB38" s="662"/>
      <c r="AC38" s="294"/>
    </row>
    <row r="39" spans="1:29" x14ac:dyDescent="0.2">
      <c r="A39" s="310">
        <v>26</v>
      </c>
      <c r="B39" s="1333"/>
      <c r="C39" s="1355"/>
      <c r="D39" s="317"/>
      <c r="E39" s="662"/>
      <c r="F39" s="1357"/>
      <c r="G39" s="1357"/>
      <c r="H39" s="662"/>
      <c r="I39" s="662"/>
      <c r="J39" s="1358"/>
      <c r="K39" s="1357"/>
      <c r="L39" s="662"/>
      <c r="M39" s="662"/>
      <c r="N39" s="662"/>
      <c r="O39" s="662"/>
      <c r="P39" s="662"/>
      <c r="Q39" s="1357"/>
      <c r="R39" s="1357"/>
      <c r="S39" s="1357"/>
      <c r="T39" s="1357"/>
      <c r="U39" s="1357"/>
      <c r="V39" s="1360"/>
      <c r="W39" s="1359"/>
      <c r="X39" s="662"/>
      <c r="Y39" s="1358"/>
      <c r="Z39" s="1358"/>
      <c r="AA39" s="1358"/>
      <c r="AB39" s="662"/>
      <c r="AC39" s="294"/>
    </row>
    <row r="40" spans="1:29" x14ac:dyDescent="0.2">
      <c r="A40" s="310">
        <v>27</v>
      </c>
      <c r="B40" s="1333"/>
      <c r="C40" s="1355"/>
      <c r="D40" s="317"/>
      <c r="E40" s="662"/>
      <c r="F40" s="1357"/>
      <c r="G40" s="1357"/>
      <c r="H40" s="662"/>
      <c r="I40" s="662"/>
      <c r="J40" s="1358"/>
      <c r="K40" s="1357"/>
      <c r="L40" s="662"/>
      <c r="M40" s="662"/>
      <c r="N40" s="662"/>
      <c r="O40" s="662"/>
      <c r="P40" s="662"/>
      <c r="Q40" s="1357"/>
      <c r="R40" s="1357"/>
      <c r="S40" s="1357"/>
      <c r="T40" s="1357"/>
      <c r="U40" s="1357"/>
      <c r="V40" s="1360"/>
      <c r="W40" s="1359"/>
      <c r="X40" s="662"/>
      <c r="Y40" s="1358"/>
      <c r="Z40" s="1358"/>
      <c r="AA40" s="1358"/>
      <c r="AB40" s="662"/>
      <c r="AC40" s="294"/>
    </row>
    <row r="41" spans="1:29" x14ac:dyDescent="0.2">
      <c r="A41" s="310">
        <v>28</v>
      </c>
      <c r="B41" s="1333"/>
      <c r="C41" s="1355"/>
      <c r="D41" s="317"/>
      <c r="E41" s="662"/>
      <c r="F41" s="1357"/>
      <c r="G41" s="1357"/>
      <c r="H41" s="662"/>
      <c r="I41" s="662"/>
      <c r="J41" s="1358"/>
      <c r="K41" s="1357"/>
      <c r="L41" s="662"/>
      <c r="M41" s="662"/>
      <c r="N41" s="662"/>
      <c r="O41" s="662"/>
      <c r="P41" s="662"/>
      <c r="Q41" s="1357"/>
      <c r="R41" s="1357"/>
      <c r="S41" s="1357"/>
      <c r="T41" s="1357"/>
      <c r="U41" s="1357"/>
      <c r="V41" s="1360"/>
      <c r="W41" s="1359"/>
      <c r="X41" s="662"/>
      <c r="Y41" s="1358"/>
      <c r="Z41" s="1358"/>
      <c r="AA41" s="1358"/>
      <c r="AB41" s="662"/>
      <c r="AC41" s="294"/>
    </row>
    <row r="42" spans="1:29" x14ac:dyDescent="0.2">
      <c r="A42" s="310">
        <v>29</v>
      </c>
      <c r="B42" s="1333"/>
      <c r="C42" s="1355"/>
      <c r="D42" s="317"/>
      <c r="E42" s="662"/>
      <c r="F42" s="1357"/>
      <c r="G42" s="1357"/>
      <c r="H42" s="662"/>
      <c r="I42" s="662"/>
      <c r="J42" s="1358"/>
      <c r="K42" s="1357"/>
      <c r="L42" s="662"/>
      <c r="M42" s="662"/>
      <c r="N42" s="662"/>
      <c r="O42" s="662"/>
      <c r="P42" s="662"/>
      <c r="Q42" s="1357"/>
      <c r="R42" s="1357"/>
      <c r="S42" s="1357"/>
      <c r="T42" s="1357"/>
      <c r="U42" s="1357"/>
      <c r="V42" s="1360"/>
      <c r="W42" s="1359"/>
      <c r="X42" s="662"/>
      <c r="Y42" s="1358"/>
      <c r="Z42" s="1358"/>
      <c r="AA42" s="1358"/>
      <c r="AB42" s="662"/>
      <c r="AC42" s="294"/>
    </row>
    <row r="43" spans="1:29" x14ac:dyDescent="0.2">
      <c r="A43" s="310">
        <v>30</v>
      </c>
      <c r="B43" s="1333"/>
      <c r="C43" s="1355"/>
      <c r="D43" s="317"/>
      <c r="E43" s="662"/>
      <c r="F43" s="1357"/>
      <c r="G43" s="1357"/>
      <c r="H43" s="662"/>
      <c r="I43" s="662"/>
      <c r="J43" s="1358"/>
      <c r="K43" s="1357"/>
      <c r="L43" s="662"/>
      <c r="M43" s="662"/>
      <c r="N43" s="662"/>
      <c r="O43" s="662"/>
      <c r="P43" s="662"/>
      <c r="Q43" s="1357"/>
      <c r="R43" s="1357"/>
      <c r="S43" s="1357"/>
      <c r="T43" s="1357"/>
      <c r="U43" s="1357"/>
      <c r="V43" s="1360"/>
      <c r="W43" s="1359"/>
      <c r="X43" s="662"/>
      <c r="Y43" s="1358"/>
      <c r="Z43" s="1358"/>
      <c r="AA43" s="1358"/>
      <c r="AB43" s="662"/>
      <c r="AC43" s="294"/>
    </row>
    <row r="44" spans="1:29" x14ac:dyDescent="0.2">
      <c r="A44" s="310">
        <v>31</v>
      </c>
      <c r="B44" s="1333"/>
      <c r="C44" s="1355"/>
      <c r="D44" s="317"/>
      <c r="E44" s="662"/>
      <c r="F44" s="1357"/>
      <c r="G44" s="1357"/>
      <c r="H44" s="662"/>
      <c r="I44" s="662"/>
      <c r="J44" s="1358"/>
      <c r="K44" s="1357"/>
      <c r="L44" s="662"/>
      <c r="M44" s="662"/>
      <c r="N44" s="662"/>
      <c r="O44" s="662"/>
      <c r="P44" s="662"/>
      <c r="Q44" s="1357"/>
      <c r="R44" s="1357"/>
      <c r="S44" s="1357"/>
      <c r="T44" s="1357"/>
      <c r="U44" s="1357"/>
      <c r="V44" s="1360"/>
      <c r="W44" s="1359"/>
      <c r="X44" s="662"/>
      <c r="Y44" s="1358"/>
      <c r="Z44" s="1358"/>
      <c r="AA44" s="1358"/>
      <c r="AB44" s="662"/>
      <c r="AC44" s="294"/>
    </row>
    <row r="45" spans="1:29" x14ac:dyDescent="0.2">
      <c r="A45" s="310">
        <v>32</v>
      </c>
      <c r="B45" s="1333"/>
      <c r="C45" s="1355"/>
      <c r="D45" s="317"/>
      <c r="E45" s="662"/>
      <c r="F45" s="1357"/>
      <c r="G45" s="1357"/>
      <c r="H45" s="662"/>
      <c r="I45" s="662"/>
      <c r="J45" s="1358"/>
      <c r="K45" s="1357"/>
      <c r="L45" s="662"/>
      <c r="M45" s="662"/>
      <c r="N45" s="662"/>
      <c r="O45" s="662"/>
      <c r="P45" s="662"/>
      <c r="Q45" s="1357"/>
      <c r="R45" s="1357"/>
      <c r="S45" s="1357"/>
      <c r="T45" s="1357"/>
      <c r="U45" s="1357"/>
      <c r="V45" s="1360"/>
      <c r="W45" s="1359"/>
      <c r="X45" s="662"/>
      <c r="Y45" s="1358"/>
      <c r="Z45" s="1358"/>
      <c r="AA45" s="1358"/>
      <c r="AB45" s="662"/>
      <c r="AC45" s="294"/>
    </row>
    <row r="46" spans="1:29" x14ac:dyDescent="0.2">
      <c r="A46" s="310">
        <v>33</v>
      </c>
      <c r="B46" s="1333"/>
      <c r="C46" s="1355"/>
      <c r="D46" s="317"/>
      <c r="E46" s="662"/>
      <c r="F46" s="1357"/>
      <c r="G46" s="1357"/>
      <c r="H46" s="662"/>
      <c r="I46" s="662"/>
      <c r="J46" s="1358"/>
      <c r="K46" s="1357"/>
      <c r="L46" s="662"/>
      <c r="M46" s="662"/>
      <c r="N46" s="662"/>
      <c r="O46" s="662"/>
      <c r="P46" s="662"/>
      <c r="Q46" s="1357"/>
      <c r="R46" s="1357"/>
      <c r="S46" s="1357"/>
      <c r="T46" s="1357"/>
      <c r="U46" s="1357"/>
      <c r="V46" s="1360"/>
      <c r="W46" s="1359"/>
      <c r="X46" s="662"/>
      <c r="Y46" s="1358"/>
      <c r="Z46" s="1358"/>
      <c r="AA46" s="1358"/>
      <c r="AB46" s="662"/>
      <c r="AC46" s="294"/>
    </row>
    <row r="47" spans="1:29" x14ac:dyDescent="0.2">
      <c r="A47" s="310">
        <v>34</v>
      </c>
      <c r="B47" s="1333"/>
      <c r="C47" s="1355"/>
      <c r="D47" s="317"/>
      <c r="E47" s="662"/>
      <c r="F47" s="1357"/>
      <c r="G47" s="1357"/>
      <c r="H47" s="662"/>
      <c r="I47" s="662"/>
      <c r="J47" s="1358"/>
      <c r="K47" s="1357"/>
      <c r="L47" s="662"/>
      <c r="M47" s="662"/>
      <c r="N47" s="662"/>
      <c r="O47" s="662"/>
      <c r="P47" s="662"/>
      <c r="Q47" s="1357"/>
      <c r="R47" s="1357"/>
      <c r="S47" s="1357"/>
      <c r="T47" s="1357"/>
      <c r="U47" s="1357"/>
      <c r="V47" s="1360"/>
      <c r="W47" s="1359"/>
      <c r="X47" s="662"/>
      <c r="Y47" s="1358"/>
      <c r="Z47" s="1358"/>
      <c r="AA47" s="1358"/>
      <c r="AB47" s="662"/>
      <c r="AC47" s="294"/>
    </row>
    <row r="48" spans="1:29" x14ac:dyDescent="0.2">
      <c r="A48" s="310">
        <v>35</v>
      </c>
      <c r="B48" s="1333"/>
      <c r="C48" s="1355"/>
      <c r="D48" s="317"/>
      <c r="E48" s="662"/>
      <c r="F48" s="1357"/>
      <c r="G48" s="1357"/>
      <c r="H48" s="662"/>
      <c r="I48" s="662"/>
      <c r="J48" s="1358"/>
      <c r="K48" s="1357"/>
      <c r="L48" s="662"/>
      <c r="M48" s="662"/>
      <c r="N48" s="662"/>
      <c r="O48" s="662"/>
      <c r="P48" s="662"/>
      <c r="Q48" s="1357"/>
      <c r="R48" s="1357"/>
      <c r="S48" s="1357"/>
      <c r="T48" s="1357"/>
      <c r="U48" s="1357"/>
      <c r="V48" s="1360"/>
      <c r="W48" s="1359"/>
      <c r="X48" s="662"/>
      <c r="Y48" s="1358"/>
      <c r="Z48" s="1358"/>
      <c r="AA48" s="1358"/>
      <c r="AB48" s="662"/>
      <c r="AC48" s="294"/>
    </row>
    <row r="49" spans="1:29" x14ac:dyDescent="0.2">
      <c r="A49" s="310">
        <v>36</v>
      </c>
      <c r="B49" s="1333"/>
      <c r="C49" s="1355"/>
      <c r="D49" s="317"/>
      <c r="E49" s="662"/>
      <c r="F49" s="1357"/>
      <c r="G49" s="1357"/>
      <c r="H49" s="662"/>
      <c r="I49" s="662"/>
      <c r="J49" s="1358"/>
      <c r="K49" s="1357"/>
      <c r="L49" s="662"/>
      <c r="M49" s="662"/>
      <c r="N49" s="662"/>
      <c r="O49" s="662"/>
      <c r="P49" s="662"/>
      <c r="Q49" s="1357"/>
      <c r="R49" s="1357"/>
      <c r="S49" s="1357"/>
      <c r="T49" s="1357"/>
      <c r="U49" s="1357"/>
      <c r="V49" s="1360"/>
      <c r="W49" s="1359"/>
      <c r="X49" s="662"/>
      <c r="Y49" s="1358"/>
      <c r="Z49" s="1358"/>
      <c r="AA49" s="1358"/>
      <c r="AB49" s="662"/>
      <c r="AC49" s="294"/>
    </row>
    <row r="50" spans="1:29" x14ac:dyDescent="0.2">
      <c r="A50" s="310">
        <v>37</v>
      </c>
      <c r="B50" s="1333"/>
      <c r="C50" s="1355"/>
      <c r="D50" s="317"/>
      <c r="E50" s="662"/>
      <c r="F50" s="1357"/>
      <c r="G50" s="1357"/>
      <c r="H50" s="662"/>
      <c r="I50" s="662"/>
      <c r="J50" s="1358"/>
      <c r="K50" s="1357"/>
      <c r="L50" s="662"/>
      <c r="M50" s="662"/>
      <c r="N50" s="662"/>
      <c r="O50" s="662"/>
      <c r="P50" s="662"/>
      <c r="Q50" s="1357"/>
      <c r="R50" s="1357"/>
      <c r="S50" s="1357"/>
      <c r="T50" s="1357"/>
      <c r="U50" s="1357"/>
      <c r="V50" s="1360"/>
      <c r="W50" s="1359"/>
      <c r="X50" s="662"/>
      <c r="Y50" s="1358"/>
      <c r="Z50" s="1358"/>
      <c r="AA50" s="1358"/>
      <c r="AB50" s="662"/>
      <c r="AC50" s="294"/>
    </row>
    <row r="51" spans="1:29" x14ac:dyDescent="0.2">
      <c r="A51" s="310">
        <v>38</v>
      </c>
      <c r="B51" s="1333"/>
      <c r="C51" s="1355"/>
      <c r="D51" s="317"/>
      <c r="E51" s="662"/>
      <c r="F51" s="1357"/>
      <c r="G51" s="1357"/>
      <c r="H51" s="662"/>
      <c r="I51" s="662"/>
      <c r="J51" s="1358"/>
      <c r="K51" s="1357"/>
      <c r="L51" s="662"/>
      <c r="M51" s="662"/>
      <c r="N51" s="662"/>
      <c r="O51" s="662"/>
      <c r="P51" s="662"/>
      <c r="Q51" s="1357"/>
      <c r="R51" s="1357"/>
      <c r="S51" s="1357"/>
      <c r="T51" s="1357"/>
      <c r="U51" s="1357"/>
      <c r="V51" s="1360"/>
      <c r="W51" s="1359"/>
      <c r="X51" s="662"/>
      <c r="Y51" s="1358"/>
      <c r="Z51" s="1358"/>
      <c r="AA51" s="1358"/>
      <c r="AB51" s="662"/>
      <c r="AC51" s="294"/>
    </row>
    <row r="52" spans="1:29" x14ac:dyDescent="0.2">
      <c r="A52" s="310">
        <v>39</v>
      </c>
      <c r="B52" s="1333"/>
      <c r="C52" s="1355"/>
      <c r="D52" s="317"/>
      <c r="E52" s="662"/>
      <c r="F52" s="1357"/>
      <c r="G52" s="1357"/>
      <c r="H52" s="662"/>
      <c r="I52" s="662"/>
      <c r="J52" s="1358"/>
      <c r="K52" s="1357"/>
      <c r="L52" s="662"/>
      <c r="M52" s="662"/>
      <c r="N52" s="662"/>
      <c r="O52" s="662"/>
      <c r="P52" s="662"/>
      <c r="Q52" s="1357"/>
      <c r="R52" s="1357"/>
      <c r="S52" s="1357"/>
      <c r="T52" s="1357"/>
      <c r="U52" s="1357"/>
      <c r="V52" s="1360"/>
      <c r="W52" s="1359"/>
      <c r="X52" s="662"/>
      <c r="Y52" s="1358"/>
      <c r="Z52" s="1358"/>
      <c r="AA52" s="1358"/>
      <c r="AB52" s="662"/>
      <c r="AC52" s="294"/>
    </row>
    <row r="53" spans="1:29" x14ac:dyDescent="0.2">
      <c r="A53" s="310">
        <v>40</v>
      </c>
      <c r="B53" s="1333"/>
      <c r="C53" s="1355"/>
      <c r="D53" s="317"/>
      <c r="E53" s="662"/>
      <c r="F53" s="1357"/>
      <c r="G53" s="1357"/>
      <c r="H53" s="662"/>
      <c r="I53" s="662"/>
      <c r="J53" s="1358"/>
      <c r="K53" s="1357"/>
      <c r="L53" s="662"/>
      <c r="M53" s="662"/>
      <c r="N53" s="662"/>
      <c r="O53" s="662"/>
      <c r="P53" s="662"/>
      <c r="Q53" s="1357"/>
      <c r="R53" s="1357"/>
      <c r="S53" s="1357"/>
      <c r="T53" s="1357"/>
      <c r="U53" s="1357"/>
      <c r="V53" s="1360"/>
      <c r="W53" s="1359"/>
      <c r="X53" s="662"/>
      <c r="Y53" s="1358"/>
      <c r="Z53" s="1358"/>
      <c r="AA53" s="1358"/>
      <c r="AB53" s="662"/>
      <c r="AC53" s="294"/>
    </row>
    <row r="54" spans="1:29" x14ac:dyDescent="0.2">
      <c r="A54" s="310">
        <v>41</v>
      </c>
      <c r="B54" s="1333"/>
      <c r="C54" s="1355"/>
      <c r="D54" s="317"/>
      <c r="E54" s="662"/>
      <c r="F54" s="1357"/>
      <c r="G54" s="1357"/>
      <c r="H54" s="662"/>
      <c r="I54" s="662"/>
      <c r="J54" s="1358"/>
      <c r="K54" s="1357"/>
      <c r="L54" s="662"/>
      <c r="M54" s="662"/>
      <c r="N54" s="662"/>
      <c r="O54" s="662"/>
      <c r="P54" s="662"/>
      <c r="Q54" s="1357"/>
      <c r="R54" s="1357"/>
      <c r="S54" s="1357"/>
      <c r="T54" s="1357"/>
      <c r="U54" s="1357"/>
      <c r="V54" s="1360"/>
      <c r="W54" s="1359"/>
      <c r="X54" s="662"/>
      <c r="Y54" s="1358"/>
      <c r="Z54" s="1358"/>
      <c r="AA54" s="1358"/>
      <c r="AB54" s="662"/>
      <c r="AC54" s="294"/>
    </row>
    <row r="55" spans="1:29" x14ac:dyDescent="0.2">
      <c r="A55" s="310">
        <v>42</v>
      </c>
      <c r="B55" s="1333"/>
      <c r="C55" s="1355"/>
      <c r="D55" s="317"/>
      <c r="E55" s="662"/>
      <c r="F55" s="1357"/>
      <c r="G55" s="1357"/>
      <c r="H55" s="662"/>
      <c r="I55" s="662"/>
      <c r="J55" s="1358"/>
      <c r="K55" s="1357"/>
      <c r="L55" s="662"/>
      <c r="M55" s="662"/>
      <c r="N55" s="662"/>
      <c r="O55" s="662"/>
      <c r="P55" s="662"/>
      <c r="Q55" s="1357"/>
      <c r="R55" s="1357"/>
      <c r="S55" s="1357"/>
      <c r="T55" s="1357"/>
      <c r="U55" s="1357"/>
      <c r="V55" s="1360"/>
      <c r="W55" s="1359"/>
      <c r="X55" s="662"/>
      <c r="Y55" s="1358"/>
      <c r="Z55" s="1358"/>
      <c r="AA55" s="1358"/>
      <c r="AB55" s="662"/>
      <c r="AC55" s="294"/>
    </row>
    <row r="56" spans="1:29" x14ac:dyDescent="0.2">
      <c r="A56" s="310">
        <v>43</v>
      </c>
      <c r="B56" s="1333"/>
      <c r="C56" s="1355"/>
      <c r="D56" s="317"/>
      <c r="E56" s="662"/>
      <c r="F56" s="1357"/>
      <c r="G56" s="1357"/>
      <c r="H56" s="662"/>
      <c r="I56" s="662"/>
      <c r="J56" s="1358"/>
      <c r="K56" s="1357"/>
      <c r="L56" s="662"/>
      <c r="M56" s="662"/>
      <c r="N56" s="662"/>
      <c r="O56" s="662"/>
      <c r="P56" s="662"/>
      <c r="Q56" s="1357"/>
      <c r="R56" s="1357"/>
      <c r="S56" s="1357"/>
      <c r="T56" s="1357"/>
      <c r="U56" s="1357"/>
      <c r="V56" s="1360"/>
      <c r="W56" s="1359"/>
      <c r="X56" s="662"/>
      <c r="Y56" s="1358"/>
      <c r="Z56" s="1358"/>
      <c r="AA56" s="1358"/>
      <c r="AB56" s="662"/>
      <c r="AC56" s="294"/>
    </row>
    <row r="57" spans="1:29" x14ac:dyDescent="0.2">
      <c r="A57" s="310">
        <v>44</v>
      </c>
      <c r="B57" s="1333"/>
      <c r="C57" s="1355"/>
      <c r="D57" s="317"/>
      <c r="E57" s="662"/>
      <c r="F57" s="1357"/>
      <c r="G57" s="1357"/>
      <c r="H57" s="662"/>
      <c r="I57" s="662"/>
      <c r="J57" s="1358"/>
      <c r="K57" s="1357"/>
      <c r="L57" s="662"/>
      <c r="M57" s="662"/>
      <c r="N57" s="662"/>
      <c r="O57" s="662"/>
      <c r="P57" s="662"/>
      <c r="Q57" s="1357"/>
      <c r="R57" s="1357"/>
      <c r="S57" s="1357"/>
      <c r="T57" s="1357"/>
      <c r="U57" s="1357"/>
      <c r="V57" s="1360"/>
      <c r="W57" s="1359"/>
      <c r="X57" s="662"/>
      <c r="Y57" s="1358"/>
      <c r="Z57" s="1358"/>
      <c r="AA57" s="1358"/>
      <c r="AB57" s="662"/>
      <c r="AC57" s="294"/>
    </row>
    <row r="58" spans="1:29" x14ac:dyDescent="0.2">
      <c r="A58" s="310">
        <v>45</v>
      </c>
      <c r="B58" s="1333"/>
      <c r="C58" s="1355"/>
      <c r="D58" s="317"/>
      <c r="E58" s="662"/>
      <c r="F58" s="1357"/>
      <c r="G58" s="1357"/>
      <c r="H58" s="662"/>
      <c r="I58" s="662"/>
      <c r="J58" s="1358"/>
      <c r="K58" s="1357"/>
      <c r="L58" s="662"/>
      <c r="M58" s="662"/>
      <c r="N58" s="662"/>
      <c r="O58" s="662"/>
      <c r="P58" s="662"/>
      <c r="Q58" s="1357"/>
      <c r="R58" s="1357"/>
      <c r="S58" s="1357"/>
      <c r="T58" s="1357"/>
      <c r="U58" s="1357"/>
      <c r="V58" s="1360"/>
      <c r="W58" s="1359"/>
      <c r="X58" s="662"/>
      <c r="Y58" s="1358"/>
      <c r="Z58" s="1358"/>
      <c r="AA58" s="1358"/>
      <c r="AB58" s="662"/>
      <c r="AC58" s="294"/>
    </row>
    <row r="59" spans="1:29" x14ac:dyDescent="0.2">
      <c r="A59" s="310">
        <v>46</v>
      </c>
      <c r="B59" s="1333"/>
      <c r="C59" s="1355"/>
      <c r="D59" s="317"/>
      <c r="E59" s="662"/>
      <c r="F59" s="1357"/>
      <c r="G59" s="1357"/>
      <c r="H59" s="662"/>
      <c r="I59" s="662"/>
      <c r="J59" s="1358"/>
      <c r="K59" s="1357"/>
      <c r="L59" s="662"/>
      <c r="M59" s="662"/>
      <c r="N59" s="662"/>
      <c r="O59" s="662"/>
      <c r="P59" s="662"/>
      <c r="Q59" s="1357"/>
      <c r="R59" s="1357"/>
      <c r="S59" s="1357"/>
      <c r="T59" s="1357"/>
      <c r="U59" s="1357"/>
      <c r="V59" s="1360"/>
      <c r="W59" s="1359"/>
      <c r="X59" s="662"/>
      <c r="Y59" s="1358"/>
      <c r="Z59" s="1358"/>
      <c r="AA59" s="1358"/>
      <c r="AB59" s="662"/>
      <c r="AC59" s="294"/>
    </row>
    <row r="60" spans="1:29" x14ac:dyDescent="0.2">
      <c r="A60" s="310">
        <v>47</v>
      </c>
      <c r="B60" s="1333"/>
      <c r="C60" s="1355"/>
      <c r="D60" s="317"/>
      <c r="E60" s="662"/>
      <c r="F60" s="1357"/>
      <c r="G60" s="1357"/>
      <c r="H60" s="662"/>
      <c r="I60" s="662"/>
      <c r="J60" s="1358"/>
      <c r="K60" s="1357"/>
      <c r="L60" s="662"/>
      <c r="M60" s="662"/>
      <c r="N60" s="662"/>
      <c r="O60" s="662"/>
      <c r="P60" s="662"/>
      <c r="Q60" s="1357"/>
      <c r="R60" s="1357"/>
      <c r="S60" s="1357"/>
      <c r="T60" s="1357"/>
      <c r="U60" s="1357"/>
      <c r="V60" s="1360"/>
      <c r="W60" s="1359"/>
      <c r="X60" s="662"/>
      <c r="Y60" s="1358"/>
      <c r="Z60" s="1358"/>
      <c r="AA60" s="1358"/>
      <c r="AB60" s="662"/>
      <c r="AC60" s="294"/>
    </row>
    <row r="61" spans="1:29" x14ac:dyDescent="0.2">
      <c r="A61" s="310">
        <v>48</v>
      </c>
      <c r="B61" s="1333"/>
      <c r="C61" s="1355"/>
      <c r="D61" s="317"/>
      <c r="E61" s="662"/>
      <c r="F61" s="1357"/>
      <c r="G61" s="1357"/>
      <c r="H61" s="662"/>
      <c r="I61" s="662"/>
      <c r="J61" s="1358"/>
      <c r="K61" s="1357"/>
      <c r="L61" s="662"/>
      <c r="M61" s="662"/>
      <c r="N61" s="662"/>
      <c r="O61" s="662"/>
      <c r="P61" s="662"/>
      <c r="Q61" s="1357"/>
      <c r="R61" s="1357"/>
      <c r="S61" s="1357"/>
      <c r="T61" s="1357"/>
      <c r="U61" s="1357"/>
      <c r="V61" s="1360"/>
      <c r="W61" s="1359"/>
      <c r="X61" s="662"/>
      <c r="Y61" s="1358"/>
      <c r="Z61" s="1358"/>
      <c r="AA61" s="1358"/>
      <c r="AB61" s="662"/>
      <c r="AC61" s="294"/>
    </row>
    <row r="62" spans="1:29" x14ac:dyDescent="0.2">
      <c r="A62" s="310">
        <v>49</v>
      </c>
      <c r="B62" s="1333"/>
      <c r="C62" s="1355"/>
      <c r="D62" s="317"/>
      <c r="E62" s="662"/>
      <c r="F62" s="1357"/>
      <c r="G62" s="1357"/>
      <c r="H62" s="662"/>
      <c r="I62" s="662"/>
      <c r="J62" s="1358"/>
      <c r="K62" s="1357"/>
      <c r="L62" s="662"/>
      <c r="M62" s="662"/>
      <c r="N62" s="662"/>
      <c r="O62" s="662"/>
      <c r="P62" s="662"/>
      <c r="Q62" s="1357"/>
      <c r="R62" s="1357"/>
      <c r="S62" s="1357"/>
      <c r="T62" s="1357"/>
      <c r="U62" s="1357"/>
      <c r="V62" s="1360"/>
      <c r="W62" s="1359"/>
      <c r="X62" s="662"/>
      <c r="Y62" s="1358"/>
      <c r="Z62" s="1358"/>
      <c r="AA62" s="1358"/>
      <c r="AB62" s="662"/>
      <c r="AC62" s="294"/>
    </row>
    <row r="63" spans="1:29" x14ac:dyDescent="0.2">
      <c r="A63" s="310">
        <v>50</v>
      </c>
      <c r="B63" s="1333"/>
      <c r="C63" s="1355"/>
      <c r="D63" s="317"/>
      <c r="E63" s="662"/>
      <c r="F63" s="1357"/>
      <c r="G63" s="1357"/>
      <c r="H63" s="662"/>
      <c r="I63" s="662"/>
      <c r="J63" s="1358"/>
      <c r="K63" s="1357"/>
      <c r="L63" s="662"/>
      <c r="M63" s="662"/>
      <c r="N63" s="662"/>
      <c r="O63" s="662"/>
      <c r="P63" s="662"/>
      <c r="Q63" s="1357"/>
      <c r="R63" s="1357"/>
      <c r="S63" s="1357"/>
      <c r="T63" s="1357"/>
      <c r="U63" s="1357"/>
      <c r="V63" s="1360"/>
      <c r="W63" s="1359"/>
      <c r="X63" s="662"/>
      <c r="Y63" s="1358"/>
      <c r="Z63" s="1358"/>
      <c r="AA63" s="1358"/>
      <c r="AB63" s="662"/>
      <c r="AC63" s="294"/>
    </row>
    <row r="64" spans="1:29" hidden="1" x14ac:dyDescent="0.2">
      <c r="A64" s="310">
        <v>51</v>
      </c>
      <c r="B64" s="1333"/>
      <c r="C64" s="1355"/>
      <c r="D64" s="317"/>
      <c r="E64" s="662"/>
      <c r="F64" s="1357"/>
      <c r="G64" s="1357"/>
      <c r="H64" s="662"/>
      <c r="I64" s="662"/>
      <c r="J64" s="1358"/>
      <c r="K64" s="1357"/>
      <c r="L64" s="662"/>
      <c r="M64" s="662"/>
      <c r="N64" s="662"/>
      <c r="O64" s="662"/>
      <c r="P64" s="662"/>
      <c r="Q64" s="1357"/>
      <c r="R64" s="1357"/>
      <c r="S64" s="1357"/>
      <c r="T64" s="1357"/>
      <c r="U64" s="1357"/>
      <c r="V64" s="1360"/>
      <c r="W64" s="1359"/>
      <c r="X64" s="662"/>
      <c r="Y64" s="1358"/>
      <c r="Z64" s="1358"/>
      <c r="AA64" s="1358"/>
      <c r="AB64" s="662"/>
      <c r="AC64" s="294"/>
    </row>
    <row r="65" spans="1:29" hidden="1" x14ac:dyDescent="0.2">
      <c r="A65" s="310">
        <v>52</v>
      </c>
      <c r="B65" s="1333"/>
      <c r="C65" s="1355"/>
      <c r="D65" s="317"/>
      <c r="E65" s="662"/>
      <c r="F65" s="1357"/>
      <c r="G65" s="1357"/>
      <c r="H65" s="662"/>
      <c r="I65" s="662"/>
      <c r="J65" s="1358"/>
      <c r="K65" s="1357"/>
      <c r="L65" s="662"/>
      <c r="M65" s="662"/>
      <c r="N65" s="662"/>
      <c r="O65" s="662"/>
      <c r="P65" s="662"/>
      <c r="Q65" s="1357"/>
      <c r="R65" s="1357"/>
      <c r="S65" s="1357"/>
      <c r="T65" s="1357"/>
      <c r="U65" s="1357"/>
      <c r="V65" s="1360"/>
      <c r="W65" s="1359"/>
      <c r="X65" s="662"/>
      <c r="Y65" s="1358"/>
      <c r="Z65" s="1358"/>
      <c r="AA65" s="1358"/>
      <c r="AB65" s="662"/>
      <c r="AC65" s="294"/>
    </row>
    <row r="66" spans="1:29" hidden="1" x14ac:dyDescent="0.2">
      <c r="A66" s="310">
        <v>53</v>
      </c>
      <c r="B66" s="1333"/>
      <c r="C66" s="1355"/>
      <c r="D66" s="317"/>
      <c r="E66" s="662"/>
      <c r="F66" s="1357"/>
      <c r="G66" s="1357"/>
      <c r="H66" s="662"/>
      <c r="I66" s="662"/>
      <c r="J66" s="1358"/>
      <c r="K66" s="1357"/>
      <c r="L66" s="662"/>
      <c r="M66" s="662"/>
      <c r="N66" s="662"/>
      <c r="O66" s="662"/>
      <c r="P66" s="662"/>
      <c r="Q66" s="1357"/>
      <c r="R66" s="1357"/>
      <c r="S66" s="1357"/>
      <c r="T66" s="1357"/>
      <c r="U66" s="1357"/>
      <c r="V66" s="1360"/>
      <c r="W66" s="1359"/>
      <c r="X66" s="662"/>
      <c r="Y66" s="1358"/>
      <c r="Z66" s="1358"/>
      <c r="AA66" s="1358"/>
      <c r="AB66" s="662"/>
      <c r="AC66" s="294"/>
    </row>
    <row r="67" spans="1:29" hidden="1" x14ac:dyDescent="0.2">
      <c r="A67" s="310">
        <v>54</v>
      </c>
      <c r="B67" s="1333"/>
      <c r="C67" s="1355"/>
      <c r="D67" s="317"/>
      <c r="E67" s="662"/>
      <c r="F67" s="1357"/>
      <c r="G67" s="1357"/>
      <c r="H67" s="662"/>
      <c r="I67" s="662"/>
      <c r="J67" s="1358"/>
      <c r="K67" s="1357"/>
      <c r="L67" s="662"/>
      <c r="M67" s="662"/>
      <c r="N67" s="662"/>
      <c r="O67" s="662"/>
      <c r="P67" s="662"/>
      <c r="Q67" s="1357"/>
      <c r="R67" s="1357"/>
      <c r="S67" s="1357"/>
      <c r="T67" s="1357"/>
      <c r="U67" s="1357"/>
      <c r="V67" s="1360"/>
      <c r="W67" s="1359"/>
      <c r="X67" s="662"/>
      <c r="Y67" s="1358"/>
      <c r="Z67" s="1358"/>
      <c r="AA67" s="1358"/>
      <c r="AB67" s="662"/>
      <c r="AC67" s="294"/>
    </row>
    <row r="68" spans="1:29" hidden="1" x14ac:dyDescent="0.2">
      <c r="A68" s="310">
        <v>55</v>
      </c>
      <c r="B68" s="1333"/>
      <c r="C68" s="1355"/>
      <c r="D68" s="317"/>
      <c r="E68" s="662"/>
      <c r="F68" s="1357"/>
      <c r="G68" s="1357"/>
      <c r="H68" s="662"/>
      <c r="I68" s="662"/>
      <c r="J68" s="1358"/>
      <c r="K68" s="1357"/>
      <c r="L68" s="662"/>
      <c r="M68" s="662"/>
      <c r="N68" s="662"/>
      <c r="O68" s="662"/>
      <c r="P68" s="662"/>
      <c r="Q68" s="1357"/>
      <c r="R68" s="1357"/>
      <c r="S68" s="1357"/>
      <c r="T68" s="1357"/>
      <c r="U68" s="1357"/>
      <c r="V68" s="1360"/>
      <c r="W68" s="1359"/>
      <c r="X68" s="662"/>
      <c r="Y68" s="1358"/>
      <c r="Z68" s="1358"/>
      <c r="AA68" s="1358"/>
      <c r="AB68" s="662"/>
      <c r="AC68" s="294"/>
    </row>
    <row r="69" spans="1:29" hidden="1" x14ac:dyDescent="0.2">
      <c r="A69" s="310">
        <v>56</v>
      </c>
      <c r="B69" s="1333"/>
      <c r="C69" s="1355"/>
      <c r="D69" s="317"/>
      <c r="E69" s="662"/>
      <c r="F69" s="1357"/>
      <c r="G69" s="1357"/>
      <c r="H69" s="662"/>
      <c r="I69" s="662"/>
      <c r="J69" s="1358"/>
      <c r="K69" s="1357"/>
      <c r="L69" s="662"/>
      <c r="M69" s="662"/>
      <c r="N69" s="662"/>
      <c r="O69" s="662"/>
      <c r="P69" s="662"/>
      <c r="Q69" s="1357"/>
      <c r="R69" s="1357"/>
      <c r="S69" s="1357"/>
      <c r="T69" s="1357"/>
      <c r="U69" s="1357"/>
      <c r="V69" s="1360"/>
      <c r="W69" s="1359"/>
      <c r="X69" s="662"/>
      <c r="Y69" s="1358"/>
      <c r="Z69" s="1358"/>
      <c r="AA69" s="1358"/>
      <c r="AB69" s="662"/>
      <c r="AC69" s="294"/>
    </row>
    <row r="70" spans="1:29" hidden="1" x14ac:dyDescent="0.2">
      <c r="A70" s="310">
        <v>57</v>
      </c>
      <c r="B70" s="1333"/>
      <c r="C70" s="1355"/>
      <c r="D70" s="317"/>
      <c r="E70" s="662"/>
      <c r="F70" s="1357"/>
      <c r="G70" s="1357"/>
      <c r="H70" s="662"/>
      <c r="I70" s="662"/>
      <c r="J70" s="1358"/>
      <c r="K70" s="1357"/>
      <c r="L70" s="662"/>
      <c r="M70" s="662"/>
      <c r="N70" s="662"/>
      <c r="O70" s="662"/>
      <c r="P70" s="662"/>
      <c r="Q70" s="1357"/>
      <c r="R70" s="1357"/>
      <c r="S70" s="1357"/>
      <c r="T70" s="1357"/>
      <c r="U70" s="1357"/>
      <c r="V70" s="1360"/>
      <c r="W70" s="1359"/>
      <c r="X70" s="662"/>
      <c r="Y70" s="1358"/>
      <c r="Z70" s="1358"/>
      <c r="AA70" s="1358"/>
      <c r="AB70" s="662"/>
      <c r="AC70" s="294"/>
    </row>
    <row r="71" spans="1:29" hidden="1" x14ac:dyDescent="0.2">
      <c r="A71" s="310">
        <v>58</v>
      </c>
      <c r="B71" s="1333"/>
      <c r="C71" s="1355"/>
      <c r="D71" s="317"/>
      <c r="E71" s="662"/>
      <c r="F71" s="1357"/>
      <c r="G71" s="1357"/>
      <c r="H71" s="662"/>
      <c r="I71" s="662"/>
      <c r="J71" s="1358"/>
      <c r="K71" s="1357"/>
      <c r="L71" s="662"/>
      <c r="M71" s="662"/>
      <c r="N71" s="662"/>
      <c r="O71" s="662"/>
      <c r="P71" s="662"/>
      <c r="Q71" s="1357"/>
      <c r="R71" s="1357"/>
      <c r="S71" s="1357"/>
      <c r="T71" s="1357"/>
      <c r="U71" s="1357"/>
      <c r="V71" s="1360"/>
      <c r="W71" s="1359"/>
      <c r="X71" s="662"/>
      <c r="Y71" s="1358"/>
      <c r="Z71" s="1358"/>
      <c r="AA71" s="1358"/>
      <c r="AB71" s="662"/>
      <c r="AC71" s="294"/>
    </row>
    <row r="72" spans="1:29" hidden="1" x14ac:dyDescent="0.2">
      <c r="A72" s="310">
        <v>59</v>
      </c>
      <c r="B72" s="1333"/>
      <c r="C72" s="1355"/>
      <c r="D72" s="317"/>
      <c r="E72" s="662"/>
      <c r="F72" s="1357"/>
      <c r="G72" s="1357"/>
      <c r="H72" s="662"/>
      <c r="I72" s="662"/>
      <c r="J72" s="1358"/>
      <c r="K72" s="1357"/>
      <c r="L72" s="662"/>
      <c r="M72" s="662"/>
      <c r="N72" s="662"/>
      <c r="O72" s="662"/>
      <c r="P72" s="662"/>
      <c r="Q72" s="1357"/>
      <c r="R72" s="1357"/>
      <c r="S72" s="1357"/>
      <c r="T72" s="1357"/>
      <c r="U72" s="1357"/>
      <c r="V72" s="1360"/>
      <c r="W72" s="1359"/>
      <c r="X72" s="662"/>
      <c r="Y72" s="1358"/>
      <c r="Z72" s="1358"/>
      <c r="AA72" s="1358"/>
      <c r="AB72" s="662"/>
      <c r="AC72" s="294"/>
    </row>
    <row r="73" spans="1:29" hidden="1" x14ac:dyDescent="0.2">
      <c r="A73" s="310">
        <v>60</v>
      </c>
      <c r="B73" s="1333"/>
      <c r="C73" s="1355"/>
      <c r="D73" s="317"/>
      <c r="E73" s="662"/>
      <c r="F73" s="1357"/>
      <c r="G73" s="1357"/>
      <c r="H73" s="662"/>
      <c r="I73" s="662"/>
      <c r="J73" s="1358"/>
      <c r="K73" s="1357"/>
      <c r="L73" s="662"/>
      <c r="M73" s="662"/>
      <c r="N73" s="662"/>
      <c r="O73" s="662"/>
      <c r="P73" s="662"/>
      <c r="Q73" s="1357"/>
      <c r="R73" s="1357"/>
      <c r="S73" s="1357"/>
      <c r="T73" s="1357"/>
      <c r="U73" s="1357"/>
      <c r="V73" s="1360"/>
      <c r="W73" s="1359"/>
      <c r="X73" s="662"/>
      <c r="Y73" s="1358"/>
      <c r="Z73" s="1358"/>
      <c r="AA73" s="1358"/>
      <c r="AB73" s="662"/>
      <c r="AC73" s="294"/>
    </row>
    <row r="74" spans="1:29" hidden="1" x14ac:dyDescent="0.2">
      <c r="A74" s="310">
        <v>61</v>
      </c>
      <c r="B74" s="1333"/>
      <c r="C74" s="1355"/>
      <c r="D74" s="317"/>
      <c r="E74" s="662"/>
      <c r="F74" s="1357"/>
      <c r="G74" s="1357"/>
      <c r="H74" s="662"/>
      <c r="I74" s="662"/>
      <c r="J74" s="1358"/>
      <c r="K74" s="1357"/>
      <c r="L74" s="662"/>
      <c r="M74" s="662"/>
      <c r="N74" s="662"/>
      <c r="O74" s="662"/>
      <c r="P74" s="662"/>
      <c r="Q74" s="1357"/>
      <c r="R74" s="1357"/>
      <c r="S74" s="1357"/>
      <c r="T74" s="1357"/>
      <c r="U74" s="1357"/>
      <c r="V74" s="1360"/>
      <c r="W74" s="1359"/>
      <c r="X74" s="662"/>
      <c r="Y74" s="1358"/>
      <c r="Z74" s="1358"/>
      <c r="AA74" s="1358"/>
      <c r="AB74" s="662"/>
      <c r="AC74" s="294"/>
    </row>
    <row r="75" spans="1:29" hidden="1" x14ac:dyDescent="0.2">
      <c r="A75" s="310">
        <v>62</v>
      </c>
      <c r="B75" s="1333"/>
      <c r="C75" s="1355"/>
      <c r="D75" s="317"/>
      <c r="E75" s="662"/>
      <c r="F75" s="1357"/>
      <c r="G75" s="1357"/>
      <c r="H75" s="662"/>
      <c r="I75" s="662"/>
      <c r="J75" s="1358"/>
      <c r="K75" s="1357"/>
      <c r="L75" s="662"/>
      <c r="M75" s="662"/>
      <c r="N75" s="662"/>
      <c r="O75" s="662"/>
      <c r="P75" s="662"/>
      <c r="Q75" s="1357"/>
      <c r="R75" s="1357"/>
      <c r="S75" s="1357"/>
      <c r="T75" s="1357"/>
      <c r="U75" s="1357"/>
      <c r="V75" s="1360"/>
      <c r="W75" s="1359"/>
      <c r="X75" s="662"/>
      <c r="Y75" s="1358"/>
      <c r="Z75" s="1358"/>
      <c r="AA75" s="1358"/>
      <c r="AB75" s="662"/>
      <c r="AC75" s="294"/>
    </row>
    <row r="76" spans="1:29" hidden="1" x14ac:dyDescent="0.2">
      <c r="A76" s="310">
        <v>63</v>
      </c>
      <c r="B76" s="1333"/>
      <c r="C76" s="1355"/>
      <c r="D76" s="317"/>
      <c r="E76" s="662"/>
      <c r="F76" s="1357"/>
      <c r="G76" s="1357"/>
      <c r="H76" s="662"/>
      <c r="I76" s="662"/>
      <c r="J76" s="1358"/>
      <c r="K76" s="1357"/>
      <c r="L76" s="662"/>
      <c r="M76" s="662"/>
      <c r="N76" s="662"/>
      <c r="O76" s="662"/>
      <c r="P76" s="662"/>
      <c r="Q76" s="1357"/>
      <c r="R76" s="1357"/>
      <c r="S76" s="1357"/>
      <c r="T76" s="1357"/>
      <c r="U76" s="1357"/>
      <c r="V76" s="1360"/>
      <c r="W76" s="1359"/>
      <c r="X76" s="662"/>
      <c r="Y76" s="1358"/>
      <c r="Z76" s="1358"/>
      <c r="AA76" s="1358"/>
      <c r="AB76" s="662"/>
      <c r="AC76" s="294"/>
    </row>
    <row r="77" spans="1:29" hidden="1" x14ac:dyDescent="0.2">
      <c r="A77" s="310">
        <v>64</v>
      </c>
      <c r="B77" s="1333"/>
      <c r="C77" s="1355"/>
      <c r="D77" s="317"/>
      <c r="E77" s="662"/>
      <c r="F77" s="1357"/>
      <c r="G77" s="1357"/>
      <c r="H77" s="662"/>
      <c r="I77" s="662"/>
      <c r="J77" s="1358"/>
      <c r="K77" s="1357"/>
      <c r="L77" s="662"/>
      <c r="M77" s="662"/>
      <c r="N77" s="662"/>
      <c r="O77" s="662"/>
      <c r="P77" s="662"/>
      <c r="Q77" s="1357"/>
      <c r="R77" s="1357"/>
      <c r="S77" s="1357"/>
      <c r="T77" s="1357"/>
      <c r="U77" s="1357"/>
      <c r="V77" s="1360"/>
      <c r="W77" s="1359"/>
      <c r="X77" s="662"/>
      <c r="Y77" s="1358"/>
      <c r="Z77" s="1358"/>
      <c r="AA77" s="1358"/>
      <c r="AB77" s="662"/>
      <c r="AC77" s="294"/>
    </row>
    <row r="78" spans="1:29" hidden="1" x14ac:dyDescent="0.2">
      <c r="A78" s="310">
        <v>65</v>
      </c>
      <c r="B78" s="1333"/>
      <c r="C78" s="1355"/>
      <c r="D78" s="317"/>
      <c r="E78" s="662"/>
      <c r="F78" s="1357"/>
      <c r="G78" s="1357"/>
      <c r="H78" s="662"/>
      <c r="I78" s="662"/>
      <c r="J78" s="1358"/>
      <c r="K78" s="1357"/>
      <c r="L78" s="662"/>
      <c r="M78" s="662"/>
      <c r="N78" s="662"/>
      <c r="O78" s="662"/>
      <c r="P78" s="662"/>
      <c r="Q78" s="1357"/>
      <c r="R78" s="1357"/>
      <c r="S78" s="1357"/>
      <c r="T78" s="1357"/>
      <c r="U78" s="1357"/>
      <c r="V78" s="1360"/>
      <c r="W78" s="1359"/>
      <c r="X78" s="662"/>
      <c r="Y78" s="1358"/>
      <c r="Z78" s="1358"/>
      <c r="AA78" s="1358"/>
      <c r="AB78" s="662"/>
      <c r="AC78" s="294"/>
    </row>
    <row r="79" spans="1:29" hidden="1" x14ac:dyDescent="0.2">
      <c r="A79" s="310">
        <v>66</v>
      </c>
      <c r="B79" s="1333"/>
      <c r="C79" s="1355"/>
      <c r="D79" s="317"/>
      <c r="E79" s="662"/>
      <c r="F79" s="1357"/>
      <c r="G79" s="1357"/>
      <c r="H79" s="662"/>
      <c r="I79" s="662"/>
      <c r="J79" s="1358"/>
      <c r="K79" s="1357"/>
      <c r="L79" s="662"/>
      <c r="M79" s="662"/>
      <c r="N79" s="662"/>
      <c r="O79" s="662"/>
      <c r="P79" s="662"/>
      <c r="Q79" s="1357"/>
      <c r="R79" s="1357"/>
      <c r="S79" s="1357"/>
      <c r="T79" s="1357"/>
      <c r="U79" s="1357"/>
      <c r="V79" s="1360"/>
      <c r="W79" s="1359"/>
      <c r="X79" s="662"/>
      <c r="Y79" s="1358"/>
      <c r="Z79" s="1358"/>
      <c r="AA79" s="1358"/>
      <c r="AB79" s="662"/>
      <c r="AC79" s="294"/>
    </row>
    <row r="80" spans="1:29" hidden="1" x14ac:dyDescent="0.2">
      <c r="A80" s="310">
        <v>67</v>
      </c>
      <c r="B80" s="1333"/>
      <c r="C80" s="1355"/>
      <c r="D80" s="317"/>
      <c r="E80" s="662"/>
      <c r="F80" s="1357"/>
      <c r="G80" s="1357"/>
      <c r="H80" s="662"/>
      <c r="I80" s="662"/>
      <c r="J80" s="1358"/>
      <c r="K80" s="1357"/>
      <c r="L80" s="662"/>
      <c r="M80" s="662"/>
      <c r="N80" s="662"/>
      <c r="O80" s="662"/>
      <c r="P80" s="662"/>
      <c r="Q80" s="1357"/>
      <c r="R80" s="1357"/>
      <c r="S80" s="1357"/>
      <c r="T80" s="1357"/>
      <c r="U80" s="1357"/>
      <c r="V80" s="1360"/>
      <c r="W80" s="1359"/>
      <c r="X80" s="662"/>
      <c r="Y80" s="1358"/>
      <c r="Z80" s="1358"/>
      <c r="AA80" s="1358"/>
      <c r="AB80" s="662"/>
      <c r="AC80" s="294"/>
    </row>
    <row r="81" spans="1:29" hidden="1" x14ac:dyDescent="0.2">
      <c r="A81" s="310">
        <v>68</v>
      </c>
      <c r="B81" s="1333"/>
      <c r="C81" s="1355"/>
      <c r="D81" s="317"/>
      <c r="E81" s="662"/>
      <c r="F81" s="1357"/>
      <c r="G81" s="1357"/>
      <c r="H81" s="662"/>
      <c r="I81" s="662"/>
      <c r="J81" s="1358"/>
      <c r="K81" s="1357"/>
      <c r="L81" s="662"/>
      <c r="M81" s="662"/>
      <c r="N81" s="662"/>
      <c r="O81" s="662"/>
      <c r="P81" s="662"/>
      <c r="Q81" s="1357"/>
      <c r="R81" s="1357"/>
      <c r="S81" s="1357"/>
      <c r="T81" s="1357"/>
      <c r="U81" s="1357"/>
      <c r="V81" s="1360"/>
      <c r="W81" s="1359"/>
      <c r="X81" s="662"/>
      <c r="Y81" s="1358"/>
      <c r="Z81" s="1358"/>
      <c r="AA81" s="1358"/>
      <c r="AB81" s="662"/>
      <c r="AC81" s="294"/>
    </row>
    <row r="82" spans="1:29" hidden="1" x14ac:dyDescent="0.2">
      <c r="A82" s="310">
        <v>69</v>
      </c>
      <c r="B82" s="1333"/>
      <c r="C82" s="1355"/>
      <c r="D82" s="317"/>
      <c r="E82" s="662"/>
      <c r="F82" s="1357"/>
      <c r="G82" s="1357"/>
      <c r="H82" s="662"/>
      <c r="I82" s="662"/>
      <c r="J82" s="1358"/>
      <c r="K82" s="1357"/>
      <c r="L82" s="662"/>
      <c r="M82" s="662"/>
      <c r="N82" s="662"/>
      <c r="O82" s="662"/>
      <c r="P82" s="662"/>
      <c r="Q82" s="1357"/>
      <c r="R82" s="1357"/>
      <c r="S82" s="1357"/>
      <c r="T82" s="1357"/>
      <c r="U82" s="1357"/>
      <c r="V82" s="1360"/>
      <c r="W82" s="1359"/>
      <c r="X82" s="662"/>
      <c r="Y82" s="1358"/>
      <c r="Z82" s="1358"/>
      <c r="AA82" s="1358"/>
      <c r="AB82" s="662"/>
      <c r="AC82" s="294"/>
    </row>
    <row r="83" spans="1:29" hidden="1" x14ac:dyDescent="0.2">
      <c r="A83" s="310">
        <v>70</v>
      </c>
      <c r="B83" s="1333"/>
      <c r="C83" s="1355"/>
      <c r="D83" s="317"/>
      <c r="E83" s="662"/>
      <c r="F83" s="1357"/>
      <c r="G83" s="1357"/>
      <c r="H83" s="662"/>
      <c r="I83" s="662"/>
      <c r="J83" s="1358"/>
      <c r="K83" s="1357"/>
      <c r="L83" s="662"/>
      <c r="M83" s="662"/>
      <c r="N83" s="662"/>
      <c r="O83" s="662"/>
      <c r="P83" s="662"/>
      <c r="Q83" s="1357"/>
      <c r="R83" s="1357"/>
      <c r="S83" s="1357"/>
      <c r="T83" s="1357"/>
      <c r="U83" s="1357"/>
      <c r="V83" s="1360"/>
      <c r="W83" s="1359"/>
      <c r="X83" s="662"/>
      <c r="Y83" s="1358"/>
      <c r="Z83" s="1358"/>
      <c r="AA83" s="1358"/>
      <c r="AB83" s="662"/>
      <c r="AC83" s="294"/>
    </row>
    <row r="84" spans="1:29" hidden="1" x14ac:dyDescent="0.2">
      <c r="A84" s="310">
        <v>71</v>
      </c>
      <c r="B84" s="1333"/>
      <c r="C84" s="1355"/>
      <c r="D84" s="317"/>
      <c r="E84" s="662"/>
      <c r="F84" s="1357"/>
      <c r="G84" s="1357"/>
      <c r="H84" s="662"/>
      <c r="I84" s="662"/>
      <c r="J84" s="1358"/>
      <c r="K84" s="1357"/>
      <c r="L84" s="662"/>
      <c r="M84" s="662"/>
      <c r="N84" s="662"/>
      <c r="O84" s="662"/>
      <c r="P84" s="662"/>
      <c r="Q84" s="1357"/>
      <c r="R84" s="1357"/>
      <c r="S84" s="1357"/>
      <c r="T84" s="1357"/>
      <c r="U84" s="1357"/>
      <c r="V84" s="1360"/>
      <c r="W84" s="1359"/>
      <c r="X84" s="662"/>
      <c r="Y84" s="1358"/>
      <c r="Z84" s="1358"/>
      <c r="AA84" s="1358"/>
      <c r="AB84" s="662"/>
      <c r="AC84" s="294"/>
    </row>
    <row r="85" spans="1:29" hidden="1" x14ac:dyDescent="0.2">
      <c r="A85" s="310">
        <v>72</v>
      </c>
      <c r="B85" s="1333"/>
      <c r="C85" s="1355"/>
      <c r="D85" s="317"/>
      <c r="E85" s="662"/>
      <c r="F85" s="1357"/>
      <c r="G85" s="1357"/>
      <c r="H85" s="662"/>
      <c r="I85" s="662"/>
      <c r="J85" s="1358"/>
      <c r="K85" s="1357"/>
      <c r="L85" s="662"/>
      <c r="M85" s="662"/>
      <c r="N85" s="662"/>
      <c r="O85" s="662"/>
      <c r="P85" s="662"/>
      <c r="Q85" s="1357"/>
      <c r="R85" s="1357"/>
      <c r="S85" s="1357"/>
      <c r="T85" s="1357"/>
      <c r="U85" s="1357"/>
      <c r="V85" s="1360"/>
      <c r="W85" s="1359"/>
      <c r="X85" s="662"/>
      <c r="Y85" s="1358"/>
      <c r="Z85" s="1358"/>
      <c r="AA85" s="1358"/>
      <c r="AB85" s="662"/>
      <c r="AC85" s="294"/>
    </row>
    <row r="86" spans="1:29" hidden="1" x14ac:dyDescent="0.2">
      <c r="A86" s="310">
        <v>73</v>
      </c>
      <c r="B86" s="1333"/>
      <c r="C86" s="1355"/>
      <c r="D86" s="317"/>
      <c r="E86" s="662"/>
      <c r="F86" s="1357"/>
      <c r="G86" s="1357"/>
      <c r="H86" s="662"/>
      <c r="I86" s="662"/>
      <c r="J86" s="1358"/>
      <c r="K86" s="1357"/>
      <c r="L86" s="662"/>
      <c r="M86" s="662"/>
      <c r="N86" s="662"/>
      <c r="O86" s="662"/>
      <c r="P86" s="662"/>
      <c r="Q86" s="1357"/>
      <c r="R86" s="1357"/>
      <c r="S86" s="1357"/>
      <c r="T86" s="1357"/>
      <c r="U86" s="1357"/>
      <c r="V86" s="1360"/>
      <c r="W86" s="1359"/>
      <c r="X86" s="662"/>
      <c r="Y86" s="1358"/>
      <c r="Z86" s="1358"/>
      <c r="AA86" s="1358"/>
      <c r="AB86" s="662"/>
      <c r="AC86" s="294"/>
    </row>
    <row r="87" spans="1:29" hidden="1" x14ac:dyDescent="0.2">
      <c r="A87" s="310">
        <v>74</v>
      </c>
      <c r="B87" s="1333"/>
      <c r="C87" s="1355"/>
      <c r="D87" s="317"/>
      <c r="E87" s="662"/>
      <c r="F87" s="1357"/>
      <c r="G87" s="1357"/>
      <c r="H87" s="662"/>
      <c r="I87" s="662"/>
      <c r="J87" s="1358"/>
      <c r="K87" s="1357"/>
      <c r="L87" s="662"/>
      <c r="M87" s="662"/>
      <c r="N87" s="662"/>
      <c r="O87" s="662"/>
      <c r="P87" s="662"/>
      <c r="Q87" s="1357"/>
      <c r="R87" s="1357"/>
      <c r="S87" s="1357"/>
      <c r="T87" s="1357"/>
      <c r="U87" s="1357"/>
      <c r="V87" s="1360"/>
      <c r="W87" s="1359"/>
      <c r="X87" s="662"/>
      <c r="Y87" s="1358"/>
      <c r="Z87" s="1358"/>
      <c r="AA87" s="1358"/>
      <c r="AB87" s="662"/>
      <c r="AC87" s="294"/>
    </row>
    <row r="88" spans="1:29" hidden="1" x14ac:dyDescent="0.2">
      <c r="A88" s="310">
        <v>75</v>
      </c>
      <c r="B88" s="1333"/>
      <c r="C88" s="1355"/>
      <c r="D88" s="317"/>
      <c r="E88" s="662"/>
      <c r="F88" s="1357"/>
      <c r="G88" s="1357"/>
      <c r="H88" s="662"/>
      <c r="I88" s="662"/>
      <c r="J88" s="1358"/>
      <c r="K88" s="1357"/>
      <c r="L88" s="662"/>
      <c r="M88" s="662"/>
      <c r="N88" s="662"/>
      <c r="O88" s="662"/>
      <c r="P88" s="662"/>
      <c r="Q88" s="1357"/>
      <c r="R88" s="1357"/>
      <c r="S88" s="1357"/>
      <c r="T88" s="1357"/>
      <c r="U88" s="1357"/>
      <c r="V88" s="1360"/>
      <c r="W88" s="1359"/>
      <c r="X88" s="662"/>
      <c r="Y88" s="1358"/>
      <c r="Z88" s="1358"/>
      <c r="AA88" s="1358"/>
      <c r="AB88" s="662"/>
      <c r="AC88" s="294"/>
    </row>
    <row r="89" spans="1:29" hidden="1" x14ac:dyDescent="0.2">
      <c r="A89" s="310">
        <v>76</v>
      </c>
      <c r="B89" s="1333"/>
      <c r="C89" s="1355"/>
      <c r="D89" s="317"/>
      <c r="E89" s="662"/>
      <c r="F89" s="1357"/>
      <c r="G89" s="1357"/>
      <c r="H89" s="662"/>
      <c r="I89" s="662"/>
      <c r="J89" s="1358"/>
      <c r="K89" s="1357"/>
      <c r="L89" s="662"/>
      <c r="M89" s="662"/>
      <c r="N89" s="662"/>
      <c r="O89" s="662"/>
      <c r="P89" s="662"/>
      <c r="Q89" s="1357"/>
      <c r="R89" s="1357"/>
      <c r="S89" s="1357"/>
      <c r="T89" s="1357"/>
      <c r="U89" s="1357"/>
      <c r="V89" s="1360"/>
      <c r="W89" s="1359"/>
      <c r="X89" s="662"/>
      <c r="Y89" s="1358"/>
      <c r="Z89" s="1358"/>
      <c r="AA89" s="1358"/>
      <c r="AB89" s="662"/>
      <c r="AC89" s="294"/>
    </row>
    <row r="90" spans="1:29" hidden="1" x14ac:dyDescent="0.2">
      <c r="A90" s="310">
        <v>77</v>
      </c>
      <c r="B90" s="1333"/>
      <c r="C90" s="1355"/>
      <c r="D90" s="317"/>
      <c r="E90" s="662"/>
      <c r="F90" s="1357"/>
      <c r="G90" s="1357"/>
      <c r="H90" s="662"/>
      <c r="I90" s="662"/>
      <c r="J90" s="1358"/>
      <c r="K90" s="1357"/>
      <c r="L90" s="662"/>
      <c r="M90" s="662"/>
      <c r="N90" s="662"/>
      <c r="O90" s="662"/>
      <c r="P90" s="662"/>
      <c r="Q90" s="1357"/>
      <c r="R90" s="1357"/>
      <c r="S90" s="1357"/>
      <c r="T90" s="1357"/>
      <c r="U90" s="1357"/>
      <c r="V90" s="1360"/>
      <c r="W90" s="1359"/>
      <c r="X90" s="662"/>
      <c r="Y90" s="1358"/>
      <c r="Z90" s="1358"/>
      <c r="AA90" s="1358"/>
      <c r="AB90" s="662"/>
      <c r="AC90" s="294"/>
    </row>
    <row r="91" spans="1:29" hidden="1" x14ac:dyDescent="0.2">
      <c r="A91" s="310">
        <v>78</v>
      </c>
      <c r="B91" s="1333"/>
      <c r="C91" s="1355"/>
      <c r="D91" s="317"/>
      <c r="E91" s="662"/>
      <c r="F91" s="1357"/>
      <c r="G91" s="1357"/>
      <c r="H91" s="662"/>
      <c r="I91" s="662"/>
      <c r="J91" s="1358"/>
      <c r="K91" s="1357"/>
      <c r="L91" s="662"/>
      <c r="M91" s="662"/>
      <c r="N91" s="662"/>
      <c r="O91" s="662"/>
      <c r="P91" s="662"/>
      <c r="Q91" s="1357"/>
      <c r="R91" s="1357"/>
      <c r="S91" s="1357"/>
      <c r="T91" s="1357"/>
      <c r="U91" s="1357"/>
      <c r="V91" s="1360"/>
      <c r="W91" s="1359"/>
      <c r="X91" s="662"/>
      <c r="Y91" s="1358"/>
      <c r="Z91" s="1358"/>
      <c r="AA91" s="1358"/>
      <c r="AB91" s="662"/>
      <c r="AC91" s="294"/>
    </row>
    <row r="92" spans="1:29" hidden="1" x14ac:dyDescent="0.2">
      <c r="A92" s="310">
        <v>79</v>
      </c>
      <c r="B92" s="1333"/>
      <c r="C92" s="1355"/>
      <c r="D92" s="317"/>
      <c r="E92" s="662"/>
      <c r="F92" s="1357"/>
      <c r="G92" s="1357"/>
      <c r="H92" s="662"/>
      <c r="I92" s="662"/>
      <c r="J92" s="1358"/>
      <c r="K92" s="1357"/>
      <c r="L92" s="662"/>
      <c r="M92" s="662"/>
      <c r="N92" s="662"/>
      <c r="O92" s="662"/>
      <c r="P92" s="662"/>
      <c r="Q92" s="1357"/>
      <c r="R92" s="1357"/>
      <c r="S92" s="1357"/>
      <c r="T92" s="1357"/>
      <c r="U92" s="1357"/>
      <c r="V92" s="1360"/>
      <c r="W92" s="1359"/>
      <c r="X92" s="662"/>
      <c r="Y92" s="1358"/>
      <c r="Z92" s="1358"/>
      <c r="AA92" s="1358"/>
      <c r="AB92" s="662"/>
      <c r="AC92" s="294"/>
    </row>
    <row r="93" spans="1:29" hidden="1" x14ac:dyDescent="0.2">
      <c r="A93" s="310">
        <v>80</v>
      </c>
      <c r="B93" s="1333"/>
      <c r="C93" s="1355"/>
      <c r="D93" s="317"/>
      <c r="E93" s="662"/>
      <c r="F93" s="1357"/>
      <c r="G93" s="1357"/>
      <c r="H93" s="662"/>
      <c r="I93" s="662"/>
      <c r="J93" s="1358"/>
      <c r="K93" s="1357"/>
      <c r="L93" s="662"/>
      <c r="M93" s="662"/>
      <c r="N93" s="662"/>
      <c r="O93" s="662"/>
      <c r="P93" s="662"/>
      <c r="Q93" s="1357"/>
      <c r="R93" s="1357"/>
      <c r="S93" s="1357"/>
      <c r="T93" s="1357"/>
      <c r="U93" s="1357"/>
      <c r="V93" s="1360"/>
      <c r="W93" s="1359"/>
      <c r="X93" s="662"/>
      <c r="Y93" s="1358"/>
      <c r="Z93" s="1358"/>
      <c r="AA93" s="1358"/>
      <c r="AB93" s="662"/>
      <c r="AC93" s="294"/>
    </row>
    <row r="94" spans="1:29" hidden="1" x14ac:dyDescent="0.2">
      <c r="A94" s="310">
        <v>81</v>
      </c>
      <c r="B94" s="1333"/>
      <c r="C94" s="1355"/>
      <c r="D94" s="317"/>
      <c r="E94" s="662"/>
      <c r="F94" s="1357"/>
      <c r="G94" s="1357"/>
      <c r="H94" s="662"/>
      <c r="I94" s="662"/>
      <c r="J94" s="1358"/>
      <c r="K94" s="1357"/>
      <c r="L94" s="662"/>
      <c r="M94" s="662"/>
      <c r="N94" s="662"/>
      <c r="O94" s="662"/>
      <c r="P94" s="662"/>
      <c r="Q94" s="1357"/>
      <c r="R94" s="1357"/>
      <c r="S94" s="1357"/>
      <c r="T94" s="1357"/>
      <c r="U94" s="1357"/>
      <c r="V94" s="1360"/>
      <c r="W94" s="1359"/>
      <c r="X94" s="662"/>
      <c r="Y94" s="1358"/>
      <c r="Z94" s="1358"/>
      <c r="AA94" s="1358"/>
      <c r="AB94" s="662"/>
      <c r="AC94" s="294"/>
    </row>
    <row r="95" spans="1:29" hidden="1" x14ac:dyDescent="0.2">
      <c r="A95" s="310">
        <v>82</v>
      </c>
      <c r="B95" s="1333"/>
      <c r="C95" s="1355"/>
      <c r="D95" s="317"/>
      <c r="E95" s="662"/>
      <c r="F95" s="1357"/>
      <c r="G95" s="1357"/>
      <c r="H95" s="662"/>
      <c r="I95" s="662"/>
      <c r="J95" s="1358"/>
      <c r="K95" s="1357"/>
      <c r="L95" s="662"/>
      <c r="M95" s="662"/>
      <c r="N95" s="662"/>
      <c r="O95" s="662"/>
      <c r="P95" s="662"/>
      <c r="Q95" s="1357"/>
      <c r="R95" s="1357"/>
      <c r="S95" s="1357"/>
      <c r="T95" s="1357"/>
      <c r="U95" s="1357"/>
      <c r="V95" s="1360"/>
      <c r="W95" s="1359"/>
      <c r="X95" s="662"/>
      <c r="Y95" s="1358"/>
      <c r="Z95" s="1358"/>
      <c r="AA95" s="1358"/>
      <c r="AB95" s="662"/>
      <c r="AC95" s="294"/>
    </row>
    <row r="96" spans="1:29" hidden="1" x14ac:dyDescent="0.2">
      <c r="A96" s="310">
        <v>83</v>
      </c>
      <c r="B96" s="1333"/>
      <c r="C96" s="1355"/>
      <c r="D96" s="317"/>
      <c r="E96" s="662"/>
      <c r="F96" s="1357"/>
      <c r="G96" s="1357"/>
      <c r="H96" s="662"/>
      <c r="I96" s="662"/>
      <c r="J96" s="1358"/>
      <c r="K96" s="1357"/>
      <c r="L96" s="662"/>
      <c r="M96" s="662"/>
      <c r="N96" s="662"/>
      <c r="O96" s="662"/>
      <c r="P96" s="662"/>
      <c r="Q96" s="1357"/>
      <c r="R96" s="1357"/>
      <c r="S96" s="1357"/>
      <c r="T96" s="1357"/>
      <c r="U96" s="1357"/>
      <c r="V96" s="1360"/>
      <c r="W96" s="1359"/>
      <c r="X96" s="662"/>
      <c r="Y96" s="1358"/>
      <c r="Z96" s="1358"/>
      <c r="AA96" s="1358"/>
      <c r="AB96" s="662"/>
      <c r="AC96" s="294"/>
    </row>
    <row r="97" spans="1:29" hidden="1" x14ac:dyDescent="0.2">
      <c r="A97" s="310">
        <v>84</v>
      </c>
      <c r="B97" s="1333"/>
      <c r="C97" s="1355"/>
      <c r="D97" s="317"/>
      <c r="E97" s="662"/>
      <c r="F97" s="1357"/>
      <c r="G97" s="1357"/>
      <c r="H97" s="662"/>
      <c r="I97" s="662"/>
      <c r="J97" s="1358"/>
      <c r="K97" s="1357"/>
      <c r="L97" s="662"/>
      <c r="M97" s="662"/>
      <c r="N97" s="662"/>
      <c r="O97" s="662"/>
      <c r="P97" s="662"/>
      <c r="Q97" s="1357"/>
      <c r="R97" s="1357"/>
      <c r="S97" s="1357"/>
      <c r="T97" s="1357"/>
      <c r="U97" s="1357"/>
      <c r="V97" s="1360"/>
      <c r="W97" s="1359"/>
      <c r="X97" s="662"/>
      <c r="Y97" s="1358"/>
      <c r="Z97" s="1358"/>
      <c r="AA97" s="1358"/>
      <c r="AB97" s="662"/>
      <c r="AC97" s="294"/>
    </row>
    <row r="98" spans="1:29" hidden="1" x14ac:dyDescent="0.2">
      <c r="A98" s="310">
        <v>85</v>
      </c>
      <c r="B98" s="1333"/>
      <c r="C98" s="1355"/>
      <c r="D98" s="317"/>
      <c r="E98" s="662"/>
      <c r="F98" s="1357"/>
      <c r="G98" s="1357"/>
      <c r="H98" s="662"/>
      <c r="I98" s="662"/>
      <c r="J98" s="1358"/>
      <c r="K98" s="1357"/>
      <c r="L98" s="662"/>
      <c r="M98" s="662"/>
      <c r="N98" s="662"/>
      <c r="O98" s="662"/>
      <c r="P98" s="662"/>
      <c r="Q98" s="1357"/>
      <c r="R98" s="1357"/>
      <c r="S98" s="1357"/>
      <c r="T98" s="1357"/>
      <c r="U98" s="1357"/>
      <c r="V98" s="1360"/>
      <c r="W98" s="1359"/>
      <c r="X98" s="662"/>
      <c r="Y98" s="1358"/>
      <c r="Z98" s="1358"/>
      <c r="AA98" s="1358"/>
      <c r="AB98" s="662"/>
      <c r="AC98" s="294"/>
    </row>
    <row r="99" spans="1:29" hidden="1" x14ac:dyDescent="0.2">
      <c r="A99" s="310">
        <v>86</v>
      </c>
      <c r="B99" s="1333"/>
      <c r="C99" s="1355"/>
      <c r="D99" s="317"/>
      <c r="E99" s="662"/>
      <c r="F99" s="1357"/>
      <c r="G99" s="1357"/>
      <c r="H99" s="662"/>
      <c r="I99" s="662"/>
      <c r="J99" s="1358"/>
      <c r="K99" s="1357"/>
      <c r="L99" s="662"/>
      <c r="M99" s="662"/>
      <c r="N99" s="662"/>
      <c r="O99" s="662"/>
      <c r="P99" s="662"/>
      <c r="Q99" s="1357"/>
      <c r="R99" s="1357"/>
      <c r="S99" s="1357"/>
      <c r="T99" s="1357"/>
      <c r="U99" s="1357"/>
      <c r="V99" s="1360"/>
      <c r="W99" s="1359"/>
      <c r="X99" s="662"/>
      <c r="Y99" s="1358"/>
      <c r="Z99" s="1358"/>
      <c r="AA99" s="1358"/>
      <c r="AB99" s="662"/>
      <c r="AC99" s="294"/>
    </row>
    <row r="100" spans="1:29" hidden="1" x14ac:dyDescent="0.2">
      <c r="A100" s="310">
        <v>87</v>
      </c>
      <c r="B100" s="1333"/>
      <c r="C100" s="1355"/>
      <c r="D100" s="317"/>
      <c r="E100" s="662"/>
      <c r="F100" s="1357"/>
      <c r="G100" s="1357"/>
      <c r="H100" s="662"/>
      <c r="I100" s="662"/>
      <c r="J100" s="1358"/>
      <c r="K100" s="1357"/>
      <c r="L100" s="662"/>
      <c r="M100" s="662"/>
      <c r="N100" s="662"/>
      <c r="O100" s="662"/>
      <c r="P100" s="662"/>
      <c r="Q100" s="1357"/>
      <c r="R100" s="1357"/>
      <c r="S100" s="1357"/>
      <c r="T100" s="1357"/>
      <c r="U100" s="1357"/>
      <c r="V100" s="1360"/>
      <c r="W100" s="1359"/>
      <c r="X100" s="662"/>
      <c r="Y100" s="1358"/>
      <c r="Z100" s="1358"/>
      <c r="AA100" s="1358"/>
      <c r="AB100" s="662"/>
      <c r="AC100" s="294"/>
    </row>
    <row r="101" spans="1:29" hidden="1" x14ac:dyDescent="0.2">
      <c r="A101" s="310">
        <v>88</v>
      </c>
      <c r="B101" s="1333"/>
      <c r="C101" s="1355"/>
      <c r="D101" s="317"/>
      <c r="E101" s="662"/>
      <c r="F101" s="1357"/>
      <c r="G101" s="1357"/>
      <c r="H101" s="662"/>
      <c r="I101" s="662"/>
      <c r="J101" s="1358"/>
      <c r="K101" s="1357"/>
      <c r="L101" s="662"/>
      <c r="M101" s="662"/>
      <c r="N101" s="662"/>
      <c r="O101" s="662"/>
      <c r="P101" s="662"/>
      <c r="Q101" s="1357"/>
      <c r="R101" s="1357"/>
      <c r="S101" s="1357"/>
      <c r="T101" s="1357"/>
      <c r="U101" s="1357"/>
      <c r="V101" s="1360"/>
      <c r="W101" s="1359"/>
      <c r="X101" s="662"/>
      <c r="Y101" s="1358"/>
      <c r="Z101" s="1358"/>
      <c r="AA101" s="1358"/>
      <c r="AB101" s="662"/>
      <c r="AC101" s="294"/>
    </row>
    <row r="102" spans="1:29" hidden="1" x14ac:dyDescent="0.2">
      <c r="A102" s="310">
        <v>89</v>
      </c>
      <c r="B102" s="1333"/>
      <c r="C102" s="1355"/>
      <c r="D102" s="317"/>
      <c r="E102" s="662"/>
      <c r="F102" s="1357"/>
      <c r="G102" s="1357"/>
      <c r="H102" s="662"/>
      <c r="I102" s="662"/>
      <c r="J102" s="1358"/>
      <c r="K102" s="1357"/>
      <c r="L102" s="662"/>
      <c r="M102" s="662"/>
      <c r="N102" s="662"/>
      <c r="O102" s="662"/>
      <c r="P102" s="662"/>
      <c r="Q102" s="1357"/>
      <c r="R102" s="1357"/>
      <c r="S102" s="1357"/>
      <c r="T102" s="1357"/>
      <c r="U102" s="1357"/>
      <c r="V102" s="1360"/>
      <c r="W102" s="1359"/>
      <c r="X102" s="662"/>
      <c r="Y102" s="1358"/>
      <c r="Z102" s="1358"/>
      <c r="AA102" s="1358"/>
      <c r="AB102" s="662"/>
      <c r="AC102" s="294"/>
    </row>
    <row r="103" spans="1:29" hidden="1" x14ac:dyDescent="0.2">
      <c r="A103" s="310">
        <v>90</v>
      </c>
      <c r="B103" s="1333"/>
      <c r="C103" s="1355"/>
      <c r="D103" s="317"/>
      <c r="E103" s="662"/>
      <c r="F103" s="1357"/>
      <c r="G103" s="1357"/>
      <c r="H103" s="662"/>
      <c r="I103" s="662"/>
      <c r="J103" s="1358"/>
      <c r="K103" s="1357"/>
      <c r="L103" s="662"/>
      <c r="M103" s="662"/>
      <c r="N103" s="662"/>
      <c r="O103" s="662"/>
      <c r="P103" s="662"/>
      <c r="Q103" s="1357"/>
      <c r="R103" s="1357"/>
      <c r="S103" s="1357"/>
      <c r="T103" s="1357"/>
      <c r="U103" s="1357"/>
      <c r="V103" s="1360"/>
      <c r="W103" s="1359"/>
      <c r="X103" s="662"/>
      <c r="Y103" s="1358"/>
      <c r="Z103" s="1358"/>
      <c r="AA103" s="1358"/>
      <c r="AB103" s="662"/>
      <c r="AC103" s="294"/>
    </row>
    <row r="104" spans="1:29" hidden="1" x14ac:dyDescent="0.2">
      <c r="A104" s="310">
        <v>91</v>
      </c>
      <c r="B104" s="1333"/>
      <c r="C104" s="1355"/>
      <c r="D104" s="317"/>
      <c r="E104" s="662"/>
      <c r="F104" s="1357"/>
      <c r="G104" s="1357"/>
      <c r="H104" s="662"/>
      <c r="I104" s="662"/>
      <c r="J104" s="1358"/>
      <c r="K104" s="1357"/>
      <c r="L104" s="662"/>
      <c r="M104" s="662"/>
      <c r="N104" s="662"/>
      <c r="O104" s="662"/>
      <c r="P104" s="662"/>
      <c r="Q104" s="1357"/>
      <c r="R104" s="1357"/>
      <c r="S104" s="1357"/>
      <c r="T104" s="1357"/>
      <c r="U104" s="1357"/>
      <c r="V104" s="1360"/>
      <c r="W104" s="1359"/>
      <c r="X104" s="662"/>
      <c r="Y104" s="1358"/>
      <c r="Z104" s="1358"/>
      <c r="AA104" s="1358"/>
      <c r="AB104" s="662"/>
      <c r="AC104" s="294"/>
    </row>
    <row r="105" spans="1:29" hidden="1" x14ac:dyDescent="0.2">
      <c r="A105" s="310">
        <v>92</v>
      </c>
      <c r="B105" s="1333"/>
      <c r="C105" s="1355"/>
      <c r="D105" s="317"/>
      <c r="E105" s="662"/>
      <c r="F105" s="1357"/>
      <c r="G105" s="1357"/>
      <c r="H105" s="662"/>
      <c r="I105" s="662"/>
      <c r="J105" s="1358"/>
      <c r="K105" s="1357"/>
      <c r="L105" s="662"/>
      <c r="M105" s="662"/>
      <c r="N105" s="662"/>
      <c r="O105" s="662"/>
      <c r="P105" s="662"/>
      <c r="Q105" s="1357"/>
      <c r="R105" s="1357"/>
      <c r="S105" s="1357"/>
      <c r="T105" s="1357"/>
      <c r="U105" s="1357"/>
      <c r="V105" s="1360"/>
      <c r="W105" s="1359"/>
      <c r="X105" s="662"/>
      <c r="Y105" s="1358"/>
      <c r="Z105" s="1358"/>
      <c r="AA105" s="1358"/>
      <c r="AB105" s="662"/>
      <c r="AC105" s="294"/>
    </row>
    <row r="106" spans="1:29" hidden="1" x14ac:dyDescent="0.2">
      <c r="A106" s="310">
        <v>93</v>
      </c>
      <c r="B106" s="1333"/>
      <c r="C106" s="1355"/>
      <c r="D106" s="317"/>
      <c r="E106" s="662"/>
      <c r="F106" s="1357"/>
      <c r="G106" s="1357"/>
      <c r="H106" s="662"/>
      <c r="I106" s="662"/>
      <c r="J106" s="1358"/>
      <c r="K106" s="1357"/>
      <c r="L106" s="662"/>
      <c r="M106" s="662"/>
      <c r="N106" s="662"/>
      <c r="O106" s="662"/>
      <c r="P106" s="662"/>
      <c r="Q106" s="1357"/>
      <c r="R106" s="1357"/>
      <c r="S106" s="1357"/>
      <c r="T106" s="1357"/>
      <c r="U106" s="1357"/>
      <c r="V106" s="1360"/>
      <c r="W106" s="1359"/>
      <c r="X106" s="662"/>
      <c r="Y106" s="1358"/>
      <c r="Z106" s="1358"/>
      <c r="AA106" s="1358"/>
      <c r="AB106" s="662"/>
      <c r="AC106" s="294"/>
    </row>
    <row r="107" spans="1:29" hidden="1" x14ac:dyDescent="0.2">
      <c r="A107" s="310">
        <v>94</v>
      </c>
      <c r="B107" s="1333"/>
      <c r="C107" s="1355"/>
      <c r="D107" s="317"/>
      <c r="E107" s="662"/>
      <c r="F107" s="1357"/>
      <c r="G107" s="1357"/>
      <c r="H107" s="662"/>
      <c r="I107" s="662"/>
      <c r="J107" s="1358"/>
      <c r="K107" s="1357"/>
      <c r="L107" s="662"/>
      <c r="M107" s="662"/>
      <c r="N107" s="662"/>
      <c r="O107" s="662"/>
      <c r="P107" s="662"/>
      <c r="Q107" s="1357"/>
      <c r="R107" s="1357"/>
      <c r="S107" s="1357"/>
      <c r="T107" s="1357"/>
      <c r="U107" s="1357"/>
      <c r="V107" s="1360"/>
      <c r="W107" s="1359"/>
      <c r="X107" s="662"/>
      <c r="Y107" s="1358"/>
      <c r="Z107" s="1358"/>
      <c r="AA107" s="1358"/>
      <c r="AB107" s="662"/>
      <c r="AC107" s="294"/>
    </row>
    <row r="108" spans="1:29" hidden="1" x14ac:dyDescent="0.2">
      <c r="A108" s="310">
        <v>95</v>
      </c>
      <c r="B108" s="1333"/>
      <c r="C108" s="1355"/>
      <c r="D108" s="317"/>
      <c r="E108" s="662"/>
      <c r="F108" s="1357"/>
      <c r="G108" s="1357"/>
      <c r="H108" s="662"/>
      <c r="I108" s="662"/>
      <c r="J108" s="1358"/>
      <c r="K108" s="1357"/>
      <c r="L108" s="662"/>
      <c r="M108" s="662"/>
      <c r="N108" s="662"/>
      <c r="O108" s="662"/>
      <c r="P108" s="662"/>
      <c r="Q108" s="1357"/>
      <c r="R108" s="1357"/>
      <c r="S108" s="1357"/>
      <c r="T108" s="1357"/>
      <c r="U108" s="1357"/>
      <c r="V108" s="1360"/>
      <c r="W108" s="1359"/>
      <c r="X108" s="662"/>
      <c r="Y108" s="1358"/>
      <c r="Z108" s="1358"/>
      <c r="AA108" s="1358"/>
      <c r="AB108" s="662"/>
      <c r="AC108" s="294"/>
    </row>
    <row r="109" spans="1:29" hidden="1" x14ac:dyDescent="0.2">
      <c r="A109" s="310">
        <v>96</v>
      </c>
      <c r="B109" s="1333"/>
      <c r="C109" s="1355"/>
      <c r="D109" s="317"/>
      <c r="E109" s="662"/>
      <c r="F109" s="1357"/>
      <c r="G109" s="1357"/>
      <c r="H109" s="662"/>
      <c r="I109" s="662"/>
      <c r="J109" s="1358"/>
      <c r="K109" s="1357"/>
      <c r="L109" s="662"/>
      <c r="M109" s="662"/>
      <c r="N109" s="662"/>
      <c r="O109" s="662"/>
      <c r="P109" s="662"/>
      <c r="Q109" s="1357"/>
      <c r="R109" s="1357"/>
      <c r="S109" s="1357"/>
      <c r="T109" s="1357"/>
      <c r="U109" s="1357"/>
      <c r="V109" s="1360"/>
      <c r="W109" s="1359"/>
      <c r="X109" s="662"/>
      <c r="Y109" s="1358"/>
      <c r="Z109" s="1358"/>
      <c r="AA109" s="1358"/>
      <c r="AB109" s="662"/>
      <c r="AC109" s="294"/>
    </row>
    <row r="110" spans="1:29" hidden="1" x14ac:dyDescent="0.2">
      <c r="A110" s="310">
        <v>97</v>
      </c>
      <c r="B110" s="1333"/>
      <c r="C110" s="1355"/>
      <c r="D110" s="317"/>
      <c r="E110" s="662"/>
      <c r="F110" s="1357"/>
      <c r="G110" s="1357"/>
      <c r="H110" s="662"/>
      <c r="I110" s="662"/>
      <c r="J110" s="1358"/>
      <c r="K110" s="1357"/>
      <c r="L110" s="662"/>
      <c r="M110" s="662"/>
      <c r="N110" s="662"/>
      <c r="O110" s="662"/>
      <c r="P110" s="662"/>
      <c r="Q110" s="1357"/>
      <c r="R110" s="1357"/>
      <c r="S110" s="1357"/>
      <c r="T110" s="1357"/>
      <c r="U110" s="1357"/>
      <c r="V110" s="1360"/>
      <c r="W110" s="1359"/>
      <c r="X110" s="662"/>
      <c r="Y110" s="1358"/>
      <c r="Z110" s="1358"/>
      <c r="AA110" s="1358"/>
      <c r="AB110" s="662"/>
      <c r="AC110" s="294"/>
    </row>
    <row r="111" spans="1:29" hidden="1" x14ac:dyDescent="0.2">
      <c r="A111" s="310">
        <v>98</v>
      </c>
      <c r="B111" s="1333"/>
      <c r="C111" s="1355"/>
      <c r="D111" s="317"/>
      <c r="E111" s="662"/>
      <c r="F111" s="1357"/>
      <c r="G111" s="1357"/>
      <c r="H111" s="662"/>
      <c r="I111" s="662"/>
      <c r="J111" s="1358"/>
      <c r="K111" s="1357"/>
      <c r="L111" s="662"/>
      <c r="M111" s="662"/>
      <c r="N111" s="662"/>
      <c r="O111" s="662"/>
      <c r="P111" s="662"/>
      <c r="Q111" s="1357"/>
      <c r="R111" s="1357"/>
      <c r="S111" s="1357"/>
      <c r="T111" s="1357"/>
      <c r="U111" s="1357"/>
      <c r="V111" s="1360"/>
      <c r="W111" s="1359"/>
      <c r="X111" s="662"/>
      <c r="Y111" s="1358"/>
      <c r="Z111" s="1358"/>
      <c r="AA111" s="1358"/>
      <c r="AB111" s="662"/>
      <c r="AC111" s="294"/>
    </row>
    <row r="112" spans="1:29" hidden="1" x14ac:dyDescent="0.2">
      <c r="A112" s="310">
        <v>99</v>
      </c>
      <c r="B112" s="1333"/>
      <c r="C112" s="1355"/>
      <c r="D112" s="317"/>
      <c r="E112" s="662"/>
      <c r="F112" s="1357"/>
      <c r="G112" s="1357"/>
      <c r="H112" s="662"/>
      <c r="I112" s="662"/>
      <c r="J112" s="1358"/>
      <c r="K112" s="1357"/>
      <c r="L112" s="662"/>
      <c r="M112" s="662"/>
      <c r="N112" s="662"/>
      <c r="O112" s="662"/>
      <c r="P112" s="662"/>
      <c r="Q112" s="1357"/>
      <c r="R112" s="1357"/>
      <c r="S112" s="1357"/>
      <c r="T112" s="1357"/>
      <c r="U112" s="1357"/>
      <c r="V112" s="1360"/>
      <c r="W112" s="1359"/>
      <c r="X112" s="662"/>
      <c r="Y112" s="1358"/>
      <c r="Z112" s="1358"/>
      <c r="AA112" s="1358"/>
      <c r="AB112" s="662"/>
      <c r="AC112" s="294"/>
    </row>
    <row r="113" spans="1:29" hidden="1" x14ac:dyDescent="0.2">
      <c r="A113" s="310">
        <v>100</v>
      </c>
      <c r="B113" s="1333"/>
      <c r="C113" s="1355"/>
      <c r="D113" s="317"/>
      <c r="E113" s="662"/>
      <c r="F113" s="1357"/>
      <c r="G113" s="1357"/>
      <c r="H113" s="662"/>
      <c r="I113" s="662"/>
      <c r="J113" s="1358"/>
      <c r="K113" s="1357"/>
      <c r="L113" s="662"/>
      <c r="M113" s="662"/>
      <c r="N113" s="662"/>
      <c r="O113" s="662"/>
      <c r="P113" s="662"/>
      <c r="Q113" s="1357"/>
      <c r="R113" s="1357"/>
      <c r="S113" s="1357"/>
      <c r="T113" s="1357"/>
      <c r="U113" s="1357"/>
      <c r="V113" s="1360"/>
      <c r="W113" s="1359"/>
      <c r="X113" s="662"/>
      <c r="Y113" s="1358"/>
      <c r="Z113" s="1358"/>
      <c r="AA113" s="1358"/>
      <c r="AB113" s="662"/>
      <c r="AC113" s="294"/>
    </row>
    <row r="114" spans="1:29" hidden="1" x14ac:dyDescent="0.2">
      <c r="A114" s="310">
        <v>101</v>
      </c>
      <c r="B114" s="1333"/>
      <c r="C114" s="1355"/>
      <c r="D114" s="317"/>
      <c r="E114" s="662"/>
      <c r="F114" s="1357"/>
      <c r="G114" s="1357"/>
      <c r="H114" s="662"/>
      <c r="I114" s="662"/>
      <c r="J114" s="1358"/>
      <c r="K114" s="1357"/>
      <c r="L114" s="662"/>
      <c r="M114" s="662"/>
      <c r="N114" s="662"/>
      <c r="O114" s="662"/>
      <c r="P114" s="662"/>
      <c r="Q114" s="1357"/>
      <c r="R114" s="1357"/>
      <c r="S114" s="1357"/>
      <c r="T114" s="1357"/>
      <c r="U114" s="1357"/>
      <c r="V114" s="1360"/>
      <c r="W114" s="1359"/>
      <c r="X114" s="662"/>
      <c r="Y114" s="1358"/>
      <c r="Z114" s="1358"/>
      <c r="AA114" s="1358"/>
      <c r="AB114" s="662"/>
      <c r="AC114" s="294"/>
    </row>
    <row r="115" spans="1:29" hidden="1" x14ac:dyDescent="0.2">
      <c r="A115" s="310">
        <v>102</v>
      </c>
      <c r="B115" s="1333"/>
      <c r="C115" s="1355"/>
      <c r="D115" s="317"/>
      <c r="E115" s="662"/>
      <c r="F115" s="1357"/>
      <c r="G115" s="1357"/>
      <c r="H115" s="662"/>
      <c r="I115" s="662"/>
      <c r="J115" s="1358"/>
      <c r="K115" s="1357"/>
      <c r="L115" s="662"/>
      <c r="M115" s="662"/>
      <c r="N115" s="662"/>
      <c r="O115" s="662"/>
      <c r="P115" s="662"/>
      <c r="Q115" s="1357"/>
      <c r="R115" s="1357"/>
      <c r="S115" s="1357"/>
      <c r="T115" s="1357"/>
      <c r="U115" s="1357"/>
      <c r="V115" s="1360"/>
      <c r="W115" s="1359"/>
      <c r="X115" s="662"/>
      <c r="Y115" s="1358"/>
      <c r="Z115" s="1358"/>
      <c r="AA115" s="1358"/>
      <c r="AB115" s="662"/>
      <c r="AC115" s="294"/>
    </row>
    <row r="116" spans="1:29" hidden="1" x14ac:dyDescent="0.2">
      <c r="A116" s="310">
        <v>103</v>
      </c>
      <c r="B116" s="1333"/>
      <c r="C116" s="1355"/>
      <c r="D116" s="317"/>
      <c r="E116" s="662"/>
      <c r="F116" s="1357"/>
      <c r="G116" s="1357"/>
      <c r="H116" s="662"/>
      <c r="I116" s="662"/>
      <c r="J116" s="1358"/>
      <c r="K116" s="1357"/>
      <c r="L116" s="662"/>
      <c r="M116" s="662"/>
      <c r="N116" s="662"/>
      <c r="O116" s="662"/>
      <c r="P116" s="662"/>
      <c r="Q116" s="1357"/>
      <c r="R116" s="1357"/>
      <c r="S116" s="1357"/>
      <c r="T116" s="1357"/>
      <c r="U116" s="1357"/>
      <c r="V116" s="1360"/>
      <c r="W116" s="1359"/>
      <c r="X116" s="662"/>
      <c r="Y116" s="1358"/>
      <c r="Z116" s="1358"/>
      <c r="AA116" s="1358"/>
      <c r="AB116" s="662"/>
      <c r="AC116" s="294"/>
    </row>
    <row r="117" spans="1:29" hidden="1" x14ac:dyDescent="0.2">
      <c r="A117" s="310">
        <v>104</v>
      </c>
      <c r="B117" s="1333"/>
      <c r="C117" s="1355"/>
      <c r="D117" s="317"/>
      <c r="E117" s="662"/>
      <c r="F117" s="1357"/>
      <c r="G117" s="1357"/>
      <c r="H117" s="662"/>
      <c r="I117" s="662"/>
      <c r="J117" s="1358"/>
      <c r="K117" s="1357"/>
      <c r="L117" s="662"/>
      <c r="M117" s="662"/>
      <c r="N117" s="662"/>
      <c r="O117" s="662"/>
      <c r="P117" s="662"/>
      <c r="Q117" s="1357"/>
      <c r="R117" s="1357"/>
      <c r="S117" s="1357"/>
      <c r="T117" s="1357"/>
      <c r="U117" s="1357"/>
      <c r="V117" s="1360"/>
      <c r="W117" s="1359"/>
      <c r="X117" s="662"/>
      <c r="Y117" s="1358"/>
      <c r="Z117" s="1358"/>
      <c r="AA117" s="1358"/>
      <c r="AB117" s="662"/>
      <c r="AC117" s="294"/>
    </row>
    <row r="118" spans="1:29" hidden="1" x14ac:dyDescent="0.2">
      <c r="A118" s="310">
        <v>105</v>
      </c>
      <c r="B118" s="1333"/>
      <c r="C118" s="1355"/>
      <c r="D118" s="317"/>
      <c r="E118" s="662"/>
      <c r="F118" s="1357"/>
      <c r="G118" s="1357"/>
      <c r="H118" s="662"/>
      <c r="I118" s="662"/>
      <c r="J118" s="1358"/>
      <c r="K118" s="1357"/>
      <c r="L118" s="662"/>
      <c r="M118" s="662"/>
      <c r="N118" s="662"/>
      <c r="O118" s="662"/>
      <c r="P118" s="662"/>
      <c r="Q118" s="1357"/>
      <c r="R118" s="1357"/>
      <c r="S118" s="1357"/>
      <c r="T118" s="1357"/>
      <c r="U118" s="1357"/>
      <c r="V118" s="1360"/>
      <c r="W118" s="1359"/>
      <c r="X118" s="662"/>
      <c r="Y118" s="1358"/>
      <c r="Z118" s="1358"/>
      <c r="AA118" s="1358"/>
      <c r="AB118" s="662"/>
      <c r="AC118" s="294"/>
    </row>
    <row r="119" spans="1:29" hidden="1" x14ac:dyDescent="0.2">
      <c r="A119" s="310">
        <v>106</v>
      </c>
      <c r="B119" s="1333"/>
      <c r="C119" s="1355"/>
      <c r="D119" s="317"/>
      <c r="E119" s="662"/>
      <c r="F119" s="1357"/>
      <c r="G119" s="1357"/>
      <c r="H119" s="662"/>
      <c r="I119" s="662"/>
      <c r="J119" s="1358"/>
      <c r="K119" s="1357"/>
      <c r="L119" s="662"/>
      <c r="M119" s="662"/>
      <c r="N119" s="662"/>
      <c r="O119" s="662"/>
      <c r="P119" s="662"/>
      <c r="Q119" s="1357"/>
      <c r="R119" s="1357"/>
      <c r="S119" s="1357"/>
      <c r="T119" s="1357"/>
      <c r="U119" s="1357"/>
      <c r="V119" s="1360"/>
      <c r="W119" s="1359"/>
      <c r="X119" s="662"/>
      <c r="Y119" s="1358"/>
      <c r="Z119" s="1358"/>
      <c r="AA119" s="1358"/>
      <c r="AB119" s="662"/>
      <c r="AC119" s="294"/>
    </row>
    <row r="120" spans="1:29" hidden="1" x14ac:dyDescent="0.2">
      <c r="A120" s="310">
        <v>107</v>
      </c>
      <c r="B120" s="1333"/>
      <c r="C120" s="1355"/>
      <c r="D120" s="317"/>
      <c r="E120" s="662"/>
      <c r="F120" s="1357"/>
      <c r="G120" s="1357"/>
      <c r="H120" s="662"/>
      <c r="I120" s="662"/>
      <c r="J120" s="1358"/>
      <c r="K120" s="1357"/>
      <c r="L120" s="662"/>
      <c r="M120" s="662"/>
      <c r="N120" s="662"/>
      <c r="O120" s="662"/>
      <c r="P120" s="662"/>
      <c r="Q120" s="1357"/>
      <c r="R120" s="1357"/>
      <c r="S120" s="1357"/>
      <c r="T120" s="1357"/>
      <c r="U120" s="1357"/>
      <c r="V120" s="1360"/>
      <c r="W120" s="1359"/>
      <c r="X120" s="662"/>
      <c r="Y120" s="1358"/>
      <c r="Z120" s="1358"/>
      <c r="AA120" s="1358"/>
      <c r="AB120" s="662"/>
      <c r="AC120" s="294"/>
    </row>
    <row r="121" spans="1:29" hidden="1" x14ac:dyDescent="0.2">
      <c r="A121" s="310">
        <v>108</v>
      </c>
      <c r="B121" s="1333"/>
      <c r="C121" s="1355"/>
      <c r="D121" s="317"/>
      <c r="E121" s="662"/>
      <c r="F121" s="1357"/>
      <c r="G121" s="1357"/>
      <c r="H121" s="662"/>
      <c r="I121" s="662"/>
      <c r="J121" s="1358"/>
      <c r="K121" s="1357"/>
      <c r="L121" s="662"/>
      <c r="M121" s="662"/>
      <c r="N121" s="662"/>
      <c r="O121" s="662"/>
      <c r="P121" s="662"/>
      <c r="Q121" s="1357"/>
      <c r="R121" s="1357"/>
      <c r="S121" s="1357"/>
      <c r="T121" s="1357"/>
      <c r="U121" s="1357"/>
      <c r="V121" s="1360"/>
      <c r="W121" s="1359"/>
      <c r="X121" s="662"/>
      <c r="Y121" s="1358"/>
      <c r="Z121" s="1358"/>
      <c r="AA121" s="1358"/>
      <c r="AB121" s="662"/>
      <c r="AC121" s="294"/>
    </row>
    <row r="122" spans="1:29" hidden="1" x14ac:dyDescent="0.2">
      <c r="A122" s="310">
        <v>109</v>
      </c>
      <c r="B122" s="1333"/>
      <c r="C122" s="1355"/>
      <c r="D122" s="317"/>
      <c r="E122" s="662"/>
      <c r="F122" s="1357"/>
      <c r="G122" s="1357"/>
      <c r="H122" s="662"/>
      <c r="I122" s="662"/>
      <c r="J122" s="1358"/>
      <c r="K122" s="1357"/>
      <c r="L122" s="662"/>
      <c r="M122" s="662"/>
      <c r="N122" s="662"/>
      <c r="O122" s="662"/>
      <c r="P122" s="662"/>
      <c r="Q122" s="1357"/>
      <c r="R122" s="1357"/>
      <c r="S122" s="1357"/>
      <c r="T122" s="1357"/>
      <c r="U122" s="1357"/>
      <c r="V122" s="1360"/>
      <c r="W122" s="1359"/>
      <c r="X122" s="662"/>
      <c r="Y122" s="1358"/>
      <c r="Z122" s="1358"/>
      <c r="AA122" s="1358"/>
      <c r="AB122" s="662"/>
      <c r="AC122" s="294"/>
    </row>
    <row r="123" spans="1:29" hidden="1" x14ac:dyDescent="0.2">
      <c r="A123" s="310">
        <v>110</v>
      </c>
      <c r="B123" s="1333"/>
      <c r="C123" s="1355"/>
      <c r="D123" s="317"/>
      <c r="E123" s="662"/>
      <c r="F123" s="1357"/>
      <c r="G123" s="1357"/>
      <c r="H123" s="662"/>
      <c r="I123" s="662"/>
      <c r="J123" s="1358"/>
      <c r="K123" s="1357"/>
      <c r="L123" s="662"/>
      <c r="M123" s="662"/>
      <c r="N123" s="662"/>
      <c r="O123" s="662"/>
      <c r="P123" s="662"/>
      <c r="Q123" s="1357"/>
      <c r="R123" s="1357"/>
      <c r="S123" s="1357"/>
      <c r="T123" s="1357"/>
      <c r="U123" s="1357"/>
      <c r="V123" s="1360"/>
      <c r="W123" s="1359"/>
      <c r="X123" s="662"/>
      <c r="Y123" s="1358"/>
      <c r="Z123" s="1358"/>
      <c r="AA123" s="1358"/>
      <c r="AB123" s="662"/>
      <c r="AC123" s="294"/>
    </row>
    <row r="124" spans="1:29" hidden="1" x14ac:dyDescent="0.2">
      <c r="A124" s="310">
        <v>111</v>
      </c>
      <c r="B124" s="1333"/>
      <c r="C124" s="1355"/>
      <c r="D124" s="317"/>
      <c r="E124" s="662"/>
      <c r="F124" s="1357"/>
      <c r="G124" s="1357"/>
      <c r="H124" s="662"/>
      <c r="I124" s="662"/>
      <c r="J124" s="1358"/>
      <c r="K124" s="1357"/>
      <c r="L124" s="662"/>
      <c r="M124" s="662"/>
      <c r="N124" s="662"/>
      <c r="O124" s="662"/>
      <c r="P124" s="662"/>
      <c r="Q124" s="1357"/>
      <c r="R124" s="1357"/>
      <c r="S124" s="1357"/>
      <c r="T124" s="1357"/>
      <c r="U124" s="1357"/>
      <c r="V124" s="1360"/>
      <c r="W124" s="1359"/>
      <c r="X124" s="662"/>
      <c r="Y124" s="1358"/>
      <c r="Z124" s="1358"/>
      <c r="AA124" s="1358"/>
      <c r="AB124" s="662"/>
      <c r="AC124" s="294"/>
    </row>
    <row r="125" spans="1:29" hidden="1" x14ac:dyDescent="0.2">
      <c r="A125" s="310">
        <v>112</v>
      </c>
      <c r="B125" s="1333"/>
      <c r="C125" s="1355"/>
      <c r="D125" s="317"/>
      <c r="E125" s="662"/>
      <c r="F125" s="1357"/>
      <c r="G125" s="1357"/>
      <c r="H125" s="662"/>
      <c r="I125" s="662"/>
      <c r="J125" s="1358"/>
      <c r="K125" s="1357"/>
      <c r="L125" s="662"/>
      <c r="M125" s="662"/>
      <c r="N125" s="662"/>
      <c r="O125" s="662"/>
      <c r="P125" s="662"/>
      <c r="Q125" s="1357"/>
      <c r="R125" s="1357"/>
      <c r="S125" s="1357"/>
      <c r="T125" s="1357"/>
      <c r="U125" s="1357"/>
      <c r="V125" s="1360"/>
      <c r="W125" s="1359"/>
      <c r="X125" s="662"/>
      <c r="Y125" s="1358"/>
      <c r="Z125" s="1358"/>
      <c r="AA125" s="1358"/>
      <c r="AB125" s="662"/>
      <c r="AC125" s="294"/>
    </row>
    <row r="126" spans="1:29" hidden="1" x14ac:dyDescent="0.2">
      <c r="A126" s="310">
        <v>113</v>
      </c>
      <c r="B126" s="1333"/>
      <c r="C126" s="1355"/>
      <c r="D126" s="317"/>
      <c r="E126" s="662"/>
      <c r="F126" s="1357"/>
      <c r="G126" s="1357"/>
      <c r="H126" s="662"/>
      <c r="I126" s="662"/>
      <c r="J126" s="1358"/>
      <c r="K126" s="1357"/>
      <c r="L126" s="662"/>
      <c r="M126" s="662"/>
      <c r="N126" s="662"/>
      <c r="O126" s="662"/>
      <c r="P126" s="662"/>
      <c r="Q126" s="1357"/>
      <c r="R126" s="1357"/>
      <c r="S126" s="1357"/>
      <c r="T126" s="1357"/>
      <c r="U126" s="1357"/>
      <c r="V126" s="1360"/>
      <c r="W126" s="1359"/>
      <c r="X126" s="662"/>
      <c r="Y126" s="1358"/>
      <c r="Z126" s="1358"/>
      <c r="AA126" s="1358"/>
      <c r="AB126" s="662"/>
      <c r="AC126" s="294"/>
    </row>
    <row r="127" spans="1:29" hidden="1" x14ac:dyDescent="0.2">
      <c r="A127" s="310">
        <v>114</v>
      </c>
      <c r="B127" s="1333"/>
      <c r="C127" s="1355"/>
      <c r="D127" s="317"/>
      <c r="E127" s="662"/>
      <c r="F127" s="1357"/>
      <c r="G127" s="1357"/>
      <c r="H127" s="662"/>
      <c r="I127" s="662"/>
      <c r="J127" s="1358"/>
      <c r="K127" s="1357"/>
      <c r="L127" s="662"/>
      <c r="M127" s="662"/>
      <c r="N127" s="662"/>
      <c r="O127" s="662"/>
      <c r="P127" s="662"/>
      <c r="Q127" s="1357"/>
      <c r="R127" s="1357"/>
      <c r="S127" s="1357"/>
      <c r="T127" s="1357"/>
      <c r="U127" s="1357"/>
      <c r="V127" s="1360"/>
      <c r="W127" s="1359"/>
      <c r="X127" s="662"/>
      <c r="Y127" s="1358"/>
      <c r="Z127" s="1358"/>
      <c r="AA127" s="1358"/>
      <c r="AB127" s="662"/>
      <c r="AC127" s="294"/>
    </row>
    <row r="128" spans="1:29" hidden="1" x14ac:dyDescent="0.2">
      <c r="A128" s="310">
        <v>115</v>
      </c>
      <c r="B128" s="1333"/>
      <c r="C128" s="1355"/>
      <c r="D128" s="317"/>
      <c r="E128" s="662"/>
      <c r="F128" s="1357"/>
      <c r="G128" s="1357"/>
      <c r="H128" s="662"/>
      <c r="I128" s="662"/>
      <c r="J128" s="1358"/>
      <c r="K128" s="1357"/>
      <c r="L128" s="662"/>
      <c r="M128" s="662"/>
      <c r="N128" s="662"/>
      <c r="O128" s="662"/>
      <c r="P128" s="662"/>
      <c r="Q128" s="1357"/>
      <c r="R128" s="1357"/>
      <c r="S128" s="1357"/>
      <c r="T128" s="1357"/>
      <c r="U128" s="1357"/>
      <c r="V128" s="1360"/>
      <c r="W128" s="1359"/>
      <c r="X128" s="662"/>
      <c r="Y128" s="1358"/>
      <c r="Z128" s="1358"/>
      <c r="AA128" s="1358"/>
      <c r="AB128" s="662"/>
      <c r="AC128" s="294"/>
    </row>
    <row r="129" spans="1:29" hidden="1" x14ac:dyDescent="0.2">
      <c r="A129" s="310">
        <v>116</v>
      </c>
      <c r="B129" s="1333"/>
      <c r="C129" s="1355"/>
      <c r="D129" s="317"/>
      <c r="E129" s="662"/>
      <c r="F129" s="1357"/>
      <c r="G129" s="1357"/>
      <c r="H129" s="662"/>
      <c r="I129" s="662"/>
      <c r="J129" s="1358"/>
      <c r="K129" s="1357"/>
      <c r="L129" s="662"/>
      <c r="M129" s="662"/>
      <c r="N129" s="662"/>
      <c r="O129" s="662"/>
      <c r="P129" s="662"/>
      <c r="Q129" s="1357"/>
      <c r="R129" s="1357"/>
      <c r="S129" s="1357"/>
      <c r="T129" s="1357"/>
      <c r="U129" s="1357"/>
      <c r="V129" s="1360"/>
      <c r="W129" s="1359"/>
      <c r="X129" s="662"/>
      <c r="Y129" s="1358"/>
      <c r="Z129" s="1358"/>
      <c r="AA129" s="1358"/>
      <c r="AB129" s="662"/>
      <c r="AC129" s="294"/>
    </row>
    <row r="130" spans="1:29" hidden="1" x14ac:dyDescent="0.2">
      <c r="A130" s="310">
        <v>117</v>
      </c>
      <c r="B130" s="1333"/>
      <c r="C130" s="1355"/>
      <c r="D130" s="317"/>
      <c r="E130" s="662"/>
      <c r="F130" s="1357"/>
      <c r="G130" s="1357"/>
      <c r="H130" s="662"/>
      <c r="I130" s="662"/>
      <c r="J130" s="1358"/>
      <c r="K130" s="1357"/>
      <c r="L130" s="662"/>
      <c r="M130" s="662"/>
      <c r="N130" s="662"/>
      <c r="O130" s="662"/>
      <c r="P130" s="662"/>
      <c r="Q130" s="1357"/>
      <c r="R130" s="1357"/>
      <c r="S130" s="1357"/>
      <c r="T130" s="1357"/>
      <c r="U130" s="1357"/>
      <c r="V130" s="1360"/>
      <c r="W130" s="1359"/>
      <c r="X130" s="662"/>
      <c r="Y130" s="1358"/>
      <c r="Z130" s="1358"/>
      <c r="AA130" s="1358"/>
      <c r="AB130" s="662"/>
      <c r="AC130" s="294"/>
    </row>
    <row r="131" spans="1:29" hidden="1" x14ac:dyDescent="0.2">
      <c r="A131" s="310">
        <v>118</v>
      </c>
      <c r="B131" s="1333"/>
      <c r="C131" s="1355"/>
      <c r="D131" s="317"/>
      <c r="E131" s="662"/>
      <c r="F131" s="1357"/>
      <c r="G131" s="1357"/>
      <c r="H131" s="662"/>
      <c r="I131" s="662"/>
      <c r="J131" s="1358"/>
      <c r="K131" s="1357"/>
      <c r="L131" s="662"/>
      <c r="M131" s="662"/>
      <c r="N131" s="662"/>
      <c r="O131" s="662"/>
      <c r="P131" s="662"/>
      <c r="Q131" s="1357"/>
      <c r="R131" s="1357"/>
      <c r="S131" s="1357"/>
      <c r="T131" s="1357"/>
      <c r="U131" s="1357"/>
      <c r="V131" s="1360"/>
      <c r="W131" s="1359"/>
      <c r="X131" s="662"/>
      <c r="Y131" s="1358"/>
      <c r="Z131" s="1358"/>
      <c r="AA131" s="1358"/>
      <c r="AB131" s="662"/>
      <c r="AC131" s="294"/>
    </row>
    <row r="132" spans="1:29" hidden="1" x14ac:dyDescent="0.2">
      <c r="A132" s="310">
        <v>119</v>
      </c>
      <c r="B132" s="1333"/>
      <c r="C132" s="1355"/>
      <c r="D132" s="317"/>
      <c r="E132" s="662"/>
      <c r="F132" s="1357"/>
      <c r="G132" s="1357"/>
      <c r="H132" s="662"/>
      <c r="I132" s="662"/>
      <c r="J132" s="1358"/>
      <c r="K132" s="1357"/>
      <c r="L132" s="662"/>
      <c r="M132" s="662"/>
      <c r="N132" s="662"/>
      <c r="O132" s="662"/>
      <c r="P132" s="662"/>
      <c r="Q132" s="1357"/>
      <c r="R132" s="1357"/>
      <c r="S132" s="1357"/>
      <c r="T132" s="1357"/>
      <c r="U132" s="1357"/>
      <c r="V132" s="1360"/>
      <c r="W132" s="1359"/>
      <c r="X132" s="662"/>
      <c r="Y132" s="1358"/>
      <c r="Z132" s="1358"/>
      <c r="AA132" s="1358"/>
      <c r="AB132" s="662"/>
      <c r="AC132" s="294"/>
    </row>
    <row r="133" spans="1:29" hidden="1" x14ac:dyDescent="0.2">
      <c r="A133" s="310">
        <v>120</v>
      </c>
      <c r="B133" s="1333"/>
      <c r="C133" s="1355"/>
      <c r="D133" s="317"/>
      <c r="E133" s="662"/>
      <c r="F133" s="1357"/>
      <c r="G133" s="1357"/>
      <c r="H133" s="662"/>
      <c r="I133" s="662"/>
      <c r="J133" s="1358"/>
      <c r="K133" s="1357"/>
      <c r="L133" s="662"/>
      <c r="M133" s="662"/>
      <c r="N133" s="662"/>
      <c r="O133" s="662"/>
      <c r="P133" s="662"/>
      <c r="Q133" s="1357"/>
      <c r="R133" s="1357"/>
      <c r="S133" s="1357"/>
      <c r="T133" s="1357"/>
      <c r="U133" s="1357"/>
      <c r="V133" s="1360"/>
      <c r="W133" s="1359"/>
      <c r="X133" s="662"/>
      <c r="Y133" s="1358"/>
      <c r="Z133" s="1358"/>
      <c r="AA133" s="1358"/>
      <c r="AB133" s="662"/>
      <c r="AC133" s="294"/>
    </row>
    <row r="134" spans="1:29" hidden="1" x14ac:dyDescent="0.2">
      <c r="A134" s="310">
        <v>121</v>
      </c>
      <c r="B134" s="1333"/>
      <c r="C134" s="1355"/>
      <c r="D134" s="317"/>
      <c r="E134" s="662"/>
      <c r="F134" s="1357"/>
      <c r="G134" s="1357"/>
      <c r="H134" s="662"/>
      <c r="I134" s="662"/>
      <c r="J134" s="1358"/>
      <c r="K134" s="1357"/>
      <c r="L134" s="662"/>
      <c r="M134" s="662"/>
      <c r="N134" s="662"/>
      <c r="O134" s="662"/>
      <c r="P134" s="662"/>
      <c r="Q134" s="1357"/>
      <c r="R134" s="1357"/>
      <c r="S134" s="1357"/>
      <c r="T134" s="1357"/>
      <c r="U134" s="1357"/>
      <c r="V134" s="1360"/>
      <c r="W134" s="1359"/>
      <c r="X134" s="662"/>
      <c r="Y134" s="1358"/>
      <c r="Z134" s="1358"/>
      <c r="AA134" s="1358"/>
      <c r="AB134" s="662"/>
      <c r="AC134" s="294"/>
    </row>
    <row r="135" spans="1:29" hidden="1" x14ac:dyDescent="0.2">
      <c r="A135" s="310">
        <v>122</v>
      </c>
      <c r="B135" s="1333"/>
      <c r="C135" s="1355"/>
      <c r="D135" s="317"/>
      <c r="E135" s="662"/>
      <c r="F135" s="1357"/>
      <c r="G135" s="1357"/>
      <c r="H135" s="662"/>
      <c r="I135" s="662"/>
      <c r="J135" s="1358"/>
      <c r="K135" s="1357"/>
      <c r="L135" s="662"/>
      <c r="M135" s="662"/>
      <c r="N135" s="662"/>
      <c r="O135" s="662"/>
      <c r="P135" s="662"/>
      <c r="Q135" s="1357"/>
      <c r="R135" s="1357"/>
      <c r="S135" s="1357"/>
      <c r="T135" s="1357"/>
      <c r="U135" s="1357"/>
      <c r="V135" s="1360"/>
      <c r="W135" s="1359"/>
      <c r="X135" s="662"/>
      <c r="Y135" s="1358"/>
      <c r="Z135" s="1358"/>
      <c r="AA135" s="1358"/>
      <c r="AB135" s="662"/>
      <c r="AC135" s="294"/>
    </row>
    <row r="136" spans="1:29" hidden="1" x14ac:dyDescent="0.2">
      <c r="A136" s="310">
        <v>123</v>
      </c>
      <c r="B136" s="1333"/>
      <c r="C136" s="1355"/>
      <c r="D136" s="317"/>
      <c r="E136" s="662"/>
      <c r="F136" s="1357"/>
      <c r="G136" s="1357"/>
      <c r="H136" s="662"/>
      <c r="I136" s="662"/>
      <c r="J136" s="1358"/>
      <c r="K136" s="1357"/>
      <c r="L136" s="662"/>
      <c r="M136" s="662"/>
      <c r="N136" s="662"/>
      <c r="O136" s="662"/>
      <c r="P136" s="662"/>
      <c r="Q136" s="1357"/>
      <c r="R136" s="1357"/>
      <c r="S136" s="1357"/>
      <c r="T136" s="1357"/>
      <c r="U136" s="1357"/>
      <c r="V136" s="1360"/>
      <c r="W136" s="1359"/>
      <c r="X136" s="662"/>
      <c r="Y136" s="1358"/>
      <c r="Z136" s="1358"/>
      <c r="AA136" s="1358"/>
      <c r="AB136" s="662"/>
      <c r="AC136" s="294"/>
    </row>
    <row r="137" spans="1:29" hidden="1" x14ac:dyDescent="0.2">
      <c r="A137" s="310">
        <v>124</v>
      </c>
      <c r="B137" s="1333"/>
      <c r="C137" s="1355"/>
      <c r="D137" s="317"/>
      <c r="E137" s="662"/>
      <c r="F137" s="1357"/>
      <c r="G137" s="1357"/>
      <c r="H137" s="662"/>
      <c r="I137" s="662"/>
      <c r="J137" s="1358"/>
      <c r="K137" s="1357"/>
      <c r="L137" s="662"/>
      <c r="M137" s="662"/>
      <c r="N137" s="662"/>
      <c r="O137" s="662"/>
      <c r="P137" s="662"/>
      <c r="Q137" s="1357"/>
      <c r="R137" s="1357"/>
      <c r="S137" s="1357"/>
      <c r="T137" s="1357"/>
      <c r="U137" s="1357"/>
      <c r="V137" s="1360"/>
      <c r="W137" s="1359"/>
      <c r="X137" s="662"/>
      <c r="Y137" s="1358"/>
      <c r="Z137" s="1358"/>
      <c r="AA137" s="1358"/>
      <c r="AB137" s="662"/>
      <c r="AC137" s="294"/>
    </row>
    <row r="138" spans="1:29" hidden="1" x14ac:dyDescent="0.2">
      <c r="A138" s="310">
        <v>125</v>
      </c>
      <c r="B138" s="1333"/>
      <c r="C138" s="1355"/>
      <c r="D138" s="317"/>
      <c r="E138" s="662"/>
      <c r="F138" s="1357"/>
      <c r="G138" s="1357"/>
      <c r="H138" s="662"/>
      <c r="I138" s="662"/>
      <c r="J138" s="1358"/>
      <c r="K138" s="1357"/>
      <c r="L138" s="662"/>
      <c r="M138" s="662"/>
      <c r="N138" s="662"/>
      <c r="O138" s="662"/>
      <c r="P138" s="662"/>
      <c r="Q138" s="1357"/>
      <c r="R138" s="1357"/>
      <c r="S138" s="1357"/>
      <c r="T138" s="1357"/>
      <c r="U138" s="1357"/>
      <c r="V138" s="1360"/>
      <c r="W138" s="1359"/>
      <c r="X138" s="662"/>
      <c r="Y138" s="1358"/>
      <c r="Z138" s="1358"/>
      <c r="AA138" s="1358"/>
      <c r="AB138" s="662"/>
      <c r="AC138" s="294"/>
    </row>
    <row r="139" spans="1:29" hidden="1" x14ac:dyDescent="0.2">
      <c r="A139" s="310">
        <v>126</v>
      </c>
      <c r="B139" s="1333"/>
      <c r="C139" s="1355"/>
      <c r="D139" s="317"/>
      <c r="E139" s="662"/>
      <c r="F139" s="1357"/>
      <c r="G139" s="1357"/>
      <c r="H139" s="662"/>
      <c r="I139" s="662"/>
      <c r="J139" s="1358"/>
      <c r="K139" s="1357"/>
      <c r="L139" s="662"/>
      <c r="M139" s="662"/>
      <c r="N139" s="662"/>
      <c r="O139" s="662"/>
      <c r="P139" s="662"/>
      <c r="Q139" s="1357"/>
      <c r="R139" s="1357"/>
      <c r="S139" s="1357"/>
      <c r="T139" s="1357"/>
      <c r="U139" s="1357"/>
      <c r="V139" s="1360"/>
      <c r="W139" s="1359"/>
      <c r="X139" s="662"/>
      <c r="Y139" s="1358"/>
      <c r="Z139" s="1358"/>
      <c r="AA139" s="1358"/>
      <c r="AB139" s="662"/>
      <c r="AC139" s="294"/>
    </row>
    <row r="140" spans="1:29" hidden="1" x14ac:dyDescent="0.2">
      <c r="A140" s="310">
        <v>127</v>
      </c>
      <c r="B140" s="1333"/>
      <c r="C140" s="1355"/>
      <c r="D140" s="317"/>
      <c r="E140" s="662"/>
      <c r="F140" s="1357"/>
      <c r="G140" s="1357"/>
      <c r="H140" s="662"/>
      <c r="I140" s="662"/>
      <c r="J140" s="1358"/>
      <c r="K140" s="1357"/>
      <c r="L140" s="662"/>
      <c r="M140" s="662"/>
      <c r="N140" s="662"/>
      <c r="O140" s="662"/>
      <c r="P140" s="662"/>
      <c r="Q140" s="1357"/>
      <c r="R140" s="1357"/>
      <c r="S140" s="1357"/>
      <c r="T140" s="1357"/>
      <c r="U140" s="1357"/>
      <c r="V140" s="1360"/>
      <c r="W140" s="1359"/>
      <c r="X140" s="662"/>
      <c r="Y140" s="1358"/>
      <c r="Z140" s="1358"/>
      <c r="AA140" s="1358"/>
      <c r="AB140" s="662"/>
      <c r="AC140" s="294"/>
    </row>
    <row r="141" spans="1:29" hidden="1" x14ac:dyDescent="0.2">
      <c r="A141" s="310">
        <v>128</v>
      </c>
      <c r="B141" s="1333"/>
      <c r="C141" s="1355"/>
      <c r="D141" s="317"/>
      <c r="E141" s="662"/>
      <c r="F141" s="1357"/>
      <c r="G141" s="1357"/>
      <c r="H141" s="662"/>
      <c r="I141" s="662"/>
      <c r="J141" s="1358"/>
      <c r="K141" s="1357"/>
      <c r="L141" s="662"/>
      <c r="M141" s="662"/>
      <c r="N141" s="662"/>
      <c r="O141" s="662"/>
      <c r="P141" s="662"/>
      <c r="Q141" s="1357"/>
      <c r="R141" s="1357"/>
      <c r="S141" s="1357"/>
      <c r="T141" s="1357"/>
      <c r="U141" s="1357"/>
      <c r="V141" s="1360"/>
      <c r="W141" s="1359"/>
      <c r="X141" s="662"/>
      <c r="Y141" s="1358"/>
      <c r="Z141" s="1358"/>
      <c r="AA141" s="1358"/>
      <c r="AB141" s="662"/>
      <c r="AC141" s="294"/>
    </row>
    <row r="142" spans="1:29" hidden="1" x14ac:dyDescent="0.2">
      <c r="A142" s="310">
        <v>129</v>
      </c>
      <c r="B142" s="1333"/>
      <c r="C142" s="1355"/>
      <c r="D142" s="317"/>
      <c r="E142" s="662"/>
      <c r="F142" s="1357"/>
      <c r="G142" s="1357"/>
      <c r="H142" s="662"/>
      <c r="I142" s="662"/>
      <c r="J142" s="1358"/>
      <c r="K142" s="1357"/>
      <c r="L142" s="662"/>
      <c r="M142" s="662"/>
      <c r="N142" s="662"/>
      <c r="O142" s="662"/>
      <c r="P142" s="662"/>
      <c r="Q142" s="1357"/>
      <c r="R142" s="1357"/>
      <c r="S142" s="1357"/>
      <c r="T142" s="1357"/>
      <c r="U142" s="1357"/>
      <c r="V142" s="1360"/>
      <c r="W142" s="1359"/>
      <c r="X142" s="662"/>
      <c r="Y142" s="1358"/>
      <c r="Z142" s="1358"/>
      <c r="AA142" s="1358"/>
      <c r="AB142" s="662"/>
      <c r="AC142" s="294"/>
    </row>
    <row r="143" spans="1:29" hidden="1" x14ac:dyDescent="0.2">
      <c r="A143" s="310">
        <v>130</v>
      </c>
      <c r="B143" s="1333"/>
      <c r="C143" s="1355"/>
      <c r="D143" s="317"/>
      <c r="E143" s="662"/>
      <c r="F143" s="1357"/>
      <c r="G143" s="1357"/>
      <c r="H143" s="662"/>
      <c r="I143" s="662"/>
      <c r="J143" s="1358"/>
      <c r="K143" s="1357"/>
      <c r="L143" s="662"/>
      <c r="M143" s="662"/>
      <c r="N143" s="662"/>
      <c r="O143" s="662"/>
      <c r="P143" s="662"/>
      <c r="Q143" s="1357"/>
      <c r="R143" s="1357"/>
      <c r="S143" s="1357"/>
      <c r="T143" s="1357"/>
      <c r="U143" s="1357"/>
      <c r="V143" s="1360"/>
      <c r="W143" s="1359"/>
      <c r="X143" s="662"/>
      <c r="Y143" s="1358"/>
      <c r="Z143" s="1358"/>
      <c r="AA143" s="1358"/>
      <c r="AB143" s="662"/>
      <c r="AC143" s="294"/>
    </row>
    <row r="144" spans="1:29" hidden="1" x14ac:dyDescent="0.2">
      <c r="A144" s="310">
        <v>131</v>
      </c>
      <c r="B144" s="1333"/>
      <c r="C144" s="1355"/>
      <c r="D144" s="317"/>
      <c r="E144" s="662"/>
      <c r="F144" s="1357"/>
      <c r="G144" s="1357"/>
      <c r="H144" s="662"/>
      <c r="I144" s="662"/>
      <c r="J144" s="1358"/>
      <c r="K144" s="1357"/>
      <c r="L144" s="662"/>
      <c r="M144" s="662"/>
      <c r="N144" s="662"/>
      <c r="O144" s="662"/>
      <c r="P144" s="662"/>
      <c r="Q144" s="1357"/>
      <c r="R144" s="1357"/>
      <c r="S144" s="1357"/>
      <c r="T144" s="1357"/>
      <c r="U144" s="1357"/>
      <c r="V144" s="1360"/>
      <c r="W144" s="1359"/>
      <c r="X144" s="662"/>
      <c r="Y144" s="1358"/>
      <c r="Z144" s="1358"/>
      <c r="AA144" s="1358"/>
      <c r="AB144" s="662"/>
      <c r="AC144" s="294"/>
    </row>
    <row r="145" spans="1:29" hidden="1" x14ac:dyDescent="0.2">
      <c r="A145" s="310">
        <v>132</v>
      </c>
      <c r="B145" s="1333"/>
      <c r="C145" s="1355"/>
      <c r="D145" s="317"/>
      <c r="E145" s="662"/>
      <c r="F145" s="1357"/>
      <c r="G145" s="1357"/>
      <c r="H145" s="662"/>
      <c r="I145" s="662"/>
      <c r="J145" s="1358"/>
      <c r="K145" s="1357"/>
      <c r="L145" s="662"/>
      <c r="M145" s="662"/>
      <c r="N145" s="662"/>
      <c r="O145" s="662"/>
      <c r="P145" s="662"/>
      <c r="Q145" s="1357"/>
      <c r="R145" s="1357"/>
      <c r="S145" s="1357"/>
      <c r="T145" s="1357"/>
      <c r="U145" s="1357"/>
      <c r="V145" s="1360"/>
      <c r="W145" s="1359"/>
      <c r="X145" s="662"/>
      <c r="Y145" s="1358"/>
      <c r="Z145" s="1358"/>
      <c r="AA145" s="1358"/>
      <c r="AB145" s="662"/>
      <c r="AC145" s="294"/>
    </row>
    <row r="146" spans="1:29" hidden="1" x14ac:dyDescent="0.2">
      <c r="A146" s="310">
        <v>133</v>
      </c>
      <c r="B146" s="1333"/>
      <c r="C146" s="1355"/>
      <c r="D146" s="317"/>
      <c r="E146" s="662"/>
      <c r="F146" s="1357"/>
      <c r="G146" s="1357"/>
      <c r="H146" s="662"/>
      <c r="I146" s="662"/>
      <c r="J146" s="1358"/>
      <c r="K146" s="1357"/>
      <c r="L146" s="662"/>
      <c r="M146" s="662"/>
      <c r="N146" s="662"/>
      <c r="O146" s="662"/>
      <c r="P146" s="662"/>
      <c r="Q146" s="1357"/>
      <c r="R146" s="1357"/>
      <c r="S146" s="1357"/>
      <c r="T146" s="1357"/>
      <c r="U146" s="1357"/>
      <c r="V146" s="1360"/>
      <c r="W146" s="1359"/>
      <c r="X146" s="662"/>
      <c r="Y146" s="1358"/>
      <c r="Z146" s="1358"/>
      <c r="AA146" s="1358"/>
      <c r="AB146" s="662"/>
      <c r="AC146" s="294"/>
    </row>
    <row r="147" spans="1:29" hidden="1" x14ac:dyDescent="0.2">
      <c r="A147" s="310">
        <v>134</v>
      </c>
      <c r="B147" s="1333"/>
      <c r="C147" s="1355"/>
      <c r="D147" s="317"/>
      <c r="E147" s="662"/>
      <c r="F147" s="1357"/>
      <c r="G147" s="1357"/>
      <c r="H147" s="662"/>
      <c r="I147" s="662"/>
      <c r="J147" s="1358"/>
      <c r="K147" s="1357"/>
      <c r="L147" s="662"/>
      <c r="M147" s="662"/>
      <c r="N147" s="662"/>
      <c r="O147" s="662"/>
      <c r="P147" s="662"/>
      <c r="Q147" s="1357"/>
      <c r="R147" s="1357"/>
      <c r="S147" s="1357"/>
      <c r="T147" s="1357"/>
      <c r="U147" s="1357"/>
      <c r="V147" s="1360"/>
      <c r="W147" s="1359"/>
      <c r="X147" s="662"/>
      <c r="Y147" s="1358"/>
      <c r="Z147" s="1358"/>
      <c r="AA147" s="1358"/>
      <c r="AB147" s="662"/>
      <c r="AC147" s="294"/>
    </row>
    <row r="148" spans="1:29" hidden="1" x14ac:dyDescent="0.2">
      <c r="A148" s="310">
        <v>135</v>
      </c>
      <c r="B148" s="1333"/>
      <c r="C148" s="1355"/>
      <c r="D148" s="317"/>
      <c r="E148" s="662"/>
      <c r="F148" s="1357"/>
      <c r="G148" s="1357"/>
      <c r="H148" s="662"/>
      <c r="I148" s="662"/>
      <c r="J148" s="1358"/>
      <c r="K148" s="1357"/>
      <c r="L148" s="662"/>
      <c r="M148" s="662"/>
      <c r="N148" s="662"/>
      <c r="O148" s="662"/>
      <c r="P148" s="662"/>
      <c r="Q148" s="1357"/>
      <c r="R148" s="1357"/>
      <c r="S148" s="1357"/>
      <c r="T148" s="1357"/>
      <c r="U148" s="1357"/>
      <c r="V148" s="1360"/>
      <c r="W148" s="1359"/>
      <c r="X148" s="662"/>
      <c r="Y148" s="1358"/>
      <c r="Z148" s="1358"/>
      <c r="AA148" s="1358"/>
      <c r="AB148" s="662"/>
      <c r="AC148" s="294"/>
    </row>
    <row r="149" spans="1:29" hidden="1" x14ac:dyDescent="0.2">
      <c r="A149" s="310">
        <v>136</v>
      </c>
      <c r="B149" s="1333"/>
      <c r="C149" s="1355"/>
      <c r="D149" s="317"/>
      <c r="E149" s="662"/>
      <c r="F149" s="1357"/>
      <c r="G149" s="1357"/>
      <c r="H149" s="662"/>
      <c r="I149" s="662"/>
      <c r="J149" s="1358"/>
      <c r="K149" s="1357"/>
      <c r="L149" s="662"/>
      <c r="M149" s="662"/>
      <c r="N149" s="662"/>
      <c r="O149" s="662"/>
      <c r="P149" s="662"/>
      <c r="Q149" s="1357"/>
      <c r="R149" s="1357"/>
      <c r="S149" s="1357"/>
      <c r="T149" s="1357"/>
      <c r="U149" s="1357"/>
      <c r="V149" s="1360"/>
      <c r="W149" s="1359"/>
      <c r="X149" s="662"/>
      <c r="Y149" s="1358"/>
      <c r="Z149" s="1358"/>
      <c r="AA149" s="1358"/>
      <c r="AB149" s="662"/>
      <c r="AC149" s="294"/>
    </row>
    <row r="150" spans="1:29" hidden="1" x14ac:dyDescent="0.2">
      <c r="A150" s="310">
        <v>137</v>
      </c>
      <c r="B150" s="1333"/>
      <c r="C150" s="1355"/>
      <c r="D150" s="317"/>
      <c r="E150" s="662"/>
      <c r="F150" s="1357"/>
      <c r="G150" s="1357"/>
      <c r="H150" s="662"/>
      <c r="I150" s="662"/>
      <c r="J150" s="1358"/>
      <c r="K150" s="1357"/>
      <c r="L150" s="662"/>
      <c r="M150" s="662"/>
      <c r="N150" s="662"/>
      <c r="O150" s="662"/>
      <c r="P150" s="662"/>
      <c r="Q150" s="1357"/>
      <c r="R150" s="1357"/>
      <c r="S150" s="1357"/>
      <c r="T150" s="1357"/>
      <c r="U150" s="1357"/>
      <c r="V150" s="1360"/>
      <c r="W150" s="1359"/>
      <c r="X150" s="662"/>
      <c r="Y150" s="1358"/>
      <c r="Z150" s="1358"/>
      <c r="AA150" s="1358"/>
      <c r="AB150" s="662"/>
      <c r="AC150" s="294"/>
    </row>
    <row r="151" spans="1:29" hidden="1" x14ac:dyDescent="0.2">
      <c r="A151" s="310">
        <v>138</v>
      </c>
      <c r="B151" s="1333"/>
      <c r="C151" s="1355"/>
      <c r="D151" s="317"/>
      <c r="E151" s="662"/>
      <c r="F151" s="1357"/>
      <c r="G151" s="1357"/>
      <c r="H151" s="662"/>
      <c r="I151" s="662"/>
      <c r="J151" s="1358"/>
      <c r="K151" s="1357"/>
      <c r="L151" s="662"/>
      <c r="M151" s="662"/>
      <c r="N151" s="662"/>
      <c r="O151" s="662"/>
      <c r="P151" s="662"/>
      <c r="Q151" s="1357"/>
      <c r="R151" s="1357"/>
      <c r="S151" s="1357"/>
      <c r="T151" s="1357"/>
      <c r="U151" s="1357"/>
      <c r="V151" s="1360"/>
      <c r="W151" s="1359"/>
      <c r="X151" s="662"/>
      <c r="Y151" s="1358"/>
      <c r="Z151" s="1358"/>
      <c r="AA151" s="1358"/>
      <c r="AB151" s="662"/>
      <c r="AC151" s="294"/>
    </row>
    <row r="152" spans="1:29" hidden="1" x14ac:dyDescent="0.2">
      <c r="A152" s="310">
        <v>139</v>
      </c>
      <c r="B152" s="1333"/>
      <c r="C152" s="1355"/>
      <c r="D152" s="317"/>
      <c r="E152" s="662"/>
      <c r="F152" s="1357"/>
      <c r="G152" s="1357"/>
      <c r="H152" s="662"/>
      <c r="I152" s="662"/>
      <c r="J152" s="1358"/>
      <c r="K152" s="1357"/>
      <c r="L152" s="662"/>
      <c r="M152" s="662"/>
      <c r="N152" s="662"/>
      <c r="O152" s="662"/>
      <c r="P152" s="662"/>
      <c r="Q152" s="1357"/>
      <c r="R152" s="1357"/>
      <c r="S152" s="1357"/>
      <c r="T152" s="1357"/>
      <c r="U152" s="1357"/>
      <c r="V152" s="1360"/>
      <c r="W152" s="1359"/>
      <c r="X152" s="662"/>
      <c r="Y152" s="1358"/>
      <c r="Z152" s="1358"/>
      <c r="AA152" s="1358"/>
      <c r="AB152" s="662"/>
      <c r="AC152" s="294"/>
    </row>
    <row r="153" spans="1:29" hidden="1" x14ac:dyDescent="0.2">
      <c r="A153" s="310">
        <v>140</v>
      </c>
      <c r="B153" s="1333"/>
      <c r="C153" s="1355"/>
      <c r="D153" s="317"/>
      <c r="E153" s="662"/>
      <c r="F153" s="1357"/>
      <c r="G153" s="1357"/>
      <c r="H153" s="662"/>
      <c r="I153" s="662"/>
      <c r="J153" s="1358"/>
      <c r="K153" s="1357"/>
      <c r="L153" s="662"/>
      <c r="M153" s="662"/>
      <c r="N153" s="662"/>
      <c r="O153" s="662"/>
      <c r="P153" s="662"/>
      <c r="Q153" s="1357"/>
      <c r="R153" s="1357"/>
      <c r="S153" s="1357"/>
      <c r="T153" s="1357"/>
      <c r="U153" s="1357"/>
      <c r="V153" s="1360"/>
      <c r="W153" s="1359"/>
      <c r="X153" s="662"/>
      <c r="Y153" s="1358"/>
      <c r="Z153" s="1358"/>
      <c r="AA153" s="1358"/>
      <c r="AB153" s="662"/>
      <c r="AC153" s="294"/>
    </row>
    <row r="154" spans="1:29" hidden="1" x14ac:dyDescent="0.2">
      <c r="A154" s="310">
        <v>141</v>
      </c>
      <c r="B154" s="1333"/>
      <c r="C154" s="1355"/>
      <c r="D154" s="317"/>
      <c r="E154" s="662"/>
      <c r="F154" s="1357"/>
      <c r="G154" s="1357"/>
      <c r="H154" s="662"/>
      <c r="I154" s="662"/>
      <c r="J154" s="1358"/>
      <c r="K154" s="1357"/>
      <c r="L154" s="662"/>
      <c r="M154" s="662"/>
      <c r="N154" s="662"/>
      <c r="O154" s="662"/>
      <c r="P154" s="662"/>
      <c r="Q154" s="1357"/>
      <c r="R154" s="1357"/>
      <c r="S154" s="1357"/>
      <c r="T154" s="1357"/>
      <c r="U154" s="1357"/>
      <c r="V154" s="1360"/>
      <c r="W154" s="1359"/>
      <c r="X154" s="662"/>
      <c r="Y154" s="1358"/>
      <c r="Z154" s="1358"/>
      <c r="AA154" s="1358"/>
      <c r="AB154" s="662"/>
      <c r="AC154" s="294"/>
    </row>
    <row r="155" spans="1:29" hidden="1" x14ac:dyDescent="0.2">
      <c r="A155" s="310">
        <v>142</v>
      </c>
      <c r="B155" s="1333"/>
      <c r="C155" s="1355"/>
      <c r="D155" s="317"/>
      <c r="E155" s="662"/>
      <c r="F155" s="1357"/>
      <c r="G155" s="1357"/>
      <c r="H155" s="662"/>
      <c r="I155" s="662"/>
      <c r="J155" s="1358"/>
      <c r="K155" s="1357"/>
      <c r="L155" s="662"/>
      <c r="M155" s="662"/>
      <c r="N155" s="662"/>
      <c r="O155" s="662"/>
      <c r="P155" s="662"/>
      <c r="Q155" s="1357"/>
      <c r="R155" s="1357"/>
      <c r="S155" s="1357"/>
      <c r="T155" s="1357"/>
      <c r="U155" s="1357"/>
      <c r="V155" s="1360"/>
      <c r="W155" s="1359"/>
      <c r="X155" s="662"/>
      <c r="Y155" s="1358"/>
      <c r="Z155" s="1358"/>
      <c r="AA155" s="1358"/>
      <c r="AB155" s="662"/>
      <c r="AC155" s="294"/>
    </row>
    <row r="156" spans="1:29" hidden="1" x14ac:dyDescent="0.2">
      <c r="A156" s="310">
        <v>143</v>
      </c>
      <c r="B156" s="1333"/>
      <c r="C156" s="1355"/>
      <c r="D156" s="317"/>
      <c r="E156" s="662"/>
      <c r="F156" s="1357"/>
      <c r="G156" s="1357"/>
      <c r="H156" s="662"/>
      <c r="I156" s="662"/>
      <c r="J156" s="1358"/>
      <c r="K156" s="1357"/>
      <c r="L156" s="662"/>
      <c r="M156" s="662"/>
      <c r="N156" s="662"/>
      <c r="O156" s="662"/>
      <c r="P156" s="662"/>
      <c r="Q156" s="1357"/>
      <c r="R156" s="1357"/>
      <c r="S156" s="1357"/>
      <c r="T156" s="1357"/>
      <c r="U156" s="1357"/>
      <c r="V156" s="1360"/>
      <c r="W156" s="1359"/>
      <c r="X156" s="662"/>
      <c r="Y156" s="1358"/>
      <c r="Z156" s="1358"/>
      <c r="AA156" s="1358"/>
      <c r="AB156" s="662"/>
      <c r="AC156" s="294"/>
    </row>
    <row r="157" spans="1:29" hidden="1" x14ac:dyDescent="0.2">
      <c r="A157" s="310">
        <v>144</v>
      </c>
      <c r="B157" s="1333"/>
      <c r="C157" s="1355"/>
      <c r="D157" s="317"/>
      <c r="E157" s="662"/>
      <c r="F157" s="1357"/>
      <c r="G157" s="1357"/>
      <c r="H157" s="662"/>
      <c r="I157" s="662"/>
      <c r="J157" s="1358"/>
      <c r="K157" s="1357"/>
      <c r="L157" s="662"/>
      <c r="M157" s="662"/>
      <c r="N157" s="662"/>
      <c r="O157" s="662"/>
      <c r="P157" s="662"/>
      <c r="Q157" s="1357"/>
      <c r="R157" s="1357"/>
      <c r="S157" s="1357"/>
      <c r="T157" s="1357"/>
      <c r="U157" s="1357"/>
      <c r="V157" s="1360"/>
      <c r="W157" s="1359"/>
      <c r="X157" s="662"/>
      <c r="Y157" s="1358"/>
      <c r="Z157" s="1358"/>
      <c r="AA157" s="1358"/>
      <c r="AB157" s="662"/>
      <c r="AC157" s="294"/>
    </row>
    <row r="158" spans="1:29" hidden="1" x14ac:dyDescent="0.2">
      <c r="A158" s="310">
        <v>145</v>
      </c>
      <c r="B158" s="1333"/>
      <c r="C158" s="1355"/>
      <c r="D158" s="317"/>
      <c r="E158" s="662"/>
      <c r="F158" s="1357"/>
      <c r="G158" s="1357"/>
      <c r="H158" s="662"/>
      <c r="I158" s="662"/>
      <c r="J158" s="1358"/>
      <c r="K158" s="1357"/>
      <c r="L158" s="662"/>
      <c r="M158" s="662"/>
      <c r="N158" s="662"/>
      <c r="O158" s="662"/>
      <c r="P158" s="662"/>
      <c r="Q158" s="1357"/>
      <c r="R158" s="1357"/>
      <c r="S158" s="1357"/>
      <c r="T158" s="1357"/>
      <c r="U158" s="1357"/>
      <c r="V158" s="1360"/>
      <c r="W158" s="1359"/>
      <c r="X158" s="662"/>
      <c r="Y158" s="1358"/>
      <c r="Z158" s="1358"/>
      <c r="AA158" s="1358"/>
      <c r="AB158" s="662"/>
      <c r="AC158" s="294"/>
    </row>
    <row r="159" spans="1:29" hidden="1" x14ac:dyDescent="0.2">
      <c r="A159" s="310">
        <v>146</v>
      </c>
      <c r="B159" s="1333"/>
      <c r="C159" s="1355"/>
      <c r="D159" s="317"/>
      <c r="E159" s="662"/>
      <c r="F159" s="1357"/>
      <c r="G159" s="1357"/>
      <c r="H159" s="662"/>
      <c r="I159" s="662"/>
      <c r="J159" s="1358"/>
      <c r="K159" s="1357"/>
      <c r="L159" s="662"/>
      <c r="M159" s="662"/>
      <c r="N159" s="662"/>
      <c r="O159" s="662"/>
      <c r="P159" s="662"/>
      <c r="Q159" s="1357"/>
      <c r="R159" s="1357"/>
      <c r="S159" s="1357"/>
      <c r="T159" s="1357"/>
      <c r="U159" s="1357"/>
      <c r="V159" s="1360"/>
      <c r="W159" s="1359"/>
      <c r="X159" s="662"/>
      <c r="Y159" s="1358"/>
      <c r="Z159" s="1358"/>
      <c r="AA159" s="1358"/>
      <c r="AB159" s="662"/>
      <c r="AC159" s="294"/>
    </row>
    <row r="160" spans="1:29" hidden="1" x14ac:dyDescent="0.2">
      <c r="A160" s="310">
        <v>147</v>
      </c>
      <c r="B160" s="1333"/>
      <c r="C160" s="1355"/>
      <c r="D160" s="317"/>
      <c r="E160" s="662"/>
      <c r="F160" s="1357"/>
      <c r="G160" s="1357"/>
      <c r="H160" s="662"/>
      <c r="I160" s="662"/>
      <c r="J160" s="1358"/>
      <c r="K160" s="1357"/>
      <c r="L160" s="662"/>
      <c r="M160" s="662"/>
      <c r="N160" s="662"/>
      <c r="O160" s="662"/>
      <c r="P160" s="662"/>
      <c r="Q160" s="1357"/>
      <c r="R160" s="1357"/>
      <c r="S160" s="1357"/>
      <c r="T160" s="1357"/>
      <c r="U160" s="1357"/>
      <c r="V160" s="1360"/>
      <c r="W160" s="1359"/>
      <c r="X160" s="662"/>
      <c r="Y160" s="1358"/>
      <c r="Z160" s="1358"/>
      <c r="AA160" s="1358"/>
      <c r="AB160" s="662"/>
      <c r="AC160" s="294"/>
    </row>
    <row r="161" spans="1:29" hidden="1" x14ac:dyDescent="0.2">
      <c r="A161" s="310">
        <v>148</v>
      </c>
      <c r="B161" s="1333"/>
      <c r="C161" s="1355"/>
      <c r="D161" s="317"/>
      <c r="E161" s="662"/>
      <c r="F161" s="1357"/>
      <c r="G161" s="1357"/>
      <c r="H161" s="662"/>
      <c r="I161" s="662"/>
      <c r="J161" s="1358"/>
      <c r="K161" s="1357"/>
      <c r="L161" s="662"/>
      <c r="M161" s="662"/>
      <c r="N161" s="662"/>
      <c r="O161" s="662"/>
      <c r="P161" s="662"/>
      <c r="Q161" s="1357"/>
      <c r="R161" s="1357"/>
      <c r="S161" s="1357"/>
      <c r="T161" s="1357"/>
      <c r="U161" s="1357"/>
      <c r="V161" s="1360"/>
      <c r="W161" s="1359"/>
      <c r="X161" s="662"/>
      <c r="Y161" s="1358"/>
      <c r="Z161" s="1358"/>
      <c r="AA161" s="1358"/>
      <c r="AB161" s="662"/>
      <c r="AC161" s="294"/>
    </row>
    <row r="162" spans="1:29" hidden="1" x14ac:dyDescent="0.2">
      <c r="A162" s="310">
        <v>149</v>
      </c>
      <c r="B162" s="1333"/>
      <c r="C162" s="1355"/>
      <c r="D162" s="317"/>
      <c r="E162" s="662"/>
      <c r="F162" s="1357"/>
      <c r="G162" s="1357"/>
      <c r="H162" s="662"/>
      <c r="I162" s="662"/>
      <c r="J162" s="1358"/>
      <c r="K162" s="1357"/>
      <c r="L162" s="662"/>
      <c r="M162" s="662"/>
      <c r="N162" s="662"/>
      <c r="O162" s="662"/>
      <c r="P162" s="662"/>
      <c r="Q162" s="1357"/>
      <c r="R162" s="1357"/>
      <c r="S162" s="1357"/>
      <c r="T162" s="1357"/>
      <c r="U162" s="1357"/>
      <c r="V162" s="1360"/>
      <c r="W162" s="1359"/>
      <c r="X162" s="662"/>
      <c r="Y162" s="1358"/>
      <c r="Z162" s="1358"/>
      <c r="AA162" s="1358"/>
      <c r="AB162" s="662"/>
      <c r="AC162" s="294"/>
    </row>
    <row r="163" spans="1:29" hidden="1" x14ac:dyDescent="0.2">
      <c r="A163" s="310">
        <v>150</v>
      </c>
      <c r="B163" s="1333"/>
      <c r="C163" s="1355"/>
      <c r="D163" s="317"/>
      <c r="E163" s="662"/>
      <c r="F163" s="1357"/>
      <c r="G163" s="1357"/>
      <c r="H163" s="662"/>
      <c r="I163" s="662"/>
      <c r="J163" s="1358"/>
      <c r="K163" s="1357"/>
      <c r="L163" s="662"/>
      <c r="M163" s="662"/>
      <c r="N163" s="662"/>
      <c r="O163" s="662"/>
      <c r="P163" s="662"/>
      <c r="Q163" s="1357"/>
      <c r="R163" s="1357"/>
      <c r="S163" s="1357"/>
      <c r="T163" s="1357"/>
      <c r="U163" s="1357"/>
      <c r="V163" s="1360"/>
      <c r="W163" s="1359"/>
      <c r="X163" s="662"/>
      <c r="Y163" s="1358"/>
      <c r="Z163" s="1358"/>
      <c r="AA163" s="1358"/>
      <c r="AB163" s="662"/>
      <c r="AC163" s="294"/>
    </row>
    <row r="164" spans="1:29" hidden="1" x14ac:dyDescent="0.2">
      <c r="A164" s="310">
        <v>151</v>
      </c>
      <c r="B164" s="1333"/>
      <c r="C164" s="1355"/>
      <c r="D164" s="317"/>
      <c r="E164" s="662"/>
      <c r="F164" s="1357"/>
      <c r="G164" s="1357"/>
      <c r="H164" s="662"/>
      <c r="I164" s="662"/>
      <c r="J164" s="1358"/>
      <c r="K164" s="1357"/>
      <c r="L164" s="662"/>
      <c r="M164" s="662"/>
      <c r="N164" s="662"/>
      <c r="O164" s="662"/>
      <c r="P164" s="662"/>
      <c r="Q164" s="1357"/>
      <c r="R164" s="1357"/>
      <c r="S164" s="1357"/>
      <c r="T164" s="1357"/>
      <c r="U164" s="1357"/>
      <c r="V164" s="1360"/>
      <c r="W164" s="1359"/>
      <c r="X164" s="662"/>
      <c r="Y164" s="1358"/>
      <c r="Z164" s="1358"/>
      <c r="AA164" s="1358"/>
      <c r="AB164" s="662"/>
      <c r="AC164" s="294"/>
    </row>
    <row r="165" spans="1:29" hidden="1" x14ac:dyDescent="0.2">
      <c r="A165" s="310">
        <v>152</v>
      </c>
      <c r="B165" s="1333"/>
      <c r="C165" s="1355"/>
      <c r="D165" s="317"/>
      <c r="E165" s="662"/>
      <c r="F165" s="1357"/>
      <c r="G165" s="1357"/>
      <c r="H165" s="662"/>
      <c r="I165" s="662"/>
      <c r="J165" s="1358"/>
      <c r="K165" s="1357"/>
      <c r="L165" s="662"/>
      <c r="M165" s="662"/>
      <c r="N165" s="662"/>
      <c r="O165" s="662"/>
      <c r="P165" s="662"/>
      <c r="Q165" s="1357"/>
      <c r="R165" s="1357"/>
      <c r="S165" s="1357"/>
      <c r="T165" s="1357"/>
      <c r="U165" s="1357"/>
      <c r="V165" s="1360"/>
      <c r="W165" s="1359"/>
      <c r="X165" s="662"/>
      <c r="Y165" s="1358"/>
      <c r="Z165" s="1358"/>
      <c r="AA165" s="1358"/>
      <c r="AB165" s="662"/>
      <c r="AC165" s="294"/>
    </row>
    <row r="166" spans="1:29" hidden="1" x14ac:dyDescent="0.2">
      <c r="A166" s="310">
        <v>153</v>
      </c>
      <c r="B166" s="1333"/>
      <c r="C166" s="1355"/>
      <c r="D166" s="317"/>
      <c r="E166" s="662"/>
      <c r="F166" s="1357"/>
      <c r="G166" s="1357"/>
      <c r="H166" s="662"/>
      <c r="I166" s="662"/>
      <c r="J166" s="1358"/>
      <c r="K166" s="1357"/>
      <c r="L166" s="662"/>
      <c r="M166" s="662"/>
      <c r="N166" s="662"/>
      <c r="O166" s="662"/>
      <c r="P166" s="662"/>
      <c r="Q166" s="1357"/>
      <c r="R166" s="1357"/>
      <c r="S166" s="1357"/>
      <c r="T166" s="1357"/>
      <c r="U166" s="1357"/>
      <c r="V166" s="1360"/>
      <c r="W166" s="1359"/>
      <c r="X166" s="662"/>
      <c r="Y166" s="1358"/>
      <c r="Z166" s="1358"/>
      <c r="AA166" s="1358"/>
      <c r="AB166" s="662"/>
      <c r="AC166" s="294"/>
    </row>
    <row r="167" spans="1:29" hidden="1" x14ac:dyDescent="0.2">
      <c r="A167" s="310">
        <v>154</v>
      </c>
      <c r="B167" s="1333"/>
      <c r="C167" s="1355"/>
      <c r="D167" s="317"/>
      <c r="E167" s="662"/>
      <c r="F167" s="1357"/>
      <c r="G167" s="1357"/>
      <c r="H167" s="662"/>
      <c r="I167" s="662"/>
      <c r="J167" s="1358"/>
      <c r="K167" s="1357"/>
      <c r="L167" s="662"/>
      <c r="M167" s="662"/>
      <c r="N167" s="662"/>
      <c r="O167" s="662"/>
      <c r="P167" s="662"/>
      <c r="Q167" s="1357"/>
      <c r="R167" s="1357"/>
      <c r="S167" s="1357"/>
      <c r="T167" s="1357"/>
      <c r="U167" s="1357"/>
      <c r="V167" s="1360"/>
      <c r="W167" s="1359"/>
      <c r="X167" s="662"/>
      <c r="Y167" s="1358"/>
      <c r="Z167" s="1358"/>
      <c r="AA167" s="1358"/>
      <c r="AB167" s="662"/>
      <c r="AC167" s="294"/>
    </row>
    <row r="168" spans="1:29" hidden="1" x14ac:dyDescent="0.2">
      <c r="A168" s="310">
        <v>155</v>
      </c>
      <c r="B168" s="1333"/>
      <c r="C168" s="1355"/>
      <c r="D168" s="317"/>
      <c r="E168" s="662"/>
      <c r="F168" s="1357"/>
      <c r="G168" s="1357"/>
      <c r="H168" s="662"/>
      <c r="I168" s="662"/>
      <c r="J168" s="1358"/>
      <c r="K168" s="1357"/>
      <c r="L168" s="662"/>
      <c r="M168" s="662"/>
      <c r="N168" s="662"/>
      <c r="O168" s="662"/>
      <c r="P168" s="662"/>
      <c r="Q168" s="1357"/>
      <c r="R168" s="1357"/>
      <c r="S168" s="1357"/>
      <c r="T168" s="1357"/>
      <c r="U168" s="1357"/>
      <c r="V168" s="1360"/>
      <c r="W168" s="1359"/>
      <c r="X168" s="662"/>
      <c r="Y168" s="1358"/>
      <c r="Z168" s="1358"/>
      <c r="AA168" s="1358"/>
      <c r="AB168" s="662"/>
      <c r="AC168" s="294"/>
    </row>
    <row r="169" spans="1:29" hidden="1" x14ac:dyDescent="0.2">
      <c r="A169" s="310">
        <v>156</v>
      </c>
      <c r="B169" s="1333"/>
      <c r="C169" s="1355"/>
      <c r="D169" s="317"/>
      <c r="E169" s="662"/>
      <c r="F169" s="1357"/>
      <c r="G169" s="1357"/>
      <c r="H169" s="662"/>
      <c r="I169" s="662"/>
      <c r="J169" s="1358"/>
      <c r="K169" s="1357"/>
      <c r="L169" s="662"/>
      <c r="M169" s="662"/>
      <c r="N169" s="662"/>
      <c r="O169" s="662"/>
      <c r="P169" s="662"/>
      <c r="Q169" s="1357"/>
      <c r="R169" s="1357"/>
      <c r="S169" s="1357"/>
      <c r="T169" s="1357"/>
      <c r="U169" s="1357"/>
      <c r="V169" s="1360"/>
      <c r="W169" s="1359"/>
      <c r="X169" s="662"/>
      <c r="Y169" s="1358"/>
      <c r="Z169" s="1358"/>
      <c r="AA169" s="1358"/>
      <c r="AB169" s="662"/>
      <c r="AC169" s="294"/>
    </row>
    <row r="170" spans="1:29" hidden="1" x14ac:dyDescent="0.2">
      <c r="A170" s="310">
        <v>157</v>
      </c>
      <c r="B170" s="1333"/>
      <c r="C170" s="1355"/>
      <c r="D170" s="317"/>
      <c r="E170" s="662"/>
      <c r="F170" s="1357"/>
      <c r="G170" s="1357"/>
      <c r="H170" s="662"/>
      <c r="I170" s="662"/>
      <c r="J170" s="1358"/>
      <c r="K170" s="1357"/>
      <c r="L170" s="662"/>
      <c r="M170" s="662"/>
      <c r="N170" s="662"/>
      <c r="O170" s="662"/>
      <c r="P170" s="662"/>
      <c r="Q170" s="1357"/>
      <c r="R170" s="1357"/>
      <c r="S170" s="1357"/>
      <c r="T170" s="1357"/>
      <c r="U170" s="1357"/>
      <c r="V170" s="1360"/>
      <c r="W170" s="1359"/>
      <c r="X170" s="662"/>
      <c r="Y170" s="1358"/>
      <c r="Z170" s="1358"/>
      <c r="AA170" s="1358"/>
      <c r="AB170" s="662"/>
      <c r="AC170" s="294"/>
    </row>
    <row r="171" spans="1:29" hidden="1" x14ac:dyDescent="0.2">
      <c r="A171" s="310">
        <v>158</v>
      </c>
      <c r="B171" s="1333"/>
      <c r="C171" s="1355"/>
      <c r="D171" s="317"/>
      <c r="E171" s="662"/>
      <c r="F171" s="1357"/>
      <c r="G171" s="1357"/>
      <c r="H171" s="662"/>
      <c r="I171" s="662"/>
      <c r="J171" s="1358"/>
      <c r="K171" s="1357"/>
      <c r="L171" s="662"/>
      <c r="M171" s="662"/>
      <c r="N171" s="662"/>
      <c r="O171" s="662"/>
      <c r="P171" s="662"/>
      <c r="Q171" s="1357"/>
      <c r="R171" s="1357"/>
      <c r="S171" s="1357"/>
      <c r="T171" s="1357"/>
      <c r="U171" s="1357"/>
      <c r="V171" s="1360"/>
      <c r="W171" s="1359"/>
      <c r="X171" s="662"/>
      <c r="Y171" s="1358"/>
      <c r="Z171" s="1358"/>
      <c r="AA171" s="1358"/>
      <c r="AB171" s="662"/>
      <c r="AC171" s="294"/>
    </row>
    <row r="172" spans="1:29" hidden="1" x14ac:dyDescent="0.2">
      <c r="A172" s="310">
        <v>159</v>
      </c>
      <c r="B172" s="1333"/>
      <c r="C172" s="1355"/>
      <c r="D172" s="317"/>
      <c r="E172" s="662"/>
      <c r="F172" s="1357"/>
      <c r="G172" s="1357"/>
      <c r="H172" s="662"/>
      <c r="I172" s="662"/>
      <c r="J172" s="1358"/>
      <c r="K172" s="1357"/>
      <c r="L172" s="662"/>
      <c r="M172" s="662"/>
      <c r="N172" s="662"/>
      <c r="O172" s="662"/>
      <c r="P172" s="662"/>
      <c r="Q172" s="1357"/>
      <c r="R172" s="1357"/>
      <c r="S172" s="1357"/>
      <c r="T172" s="1357"/>
      <c r="U172" s="1357"/>
      <c r="V172" s="1360"/>
      <c r="W172" s="1359"/>
      <c r="X172" s="662"/>
      <c r="Y172" s="1358"/>
      <c r="Z172" s="1358"/>
      <c r="AA172" s="1358"/>
      <c r="AB172" s="662"/>
      <c r="AC172" s="294"/>
    </row>
    <row r="173" spans="1:29" hidden="1" x14ac:dyDescent="0.2">
      <c r="A173" s="310">
        <v>160</v>
      </c>
      <c r="B173" s="1333"/>
      <c r="C173" s="1355"/>
      <c r="D173" s="317"/>
      <c r="E173" s="662"/>
      <c r="F173" s="1357"/>
      <c r="G173" s="1357"/>
      <c r="H173" s="662"/>
      <c r="I173" s="662"/>
      <c r="J173" s="1358"/>
      <c r="K173" s="1357"/>
      <c r="L173" s="662"/>
      <c r="M173" s="662"/>
      <c r="N173" s="662"/>
      <c r="O173" s="662"/>
      <c r="P173" s="662"/>
      <c r="Q173" s="1357"/>
      <c r="R173" s="1357"/>
      <c r="S173" s="1357"/>
      <c r="T173" s="1357"/>
      <c r="U173" s="1357"/>
      <c r="V173" s="1360"/>
      <c r="W173" s="1359"/>
      <c r="X173" s="662"/>
      <c r="Y173" s="1358"/>
      <c r="Z173" s="1358"/>
      <c r="AA173" s="1358"/>
      <c r="AB173" s="662"/>
      <c r="AC173" s="294"/>
    </row>
    <row r="174" spans="1:29" hidden="1" x14ac:dyDescent="0.2">
      <c r="A174" s="310">
        <v>161</v>
      </c>
      <c r="B174" s="1333"/>
      <c r="C174" s="1355"/>
      <c r="D174" s="317"/>
      <c r="E174" s="662"/>
      <c r="F174" s="1357"/>
      <c r="G174" s="1357"/>
      <c r="H174" s="662"/>
      <c r="I174" s="662"/>
      <c r="J174" s="1358"/>
      <c r="K174" s="1357"/>
      <c r="L174" s="662"/>
      <c r="M174" s="662"/>
      <c r="N174" s="662"/>
      <c r="O174" s="662"/>
      <c r="P174" s="662"/>
      <c r="Q174" s="1357"/>
      <c r="R174" s="1357"/>
      <c r="S174" s="1357"/>
      <c r="T174" s="1357"/>
      <c r="U174" s="1357"/>
      <c r="V174" s="1360"/>
      <c r="W174" s="1359"/>
      <c r="X174" s="662"/>
      <c r="Y174" s="1358"/>
      <c r="Z174" s="1358"/>
      <c r="AA174" s="1358"/>
      <c r="AB174" s="662"/>
      <c r="AC174" s="294"/>
    </row>
    <row r="175" spans="1:29" hidden="1" x14ac:dyDescent="0.2">
      <c r="A175" s="310">
        <v>162</v>
      </c>
      <c r="B175" s="1333"/>
      <c r="C175" s="1355"/>
      <c r="D175" s="317"/>
      <c r="E175" s="662"/>
      <c r="F175" s="1357"/>
      <c r="G175" s="1357"/>
      <c r="H175" s="662"/>
      <c r="I175" s="662"/>
      <c r="J175" s="1358"/>
      <c r="K175" s="1357"/>
      <c r="L175" s="662"/>
      <c r="M175" s="662"/>
      <c r="N175" s="662"/>
      <c r="O175" s="662"/>
      <c r="P175" s="662"/>
      <c r="Q175" s="1357"/>
      <c r="R175" s="1357"/>
      <c r="S175" s="1357"/>
      <c r="T175" s="1357"/>
      <c r="U175" s="1357"/>
      <c r="V175" s="1360"/>
      <c r="W175" s="1359"/>
      <c r="X175" s="662"/>
      <c r="Y175" s="1358"/>
      <c r="Z175" s="1358"/>
      <c r="AA175" s="1358"/>
      <c r="AB175" s="662"/>
      <c r="AC175" s="294"/>
    </row>
    <row r="176" spans="1:29" hidden="1" x14ac:dyDescent="0.2">
      <c r="A176" s="310">
        <v>163</v>
      </c>
      <c r="B176" s="1333"/>
      <c r="C176" s="1355"/>
      <c r="D176" s="317"/>
      <c r="E176" s="662"/>
      <c r="F176" s="1357"/>
      <c r="G176" s="1357"/>
      <c r="H176" s="662"/>
      <c r="I176" s="662"/>
      <c r="J176" s="1358"/>
      <c r="K176" s="1357"/>
      <c r="L176" s="662"/>
      <c r="M176" s="662"/>
      <c r="N176" s="662"/>
      <c r="O176" s="662"/>
      <c r="P176" s="662"/>
      <c r="Q176" s="1357"/>
      <c r="R176" s="1357"/>
      <c r="S176" s="1357"/>
      <c r="T176" s="1357"/>
      <c r="U176" s="1357"/>
      <c r="V176" s="1360"/>
      <c r="W176" s="1359"/>
      <c r="X176" s="662"/>
      <c r="Y176" s="1358"/>
      <c r="Z176" s="1358"/>
      <c r="AA176" s="1358"/>
      <c r="AB176" s="662"/>
      <c r="AC176" s="294"/>
    </row>
    <row r="177" spans="1:29" hidden="1" x14ac:dyDescent="0.2">
      <c r="A177" s="310">
        <v>164</v>
      </c>
      <c r="B177" s="1333"/>
      <c r="C177" s="1355"/>
      <c r="D177" s="317"/>
      <c r="E177" s="662"/>
      <c r="F177" s="1357"/>
      <c r="G177" s="1357"/>
      <c r="H177" s="662"/>
      <c r="I177" s="662"/>
      <c r="J177" s="1358"/>
      <c r="K177" s="1357"/>
      <c r="L177" s="662"/>
      <c r="M177" s="662"/>
      <c r="N177" s="662"/>
      <c r="O177" s="662"/>
      <c r="P177" s="662"/>
      <c r="Q177" s="1357"/>
      <c r="R177" s="1357"/>
      <c r="S177" s="1357"/>
      <c r="T177" s="1357"/>
      <c r="U177" s="1357"/>
      <c r="V177" s="1360"/>
      <c r="W177" s="1359"/>
      <c r="X177" s="662"/>
      <c r="Y177" s="1358"/>
      <c r="Z177" s="1358"/>
      <c r="AA177" s="1358"/>
      <c r="AB177" s="662"/>
      <c r="AC177" s="294"/>
    </row>
    <row r="178" spans="1:29" hidden="1" x14ac:dyDescent="0.2">
      <c r="A178" s="310">
        <v>165</v>
      </c>
      <c r="B178" s="1333"/>
      <c r="C178" s="1355"/>
      <c r="D178" s="317"/>
      <c r="E178" s="662"/>
      <c r="F178" s="1357"/>
      <c r="G178" s="1357"/>
      <c r="H178" s="662"/>
      <c r="I178" s="662"/>
      <c r="J178" s="1358"/>
      <c r="K178" s="1357"/>
      <c r="L178" s="662"/>
      <c r="M178" s="662"/>
      <c r="N178" s="662"/>
      <c r="O178" s="662"/>
      <c r="P178" s="662"/>
      <c r="Q178" s="1357"/>
      <c r="R178" s="1357"/>
      <c r="S178" s="1357"/>
      <c r="T178" s="1357"/>
      <c r="U178" s="1357"/>
      <c r="V178" s="1360"/>
      <c r="W178" s="1359"/>
      <c r="X178" s="662"/>
      <c r="Y178" s="1358"/>
      <c r="Z178" s="1358"/>
      <c r="AA178" s="1358"/>
      <c r="AB178" s="662"/>
      <c r="AC178" s="294"/>
    </row>
    <row r="179" spans="1:29" hidden="1" x14ac:dyDescent="0.2">
      <c r="A179" s="310">
        <v>166</v>
      </c>
      <c r="B179" s="1333"/>
      <c r="C179" s="1355"/>
      <c r="D179" s="317"/>
      <c r="E179" s="662"/>
      <c r="F179" s="1357"/>
      <c r="G179" s="1357"/>
      <c r="H179" s="662"/>
      <c r="I179" s="662"/>
      <c r="J179" s="1358"/>
      <c r="K179" s="1357"/>
      <c r="L179" s="662"/>
      <c r="M179" s="662"/>
      <c r="N179" s="662"/>
      <c r="O179" s="662"/>
      <c r="P179" s="662"/>
      <c r="Q179" s="1357"/>
      <c r="R179" s="1357"/>
      <c r="S179" s="1357"/>
      <c r="T179" s="1357"/>
      <c r="U179" s="1357"/>
      <c r="V179" s="1360"/>
      <c r="W179" s="1359"/>
      <c r="X179" s="662"/>
      <c r="Y179" s="1358"/>
      <c r="Z179" s="1358"/>
      <c r="AA179" s="1358"/>
      <c r="AB179" s="662"/>
      <c r="AC179" s="294"/>
    </row>
    <row r="180" spans="1:29" hidden="1" x14ac:dyDescent="0.2">
      <c r="A180" s="310">
        <v>167</v>
      </c>
      <c r="B180" s="1333"/>
      <c r="C180" s="1355"/>
      <c r="D180" s="317"/>
      <c r="E180" s="662"/>
      <c r="F180" s="1357"/>
      <c r="G180" s="1357"/>
      <c r="H180" s="662"/>
      <c r="I180" s="662"/>
      <c r="J180" s="1358"/>
      <c r="K180" s="1357"/>
      <c r="L180" s="662"/>
      <c r="M180" s="662"/>
      <c r="N180" s="662"/>
      <c r="O180" s="662"/>
      <c r="P180" s="662"/>
      <c r="Q180" s="1357"/>
      <c r="R180" s="1357"/>
      <c r="S180" s="1357"/>
      <c r="T180" s="1357"/>
      <c r="U180" s="1357"/>
      <c r="V180" s="1360"/>
      <c r="W180" s="1359"/>
      <c r="X180" s="662"/>
      <c r="Y180" s="1358"/>
      <c r="Z180" s="1358"/>
      <c r="AA180" s="1358"/>
      <c r="AB180" s="662"/>
      <c r="AC180" s="294"/>
    </row>
    <row r="181" spans="1:29" hidden="1" x14ac:dyDescent="0.2">
      <c r="A181" s="310">
        <v>168</v>
      </c>
      <c r="B181" s="1333"/>
      <c r="C181" s="1355"/>
      <c r="D181" s="317"/>
      <c r="E181" s="662"/>
      <c r="F181" s="1357"/>
      <c r="G181" s="1357"/>
      <c r="H181" s="662"/>
      <c r="I181" s="662"/>
      <c r="J181" s="1358"/>
      <c r="K181" s="1357"/>
      <c r="L181" s="662"/>
      <c r="M181" s="662"/>
      <c r="N181" s="662"/>
      <c r="O181" s="662"/>
      <c r="P181" s="662"/>
      <c r="Q181" s="1357"/>
      <c r="R181" s="1357"/>
      <c r="S181" s="1357"/>
      <c r="T181" s="1357"/>
      <c r="U181" s="1357"/>
      <c r="V181" s="1360"/>
      <c r="W181" s="1359"/>
      <c r="X181" s="662"/>
      <c r="Y181" s="1358"/>
      <c r="Z181" s="1358"/>
      <c r="AA181" s="1358"/>
      <c r="AB181" s="662"/>
      <c r="AC181" s="294"/>
    </row>
    <row r="182" spans="1:29" hidden="1" x14ac:dyDescent="0.2">
      <c r="A182" s="310">
        <v>169</v>
      </c>
      <c r="B182" s="1333"/>
      <c r="C182" s="1355"/>
      <c r="D182" s="317"/>
      <c r="E182" s="662"/>
      <c r="F182" s="1357"/>
      <c r="G182" s="1357"/>
      <c r="H182" s="662"/>
      <c r="I182" s="662"/>
      <c r="J182" s="1358"/>
      <c r="K182" s="1357"/>
      <c r="L182" s="662"/>
      <c r="M182" s="662"/>
      <c r="N182" s="662"/>
      <c r="O182" s="662"/>
      <c r="P182" s="662"/>
      <c r="Q182" s="1357"/>
      <c r="R182" s="1357"/>
      <c r="S182" s="1357"/>
      <c r="T182" s="1357"/>
      <c r="U182" s="1357"/>
      <c r="V182" s="1360"/>
      <c r="W182" s="1359"/>
      <c r="X182" s="662"/>
      <c r="Y182" s="1358"/>
      <c r="Z182" s="1358"/>
      <c r="AA182" s="1358"/>
      <c r="AB182" s="662"/>
      <c r="AC182" s="294"/>
    </row>
    <row r="183" spans="1:29" hidden="1" x14ac:dyDescent="0.2">
      <c r="A183" s="310">
        <v>170</v>
      </c>
      <c r="B183" s="1333"/>
      <c r="C183" s="1355"/>
      <c r="D183" s="317"/>
      <c r="E183" s="662"/>
      <c r="F183" s="1357"/>
      <c r="G183" s="1357"/>
      <c r="H183" s="662"/>
      <c r="I183" s="662"/>
      <c r="J183" s="1358"/>
      <c r="K183" s="1357"/>
      <c r="L183" s="662"/>
      <c r="M183" s="662"/>
      <c r="N183" s="662"/>
      <c r="O183" s="662"/>
      <c r="P183" s="662"/>
      <c r="Q183" s="1357"/>
      <c r="R183" s="1357"/>
      <c r="S183" s="1357"/>
      <c r="T183" s="1357"/>
      <c r="U183" s="1357"/>
      <c r="V183" s="1360"/>
      <c r="W183" s="1359"/>
      <c r="X183" s="662"/>
      <c r="Y183" s="1358"/>
      <c r="Z183" s="1358"/>
      <c r="AA183" s="1358"/>
      <c r="AB183" s="662"/>
      <c r="AC183" s="294"/>
    </row>
    <row r="184" spans="1:29" hidden="1" x14ac:dyDescent="0.2">
      <c r="A184" s="310">
        <v>171</v>
      </c>
      <c r="B184" s="1333"/>
      <c r="C184" s="1355"/>
      <c r="D184" s="317"/>
      <c r="E184" s="662"/>
      <c r="F184" s="1357"/>
      <c r="G184" s="1357"/>
      <c r="H184" s="662"/>
      <c r="I184" s="662"/>
      <c r="J184" s="1358"/>
      <c r="K184" s="1357"/>
      <c r="L184" s="662"/>
      <c r="M184" s="662"/>
      <c r="N184" s="662"/>
      <c r="O184" s="662"/>
      <c r="P184" s="662"/>
      <c r="Q184" s="1357"/>
      <c r="R184" s="1357"/>
      <c r="S184" s="1357"/>
      <c r="T184" s="1357"/>
      <c r="U184" s="1357"/>
      <c r="V184" s="1360"/>
      <c r="W184" s="1359"/>
      <c r="X184" s="662"/>
      <c r="Y184" s="1358"/>
      <c r="Z184" s="1358"/>
      <c r="AA184" s="1358"/>
      <c r="AB184" s="662"/>
      <c r="AC184" s="294"/>
    </row>
    <row r="185" spans="1:29" hidden="1" x14ac:dyDescent="0.2">
      <c r="A185" s="310">
        <v>172</v>
      </c>
      <c r="B185" s="1333"/>
      <c r="C185" s="1355"/>
      <c r="D185" s="317"/>
      <c r="E185" s="662"/>
      <c r="F185" s="1357"/>
      <c r="G185" s="1357"/>
      <c r="H185" s="662"/>
      <c r="I185" s="662"/>
      <c r="J185" s="1358"/>
      <c r="K185" s="1357"/>
      <c r="L185" s="662"/>
      <c r="M185" s="662"/>
      <c r="N185" s="662"/>
      <c r="O185" s="662"/>
      <c r="P185" s="662"/>
      <c r="Q185" s="1357"/>
      <c r="R185" s="1357"/>
      <c r="S185" s="1357"/>
      <c r="T185" s="1357"/>
      <c r="U185" s="1357"/>
      <c r="V185" s="1360"/>
      <c r="W185" s="1359"/>
      <c r="X185" s="662"/>
      <c r="Y185" s="1358"/>
      <c r="Z185" s="1358"/>
      <c r="AA185" s="1358"/>
      <c r="AB185" s="662"/>
      <c r="AC185" s="294"/>
    </row>
    <row r="186" spans="1:29" hidden="1" x14ac:dyDescent="0.2">
      <c r="A186" s="310">
        <v>173</v>
      </c>
      <c r="B186" s="1333"/>
      <c r="C186" s="1355"/>
      <c r="D186" s="317"/>
      <c r="E186" s="662"/>
      <c r="F186" s="1357"/>
      <c r="G186" s="1357"/>
      <c r="H186" s="662"/>
      <c r="I186" s="662"/>
      <c r="J186" s="1358"/>
      <c r="K186" s="1357"/>
      <c r="L186" s="662"/>
      <c r="M186" s="662"/>
      <c r="N186" s="662"/>
      <c r="O186" s="662"/>
      <c r="P186" s="662"/>
      <c r="Q186" s="1357"/>
      <c r="R186" s="1357"/>
      <c r="S186" s="1357"/>
      <c r="T186" s="1357"/>
      <c r="U186" s="1357"/>
      <c r="V186" s="1360"/>
      <c r="W186" s="1359"/>
      <c r="X186" s="662"/>
      <c r="Y186" s="1358"/>
      <c r="Z186" s="1358"/>
      <c r="AA186" s="1358"/>
      <c r="AB186" s="662"/>
      <c r="AC186" s="294"/>
    </row>
    <row r="187" spans="1:29" hidden="1" x14ac:dyDescent="0.2">
      <c r="A187" s="310">
        <v>174</v>
      </c>
      <c r="B187" s="1333"/>
      <c r="C187" s="1355"/>
      <c r="D187" s="317"/>
      <c r="E187" s="662"/>
      <c r="F187" s="1357"/>
      <c r="G187" s="1357"/>
      <c r="H187" s="662"/>
      <c r="I187" s="662"/>
      <c r="J187" s="1358"/>
      <c r="K187" s="1357"/>
      <c r="L187" s="662"/>
      <c r="M187" s="662"/>
      <c r="N187" s="662"/>
      <c r="O187" s="662"/>
      <c r="P187" s="662"/>
      <c r="Q187" s="1357"/>
      <c r="R187" s="1357"/>
      <c r="S187" s="1357"/>
      <c r="T187" s="1357"/>
      <c r="U187" s="1357"/>
      <c r="V187" s="1360"/>
      <c r="W187" s="1359"/>
      <c r="X187" s="662"/>
      <c r="Y187" s="1358"/>
      <c r="Z187" s="1358"/>
      <c r="AA187" s="1358"/>
      <c r="AB187" s="662"/>
      <c r="AC187" s="294"/>
    </row>
    <row r="188" spans="1:29" hidden="1" x14ac:dyDescent="0.2">
      <c r="A188" s="310">
        <v>175</v>
      </c>
      <c r="B188" s="1333"/>
      <c r="C188" s="1355"/>
      <c r="D188" s="317"/>
      <c r="E188" s="662"/>
      <c r="F188" s="1357"/>
      <c r="G188" s="1357"/>
      <c r="H188" s="662"/>
      <c r="I188" s="662"/>
      <c r="J188" s="1358"/>
      <c r="K188" s="1357"/>
      <c r="L188" s="662"/>
      <c r="M188" s="662"/>
      <c r="N188" s="662"/>
      <c r="O188" s="662"/>
      <c r="P188" s="662"/>
      <c r="Q188" s="1357"/>
      <c r="R188" s="1357"/>
      <c r="S188" s="1357"/>
      <c r="T188" s="1357"/>
      <c r="U188" s="1357"/>
      <c r="V188" s="1360"/>
      <c r="W188" s="1359"/>
      <c r="X188" s="662"/>
      <c r="Y188" s="1358"/>
      <c r="Z188" s="1358"/>
      <c r="AA188" s="1358"/>
      <c r="AB188" s="662"/>
      <c r="AC188" s="294"/>
    </row>
    <row r="189" spans="1:29" hidden="1" x14ac:dyDescent="0.2">
      <c r="A189" s="310">
        <v>176</v>
      </c>
      <c r="B189" s="1333"/>
      <c r="C189" s="1355"/>
      <c r="D189" s="317"/>
      <c r="E189" s="662"/>
      <c r="F189" s="1357"/>
      <c r="G189" s="1357"/>
      <c r="H189" s="662"/>
      <c r="I189" s="662"/>
      <c r="J189" s="1358"/>
      <c r="K189" s="1357"/>
      <c r="L189" s="662"/>
      <c r="M189" s="662"/>
      <c r="N189" s="662"/>
      <c r="O189" s="662"/>
      <c r="P189" s="662"/>
      <c r="Q189" s="1357"/>
      <c r="R189" s="1357"/>
      <c r="S189" s="1357"/>
      <c r="T189" s="1357"/>
      <c r="U189" s="1357"/>
      <c r="V189" s="1360"/>
      <c r="W189" s="1359"/>
      <c r="X189" s="662"/>
      <c r="Y189" s="1358"/>
      <c r="Z189" s="1358"/>
      <c r="AA189" s="1358"/>
      <c r="AB189" s="662"/>
      <c r="AC189" s="294"/>
    </row>
    <row r="190" spans="1:29" hidden="1" x14ac:dyDescent="0.2">
      <c r="A190" s="310">
        <v>177</v>
      </c>
      <c r="B190" s="1333"/>
      <c r="C190" s="1355"/>
      <c r="D190" s="317"/>
      <c r="E190" s="662"/>
      <c r="F190" s="1357"/>
      <c r="G190" s="1357"/>
      <c r="H190" s="662"/>
      <c r="I190" s="662"/>
      <c r="J190" s="1358"/>
      <c r="K190" s="1357"/>
      <c r="L190" s="662"/>
      <c r="M190" s="662"/>
      <c r="N190" s="662"/>
      <c r="O190" s="662"/>
      <c r="P190" s="662"/>
      <c r="Q190" s="1357"/>
      <c r="R190" s="1357"/>
      <c r="S190" s="1357"/>
      <c r="T190" s="1357"/>
      <c r="U190" s="1357"/>
      <c r="V190" s="1360"/>
      <c r="W190" s="1359"/>
      <c r="X190" s="662"/>
      <c r="Y190" s="1358"/>
      <c r="Z190" s="1358"/>
      <c r="AA190" s="1358"/>
      <c r="AB190" s="662"/>
      <c r="AC190" s="294"/>
    </row>
    <row r="191" spans="1:29" hidden="1" x14ac:dyDescent="0.2">
      <c r="A191" s="310">
        <v>178</v>
      </c>
      <c r="B191" s="1333"/>
      <c r="C191" s="1355"/>
      <c r="D191" s="317"/>
      <c r="E191" s="662"/>
      <c r="F191" s="1357"/>
      <c r="G191" s="1357"/>
      <c r="H191" s="662"/>
      <c r="I191" s="662"/>
      <c r="J191" s="1358"/>
      <c r="K191" s="1357"/>
      <c r="L191" s="662"/>
      <c r="M191" s="662"/>
      <c r="N191" s="662"/>
      <c r="O191" s="662"/>
      <c r="P191" s="662"/>
      <c r="Q191" s="1357"/>
      <c r="R191" s="1357"/>
      <c r="S191" s="1357"/>
      <c r="T191" s="1357"/>
      <c r="U191" s="1357"/>
      <c r="V191" s="1360"/>
      <c r="W191" s="1359"/>
      <c r="X191" s="662"/>
      <c r="Y191" s="1358"/>
      <c r="Z191" s="1358"/>
      <c r="AA191" s="1358"/>
      <c r="AB191" s="662"/>
      <c r="AC191" s="294"/>
    </row>
    <row r="192" spans="1:29" hidden="1" x14ac:dyDescent="0.2">
      <c r="A192" s="310">
        <v>179</v>
      </c>
      <c r="B192" s="1333"/>
      <c r="C192" s="1355"/>
      <c r="D192" s="317"/>
      <c r="E192" s="662"/>
      <c r="F192" s="1357"/>
      <c r="G192" s="1357"/>
      <c r="H192" s="662"/>
      <c r="I192" s="662"/>
      <c r="J192" s="1358"/>
      <c r="K192" s="1357"/>
      <c r="L192" s="662"/>
      <c r="M192" s="662"/>
      <c r="N192" s="662"/>
      <c r="O192" s="662"/>
      <c r="P192" s="662"/>
      <c r="Q192" s="1357"/>
      <c r="R192" s="1357"/>
      <c r="S192" s="1357"/>
      <c r="T192" s="1357"/>
      <c r="U192" s="1357"/>
      <c r="V192" s="1360"/>
      <c r="W192" s="1359"/>
      <c r="X192" s="662"/>
      <c r="Y192" s="1358"/>
      <c r="Z192" s="1358"/>
      <c r="AA192" s="1358"/>
      <c r="AB192" s="662"/>
      <c r="AC192" s="294"/>
    </row>
    <row r="193" spans="1:29" hidden="1" x14ac:dyDescent="0.2">
      <c r="A193" s="310">
        <v>180</v>
      </c>
      <c r="B193" s="1333"/>
      <c r="C193" s="1355"/>
      <c r="D193" s="317"/>
      <c r="E193" s="662"/>
      <c r="F193" s="1357"/>
      <c r="G193" s="1357"/>
      <c r="H193" s="662"/>
      <c r="I193" s="662"/>
      <c r="J193" s="1358"/>
      <c r="K193" s="1357"/>
      <c r="L193" s="662"/>
      <c r="M193" s="662"/>
      <c r="N193" s="662"/>
      <c r="O193" s="662"/>
      <c r="P193" s="662"/>
      <c r="Q193" s="1357"/>
      <c r="R193" s="1357"/>
      <c r="S193" s="1357"/>
      <c r="T193" s="1357"/>
      <c r="U193" s="1357"/>
      <c r="V193" s="1360"/>
      <c r="W193" s="1359"/>
      <c r="X193" s="662"/>
      <c r="Y193" s="1358"/>
      <c r="Z193" s="1358"/>
      <c r="AA193" s="1358"/>
      <c r="AB193" s="662"/>
      <c r="AC193" s="294"/>
    </row>
    <row r="194" spans="1:29" hidden="1" x14ac:dyDescent="0.2">
      <c r="A194" s="310">
        <v>181</v>
      </c>
      <c r="B194" s="1333"/>
      <c r="C194" s="1355"/>
      <c r="D194" s="317"/>
      <c r="E194" s="662"/>
      <c r="F194" s="1357"/>
      <c r="G194" s="1357"/>
      <c r="H194" s="662"/>
      <c r="I194" s="662"/>
      <c r="J194" s="1358"/>
      <c r="K194" s="1357"/>
      <c r="L194" s="662"/>
      <c r="M194" s="662"/>
      <c r="N194" s="662"/>
      <c r="O194" s="662"/>
      <c r="P194" s="662"/>
      <c r="Q194" s="1357"/>
      <c r="R194" s="1357"/>
      <c r="S194" s="1357"/>
      <c r="T194" s="1357"/>
      <c r="U194" s="1357"/>
      <c r="V194" s="1360"/>
      <c r="W194" s="1359"/>
      <c r="X194" s="662"/>
      <c r="Y194" s="1358"/>
      <c r="Z194" s="1358"/>
      <c r="AA194" s="1358"/>
      <c r="AB194" s="662"/>
      <c r="AC194" s="294"/>
    </row>
    <row r="195" spans="1:29" hidden="1" x14ac:dyDescent="0.2">
      <c r="A195" s="310">
        <v>182</v>
      </c>
      <c r="B195" s="1333"/>
      <c r="C195" s="1355"/>
      <c r="D195" s="317"/>
      <c r="E195" s="662"/>
      <c r="F195" s="1357"/>
      <c r="G195" s="1357"/>
      <c r="H195" s="662"/>
      <c r="I195" s="662"/>
      <c r="J195" s="1358"/>
      <c r="K195" s="1357"/>
      <c r="L195" s="662"/>
      <c r="M195" s="662"/>
      <c r="N195" s="662"/>
      <c r="O195" s="662"/>
      <c r="P195" s="662"/>
      <c r="Q195" s="1357"/>
      <c r="R195" s="1357"/>
      <c r="S195" s="1357"/>
      <c r="T195" s="1357"/>
      <c r="U195" s="1357"/>
      <c r="V195" s="1360"/>
      <c r="W195" s="1359"/>
      <c r="X195" s="662"/>
      <c r="Y195" s="1358"/>
      <c r="Z195" s="1358"/>
      <c r="AA195" s="1358"/>
      <c r="AB195" s="662"/>
      <c r="AC195" s="294"/>
    </row>
    <row r="196" spans="1:29" hidden="1" x14ac:dyDescent="0.2">
      <c r="A196" s="310">
        <v>183</v>
      </c>
      <c r="B196" s="1333"/>
      <c r="C196" s="1355"/>
      <c r="D196" s="317"/>
      <c r="E196" s="662"/>
      <c r="F196" s="1357"/>
      <c r="G196" s="1357"/>
      <c r="H196" s="662"/>
      <c r="I196" s="662"/>
      <c r="J196" s="1358"/>
      <c r="K196" s="1357"/>
      <c r="L196" s="662"/>
      <c r="M196" s="662"/>
      <c r="N196" s="662"/>
      <c r="O196" s="662"/>
      <c r="P196" s="662"/>
      <c r="Q196" s="1357"/>
      <c r="R196" s="1357"/>
      <c r="S196" s="1357"/>
      <c r="T196" s="1357"/>
      <c r="U196" s="1357"/>
      <c r="V196" s="1360"/>
      <c r="W196" s="1359"/>
      <c r="X196" s="662"/>
      <c r="Y196" s="1358"/>
      <c r="Z196" s="1358"/>
      <c r="AA196" s="1358"/>
      <c r="AB196" s="662"/>
      <c r="AC196" s="294"/>
    </row>
    <row r="197" spans="1:29" hidden="1" x14ac:dyDescent="0.2">
      <c r="A197" s="310">
        <v>184</v>
      </c>
      <c r="B197" s="1333"/>
      <c r="C197" s="1355"/>
      <c r="D197" s="317"/>
      <c r="E197" s="662"/>
      <c r="F197" s="1357"/>
      <c r="G197" s="1357"/>
      <c r="H197" s="662"/>
      <c r="I197" s="662"/>
      <c r="J197" s="1358"/>
      <c r="K197" s="1357"/>
      <c r="L197" s="662"/>
      <c r="M197" s="662"/>
      <c r="N197" s="662"/>
      <c r="O197" s="662"/>
      <c r="P197" s="662"/>
      <c r="Q197" s="1357"/>
      <c r="R197" s="1357"/>
      <c r="S197" s="1357"/>
      <c r="T197" s="1357"/>
      <c r="U197" s="1357"/>
      <c r="V197" s="1360"/>
      <c r="W197" s="1359"/>
      <c r="X197" s="662"/>
      <c r="Y197" s="1358"/>
      <c r="Z197" s="1358"/>
      <c r="AA197" s="1358"/>
      <c r="AB197" s="662"/>
      <c r="AC197" s="294"/>
    </row>
    <row r="198" spans="1:29" hidden="1" x14ac:dyDescent="0.2">
      <c r="A198" s="310">
        <v>185</v>
      </c>
      <c r="B198" s="1333"/>
      <c r="C198" s="1355"/>
      <c r="D198" s="317"/>
      <c r="E198" s="662"/>
      <c r="F198" s="1357"/>
      <c r="G198" s="1357"/>
      <c r="H198" s="662"/>
      <c r="I198" s="662"/>
      <c r="J198" s="1358"/>
      <c r="K198" s="1357"/>
      <c r="L198" s="662"/>
      <c r="M198" s="662"/>
      <c r="N198" s="662"/>
      <c r="O198" s="662"/>
      <c r="P198" s="662"/>
      <c r="Q198" s="1357"/>
      <c r="R198" s="1357"/>
      <c r="S198" s="1357"/>
      <c r="T198" s="1357"/>
      <c r="U198" s="1357"/>
      <c r="V198" s="1360"/>
      <c r="W198" s="1359"/>
      <c r="X198" s="662"/>
      <c r="Y198" s="1358"/>
      <c r="Z198" s="1358"/>
      <c r="AA198" s="1358"/>
      <c r="AB198" s="662"/>
      <c r="AC198" s="294"/>
    </row>
    <row r="199" spans="1:29" hidden="1" x14ac:dyDescent="0.2">
      <c r="A199" s="310">
        <v>186</v>
      </c>
      <c r="B199" s="1333"/>
      <c r="C199" s="1355"/>
      <c r="D199" s="317"/>
      <c r="E199" s="662"/>
      <c r="F199" s="1357"/>
      <c r="G199" s="1357"/>
      <c r="H199" s="662"/>
      <c r="I199" s="662"/>
      <c r="J199" s="1358"/>
      <c r="K199" s="1357"/>
      <c r="L199" s="662"/>
      <c r="M199" s="662"/>
      <c r="N199" s="662"/>
      <c r="O199" s="662"/>
      <c r="P199" s="662"/>
      <c r="Q199" s="1357"/>
      <c r="R199" s="1357"/>
      <c r="S199" s="1357"/>
      <c r="T199" s="1357"/>
      <c r="U199" s="1357"/>
      <c r="V199" s="1360"/>
      <c r="W199" s="1359"/>
      <c r="X199" s="662"/>
      <c r="Y199" s="1358"/>
      <c r="Z199" s="1358"/>
      <c r="AA199" s="1358"/>
      <c r="AB199" s="662"/>
      <c r="AC199" s="294"/>
    </row>
    <row r="200" spans="1:29" hidden="1" x14ac:dyDescent="0.2">
      <c r="A200" s="310">
        <v>187</v>
      </c>
      <c r="B200" s="1333"/>
      <c r="C200" s="1355"/>
      <c r="D200" s="317"/>
      <c r="E200" s="662"/>
      <c r="F200" s="1357"/>
      <c r="G200" s="1357"/>
      <c r="H200" s="662"/>
      <c r="I200" s="662"/>
      <c r="J200" s="1358"/>
      <c r="K200" s="1357"/>
      <c r="L200" s="662"/>
      <c r="M200" s="662"/>
      <c r="N200" s="662"/>
      <c r="O200" s="662"/>
      <c r="P200" s="662"/>
      <c r="Q200" s="1357"/>
      <c r="R200" s="1357"/>
      <c r="S200" s="1357"/>
      <c r="T200" s="1357"/>
      <c r="U200" s="1357"/>
      <c r="V200" s="1360"/>
      <c r="W200" s="1359"/>
      <c r="X200" s="662"/>
      <c r="Y200" s="1358"/>
      <c r="Z200" s="1358"/>
      <c r="AA200" s="1358"/>
      <c r="AB200" s="662"/>
      <c r="AC200" s="294"/>
    </row>
    <row r="201" spans="1:29" hidden="1" x14ac:dyDescent="0.2">
      <c r="A201" s="310">
        <v>188</v>
      </c>
      <c r="B201" s="1333"/>
      <c r="C201" s="1355"/>
      <c r="D201" s="317"/>
      <c r="E201" s="662"/>
      <c r="F201" s="1357"/>
      <c r="G201" s="1357"/>
      <c r="H201" s="662"/>
      <c r="I201" s="662"/>
      <c r="J201" s="1358"/>
      <c r="K201" s="1357"/>
      <c r="L201" s="662"/>
      <c r="M201" s="662"/>
      <c r="N201" s="662"/>
      <c r="O201" s="662"/>
      <c r="P201" s="662"/>
      <c r="Q201" s="1357"/>
      <c r="R201" s="1357"/>
      <c r="S201" s="1357"/>
      <c r="T201" s="1357"/>
      <c r="U201" s="1357"/>
      <c r="V201" s="1360"/>
      <c r="W201" s="1359"/>
      <c r="X201" s="662"/>
      <c r="Y201" s="1358"/>
      <c r="Z201" s="1358"/>
      <c r="AA201" s="1358"/>
      <c r="AB201" s="662"/>
      <c r="AC201" s="294"/>
    </row>
    <row r="202" spans="1:29" hidden="1" x14ac:dyDescent="0.2">
      <c r="A202" s="310">
        <v>189</v>
      </c>
      <c r="B202" s="1333"/>
      <c r="C202" s="1355"/>
      <c r="D202" s="317"/>
      <c r="E202" s="662"/>
      <c r="F202" s="1357"/>
      <c r="G202" s="1357"/>
      <c r="H202" s="662"/>
      <c r="I202" s="662"/>
      <c r="J202" s="1358"/>
      <c r="K202" s="1357"/>
      <c r="L202" s="662"/>
      <c r="M202" s="662"/>
      <c r="N202" s="662"/>
      <c r="O202" s="662"/>
      <c r="P202" s="662"/>
      <c r="Q202" s="1357"/>
      <c r="R202" s="1357"/>
      <c r="S202" s="1357"/>
      <c r="T202" s="1357"/>
      <c r="U202" s="1357"/>
      <c r="V202" s="1360"/>
      <c r="W202" s="1359"/>
      <c r="X202" s="662"/>
      <c r="Y202" s="1358"/>
      <c r="Z202" s="1358"/>
      <c r="AA202" s="1358"/>
      <c r="AB202" s="662"/>
      <c r="AC202" s="294"/>
    </row>
    <row r="203" spans="1:29" hidden="1" x14ac:dyDescent="0.2">
      <c r="A203" s="310">
        <v>190</v>
      </c>
      <c r="B203" s="1333"/>
      <c r="C203" s="1355"/>
      <c r="D203" s="317"/>
      <c r="E203" s="662"/>
      <c r="F203" s="1357"/>
      <c r="G203" s="1357"/>
      <c r="H203" s="662"/>
      <c r="I203" s="662"/>
      <c r="J203" s="1358"/>
      <c r="K203" s="1357"/>
      <c r="L203" s="662"/>
      <c r="M203" s="662"/>
      <c r="N203" s="662"/>
      <c r="O203" s="662"/>
      <c r="P203" s="662"/>
      <c r="Q203" s="1357"/>
      <c r="R203" s="1357"/>
      <c r="S203" s="1357"/>
      <c r="T203" s="1357"/>
      <c r="U203" s="1357"/>
      <c r="V203" s="1360"/>
      <c r="W203" s="1359"/>
      <c r="X203" s="662"/>
      <c r="Y203" s="1358"/>
      <c r="Z203" s="1358"/>
      <c r="AA203" s="1358"/>
      <c r="AB203" s="662"/>
      <c r="AC203" s="294"/>
    </row>
    <row r="204" spans="1:29" hidden="1" x14ac:dyDescent="0.2">
      <c r="A204" s="310">
        <v>191</v>
      </c>
      <c r="B204" s="1333"/>
      <c r="C204" s="1355"/>
      <c r="D204" s="317"/>
      <c r="E204" s="662"/>
      <c r="F204" s="1357"/>
      <c r="G204" s="1357"/>
      <c r="H204" s="662"/>
      <c r="I204" s="662"/>
      <c r="J204" s="1358"/>
      <c r="K204" s="1357"/>
      <c r="L204" s="662"/>
      <c r="M204" s="662"/>
      <c r="N204" s="662"/>
      <c r="O204" s="662"/>
      <c r="P204" s="662"/>
      <c r="Q204" s="1357"/>
      <c r="R204" s="1357"/>
      <c r="S204" s="1357"/>
      <c r="T204" s="1357"/>
      <c r="U204" s="1357"/>
      <c r="V204" s="1360"/>
      <c r="W204" s="1359"/>
      <c r="X204" s="662"/>
      <c r="Y204" s="1358"/>
      <c r="Z204" s="1358"/>
      <c r="AA204" s="1358"/>
      <c r="AB204" s="662"/>
      <c r="AC204" s="294"/>
    </row>
    <row r="205" spans="1:29" hidden="1" x14ac:dyDescent="0.2">
      <c r="A205" s="310">
        <v>192</v>
      </c>
      <c r="B205" s="1333"/>
      <c r="C205" s="1355"/>
      <c r="D205" s="317"/>
      <c r="E205" s="662"/>
      <c r="F205" s="1357"/>
      <c r="G205" s="1357"/>
      <c r="H205" s="662"/>
      <c r="I205" s="662"/>
      <c r="J205" s="1358"/>
      <c r="K205" s="1357"/>
      <c r="L205" s="662"/>
      <c r="M205" s="662"/>
      <c r="N205" s="662"/>
      <c r="O205" s="662"/>
      <c r="P205" s="662"/>
      <c r="Q205" s="1357"/>
      <c r="R205" s="1357"/>
      <c r="S205" s="1357"/>
      <c r="T205" s="1357"/>
      <c r="U205" s="1357"/>
      <c r="V205" s="1360"/>
      <c r="W205" s="1359"/>
      <c r="X205" s="662"/>
      <c r="Y205" s="1358"/>
      <c r="Z205" s="1358"/>
      <c r="AA205" s="1358"/>
      <c r="AB205" s="662"/>
      <c r="AC205" s="294"/>
    </row>
    <row r="206" spans="1:29" hidden="1" x14ac:dyDescent="0.2">
      <c r="A206" s="310">
        <v>193</v>
      </c>
      <c r="B206" s="1333"/>
      <c r="C206" s="1355"/>
      <c r="D206" s="317"/>
      <c r="E206" s="662"/>
      <c r="F206" s="1357"/>
      <c r="G206" s="1357"/>
      <c r="H206" s="662"/>
      <c r="I206" s="662"/>
      <c r="J206" s="1358"/>
      <c r="K206" s="1357"/>
      <c r="L206" s="662"/>
      <c r="M206" s="662"/>
      <c r="N206" s="662"/>
      <c r="O206" s="662"/>
      <c r="P206" s="662"/>
      <c r="Q206" s="1357"/>
      <c r="R206" s="1357"/>
      <c r="S206" s="1357"/>
      <c r="T206" s="1357"/>
      <c r="U206" s="1357"/>
      <c r="V206" s="1360"/>
      <c r="W206" s="1359"/>
      <c r="X206" s="662"/>
      <c r="Y206" s="1358"/>
      <c r="Z206" s="1358"/>
      <c r="AA206" s="1358"/>
      <c r="AB206" s="662"/>
      <c r="AC206" s="294"/>
    </row>
    <row r="207" spans="1:29" hidden="1" x14ac:dyDescent="0.2">
      <c r="A207" s="310">
        <v>194</v>
      </c>
      <c r="B207" s="1333"/>
      <c r="C207" s="1355"/>
      <c r="D207" s="317"/>
      <c r="E207" s="662"/>
      <c r="F207" s="1357"/>
      <c r="G207" s="1357"/>
      <c r="H207" s="662"/>
      <c r="I207" s="662"/>
      <c r="J207" s="1358"/>
      <c r="K207" s="1357"/>
      <c r="L207" s="662"/>
      <c r="M207" s="662"/>
      <c r="N207" s="662"/>
      <c r="O207" s="662"/>
      <c r="P207" s="662"/>
      <c r="Q207" s="1357"/>
      <c r="R207" s="1357"/>
      <c r="S207" s="1357"/>
      <c r="T207" s="1357"/>
      <c r="U207" s="1357"/>
      <c r="V207" s="1360"/>
      <c r="W207" s="1359"/>
      <c r="X207" s="662"/>
      <c r="Y207" s="1358"/>
      <c r="Z207" s="1358"/>
      <c r="AA207" s="1358"/>
      <c r="AB207" s="662"/>
      <c r="AC207" s="294"/>
    </row>
    <row r="208" spans="1:29" hidden="1" x14ac:dyDescent="0.2">
      <c r="A208" s="310">
        <v>195</v>
      </c>
      <c r="B208" s="1333"/>
      <c r="C208" s="1355"/>
      <c r="D208" s="317"/>
      <c r="E208" s="662"/>
      <c r="F208" s="1357"/>
      <c r="G208" s="1357"/>
      <c r="H208" s="662"/>
      <c r="I208" s="662"/>
      <c r="J208" s="1358"/>
      <c r="K208" s="1357"/>
      <c r="L208" s="662"/>
      <c r="M208" s="662"/>
      <c r="N208" s="662"/>
      <c r="O208" s="662"/>
      <c r="P208" s="662"/>
      <c r="Q208" s="1357"/>
      <c r="R208" s="1357"/>
      <c r="S208" s="1357"/>
      <c r="T208" s="1357"/>
      <c r="U208" s="1357"/>
      <c r="V208" s="1360"/>
      <c r="W208" s="1359"/>
      <c r="X208" s="662"/>
      <c r="Y208" s="1358"/>
      <c r="Z208" s="1358"/>
      <c r="AA208" s="1358"/>
      <c r="AB208" s="662"/>
      <c r="AC208" s="294"/>
    </row>
    <row r="209" spans="1:29" hidden="1" x14ac:dyDescent="0.2">
      <c r="A209" s="310">
        <v>196</v>
      </c>
      <c r="B209" s="1333"/>
      <c r="C209" s="1355"/>
      <c r="D209" s="317"/>
      <c r="E209" s="662"/>
      <c r="F209" s="1357"/>
      <c r="G209" s="1357"/>
      <c r="H209" s="662"/>
      <c r="I209" s="662"/>
      <c r="J209" s="1358"/>
      <c r="K209" s="1357"/>
      <c r="L209" s="662"/>
      <c r="M209" s="662"/>
      <c r="N209" s="662"/>
      <c r="O209" s="662"/>
      <c r="P209" s="662"/>
      <c r="Q209" s="1357"/>
      <c r="R209" s="1357"/>
      <c r="S209" s="1357"/>
      <c r="T209" s="1357"/>
      <c r="U209" s="1357"/>
      <c r="V209" s="1360"/>
      <c r="W209" s="1359"/>
      <c r="X209" s="662"/>
      <c r="Y209" s="1358"/>
      <c r="Z209" s="1358"/>
      <c r="AA209" s="1358"/>
      <c r="AB209" s="662"/>
      <c r="AC209" s="294"/>
    </row>
    <row r="210" spans="1:29" hidden="1" x14ac:dyDescent="0.2">
      <c r="A210" s="310">
        <v>197</v>
      </c>
      <c r="B210" s="1333"/>
      <c r="C210" s="1355"/>
      <c r="D210" s="317"/>
      <c r="E210" s="662"/>
      <c r="F210" s="1357"/>
      <c r="G210" s="1357"/>
      <c r="H210" s="662"/>
      <c r="I210" s="662"/>
      <c r="J210" s="1358"/>
      <c r="K210" s="1357"/>
      <c r="L210" s="662"/>
      <c r="M210" s="662"/>
      <c r="N210" s="662"/>
      <c r="O210" s="662"/>
      <c r="P210" s="662"/>
      <c r="Q210" s="1357"/>
      <c r="R210" s="1357"/>
      <c r="S210" s="1357"/>
      <c r="T210" s="1357"/>
      <c r="U210" s="1357"/>
      <c r="V210" s="1360"/>
      <c r="W210" s="1359"/>
      <c r="X210" s="662"/>
      <c r="Y210" s="1358"/>
      <c r="Z210" s="1358"/>
      <c r="AA210" s="1358"/>
      <c r="AB210" s="662"/>
      <c r="AC210" s="294"/>
    </row>
    <row r="211" spans="1:29" hidden="1" x14ac:dyDescent="0.2">
      <c r="A211" s="310">
        <v>198</v>
      </c>
      <c r="B211" s="1333"/>
      <c r="C211" s="1355"/>
      <c r="D211" s="317"/>
      <c r="E211" s="662"/>
      <c r="F211" s="1357"/>
      <c r="G211" s="1357"/>
      <c r="H211" s="662"/>
      <c r="I211" s="662"/>
      <c r="J211" s="1358"/>
      <c r="K211" s="1357"/>
      <c r="L211" s="662"/>
      <c r="M211" s="662"/>
      <c r="N211" s="662"/>
      <c r="O211" s="662"/>
      <c r="P211" s="662"/>
      <c r="Q211" s="1357"/>
      <c r="R211" s="1357"/>
      <c r="S211" s="1357"/>
      <c r="T211" s="1357"/>
      <c r="U211" s="1357"/>
      <c r="V211" s="1360"/>
      <c r="W211" s="1359"/>
      <c r="X211" s="662"/>
      <c r="Y211" s="1358"/>
      <c r="Z211" s="1358"/>
      <c r="AA211" s="1358"/>
      <c r="AB211" s="662"/>
      <c r="AC211" s="294"/>
    </row>
    <row r="212" spans="1:29" hidden="1" x14ac:dyDescent="0.2">
      <c r="A212" s="310">
        <v>199</v>
      </c>
      <c r="B212" s="1333"/>
      <c r="C212" s="1355"/>
      <c r="D212" s="317"/>
      <c r="E212" s="662"/>
      <c r="F212" s="1357"/>
      <c r="G212" s="1357"/>
      <c r="H212" s="662"/>
      <c r="I212" s="662"/>
      <c r="J212" s="1358"/>
      <c r="K212" s="1357"/>
      <c r="L212" s="662"/>
      <c r="M212" s="662"/>
      <c r="N212" s="662"/>
      <c r="O212" s="662"/>
      <c r="P212" s="662"/>
      <c r="Q212" s="1357"/>
      <c r="R212" s="1357"/>
      <c r="S212" s="1357"/>
      <c r="T212" s="1357"/>
      <c r="U212" s="1357"/>
      <c r="V212" s="1360"/>
      <c r="W212" s="1359"/>
      <c r="X212" s="662"/>
      <c r="Y212" s="1358"/>
      <c r="Z212" s="1358"/>
      <c r="AA212" s="1358"/>
      <c r="AB212" s="662"/>
      <c r="AC212" s="294"/>
    </row>
    <row r="213" spans="1:29" hidden="1" x14ac:dyDescent="0.2">
      <c r="A213" s="310">
        <v>200</v>
      </c>
      <c r="B213" s="1333"/>
      <c r="C213" s="1355"/>
      <c r="D213" s="317"/>
      <c r="E213" s="662"/>
      <c r="F213" s="1357"/>
      <c r="G213" s="1357"/>
      <c r="H213" s="662"/>
      <c r="I213" s="662"/>
      <c r="J213" s="1358"/>
      <c r="K213" s="1357"/>
      <c r="L213" s="662"/>
      <c r="M213" s="662"/>
      <c r="N213" s="662"/>
      <c r="O213" s="662"/>
      <c r="P213" s="662"/>
      <c r="Q213" s="1357"/>
      <c r="R213" s="1357"/>
      <c r="S213" s="1357"/>
      <c r="T213" s="1357"/>
      <c r="U213" s="1357"/>
      <c r="V213" s="1360"/>
      <c r="W213" s="1359"/>
      <c r="X213" s="662"/>
      <c r="Y213" s="1358"/>
      <c r="Z213" s="1358"/>
      <c r="AA213" s="1358"/>
      <c r="AB213" s="662"/>
      <c r="AC213" s="294"/>
    </row>
    <row r="214" spans="1:29" hidden="1" x14ac:dyDescent="0.2">
      <c r="A214" s="310">
        <v>201</v>
      </c>
      <c r="B214" s="1333"/>
      <c r="C214" s="1355"/>
      <c r="D214" s="317"/>
      <c r="E214" s="662"/>
      <c r="F214" s="1357"/>
      <c r="G214" s="1357"/>
      <c r="H214" s="662"/>
      <c r="I214" s="662"/>
      <c r="J214" s="1358"/>
      <c r="K214" s="1357"/>
      <c r="L214" s="662"/>
      <c r="M214" s="662"/>
      <c r="N214" s="662"/>
      <c r="O214" s="662"/>
      <c r="P214" s="662"/>
      <c r="Q214" s="1357"/>
      <c r="R214" s="1357"/>
      <c r="S214" s="1357"/>
      <c r="T214" s="1357"/>
      <c r="U214" s="1357"/>
      <c r="V214" s="1360"/>
      <c r="W214" s="1359"/>
      <c r="X214" s="662"/>
      <c r="Y214" s="1358"/>
      <c r="Z214" s="1358"/>
      <c r="AA214" s="1358"/>
      <c r="AB214" s="662"/>
      <c r="AC214" s="294"/>
    </row>
    <row r="215" spans="1:29" hidden="1" x14ac:dyDescent="0.2">
      <c r="A215" s="310">
        <v>202</v>
      </c>
      <c r="B215" s="1333"/>
      <c r="C215" s="1355"/>
      <c r="D215" s="317"/>
      <c r="E215" s="662"/>
      <c r="F215" s="1357"/>
      <c r="G215" s="1357"/>
      <c r="H215" s="662"/>
      <c r="I215" s="662"/>
      <c r="J215" s="1358"/>
      <c r="K215" s="1357"/>
      <c r="L215" s="662"/>
      <c r="M215" s="662"/>
      <c r="N215" s="662"/>
      <c r="O215" s="662"/>
      <c r="P215" s="662"/>
      <c r="Q215" s="1357"/>
      <c r="R215" s="1357"/>
      <c r="S215" s="1357"/>
      <c r="T215" s="1357"/>
      <c r="U215" s="1357"/>
      <c r="V215" s="1360"/>
      <c r="W215" s="1359"/>
      <c r="X215" s="662"/>
      <c r="Y215" s="1358"/>
      <c r="Z215" s="1358"/>
      <c r="AA215" s="1358"/>
      <c r="AB215" s="662"/>
      <c r="AC215" s="294"/>
    </row>
    <row r="216" spans="1:29" hidden="1" x14ac:dyDescent="0.2">
      <c r="A216" s="310">
        <v>203</v>
      </c>
      <c r="B216" s="1333"/>
      <c r="C216" s="1355"/>
      <c r="D216" s="317"/>
      <c r="E216" s="662"/>
      <c r="F216" s="1357"/>
      <c r="G216" s="1357"/>
      <c r="H216" s="662"/>
      <c r="I216" s="662"/>
      <c r="J216" s="1358"/>
      <c r="K216" s="1357"/>
      <c r="L216" s="662"/>
      <c r="M216" s="662"/>
      <c r="N216" s="662"/>
      <c r="O216" s="662"/>
      <c r="P216" s="662"/>
      <c r="Q216" s="1357"/>
      <c r="R216" s="1357"/>
      <c r="S216" s="1357"/>
      <c r="T216" s="1357"/>
      <c r="U216" s="1357"/>
      <c r="V216" s="1360"/>
      <c r="W216" s="1359"/>
      <c r="X216" s="662"/>
      <c r="Y216" s="1358"/>
      <c r="Z216" s="1358"/>
      <c r="AA216" s="1358"/>
      <c r="AB216" s="662"/>
      <c r="AC216" s="294"/>
    </row>
    <row r="217" spans="1:29" hidden="1" x14ac:dyDescent="0.2">
      <c r="A217" s="310">
        <v>204</v>
      </c>
      <c r="B217" s="1333"/>
      <c r="C217" s="1355"/>
      <c r="D217" s="317"/>
      <c r="E217" s="662"/>
      <c r="F217" s="1357"/>
      <c r="G217" s="1357"/>
      <c r="H217" s="662"/>
      <c r="I217" s="662"/>
      <c r="J217" s="1358"/>
      <c r="K217" s="1357"/>
      <c r="L217" s="662"/>
      <c r="M217" s="662"/>
      <c r="N217" s="662"/>
      <c r="O217" s="662"/>
      <c r="P217" s="662"/>
      <c r="Q217" s="1357"/>
      <c r="R217" s="1357"/>
      <c r="S217" s="1357"/>
      <c r="T217" s="1357"/>
      <c r="U217" s="1357"/>
      <c r="V217" s="1360"/>
      <c r="W217" s="1359"/>
      <c r="X217" s="662"/>
      <c r="Y217" s="1358"/>
      <c r="Z217" s="1358"/>
      <c r="AA217" s="1358"/>
      <c r="AB217" s="662"/>
      <c r="AC217" s="294"/>
    </row>
    <row r="218" spans="1:29" hidden="1" x14ac:dyDescent="0.2">
      <c r="A218" s="310">
        <v>205</v>
      </c>
      <c r="B218" s="1333"/>
      <c r="C218" s="1355"/>
      <c r="D218" s="317"/>
      <c r="E218" s="662"/>
      <c r="F218" s="1357"/>
      <c r="G218" s="1357"/>
      <c r="H218" s="662"/>
      <c r="I218" s="662"/>
      <c r="J218" s="1358"/>
      <c r="K218" s="1357"/>
      <c r="L218" s="662"/>
      <c r="M218" s="662"/>
      <c r="N218" s="662"/>
      <c r="O218" s="662"/>
      <c r="P218" s="662"/>
      <c r="Q218" s="1357"/>
      <c r="R218" s="1357"/>
      <c r="S218" s="1357"/>
      <c r="T218" s="1357"/>
      <c r="U218" s="1357"/>
      <c r="V218" s="1360"/>
      <c r="W218" s="1359"/>
      <c r="X218" s="662"/>
      <c r="Y218" s="1358"/>
      <c r="Z218" s="1358"/>
      <c r="AA218" s="1358"/>
      <c r="AB218" s="662"/>
      <c r="AC218" s="294"/>
    </row>
    <row r="219" spans="1:29" hidden="1" x14ac:dyDescent="0.2">
      <c r="A219" s="310">
        <v>206</v>
      </c>
      <c r="B219" s="1333"/>
      <c r="C219" s="1355"/>
      <c r="D219" s="317"/>
      <c r="E219" s="662"/>
      <c r="F219" s="1357"/>
      <c r="G219" s="1357"/>
      <c r="H219" s="662"/>
      <c r="I219" s="662"/>
      <c r="J219" s="1358"/>
      <c r="K219" s="1357"/>
      <c r="L219" s="662"/>
      <c r="M219" s="662"/>
      <c r="N219" s="662"/>
      <c r="O219" s="662"/>
      <c r="P219" s="662"/>
      <c r="Q219" s="1357"/>
      <c r="R219" s="1357"/>
      <c r="S219" s="1357"/>
      <c r="T219" s="1357"/>
      <c r="U219" s="1357"/>
      <c r="V219" s="1360"/>
      <c r="W219" s="1359"/>
      <c r="X219" s="662"/>
      <c r="Y219" s="1358"/>
      <c r="Z219" s="1358"/>
      <c r="AA219" s="1358"/>
      <c r="AB219" s="662"/>
      <c r="AC219" s="294"/>
    </row>
    <row r="220" spans="1:29" hidden="1" x14ac:dyDescent="0.2">
      <c r="A220" s="310">
        <v>207</v>
      </c>
      <c r="B220" s="1333"/>
      <c r="C220" s="1355"/>
      <c r="D220" s="317"/>
      <c r="E220" s="662"/>
      <c r="F220" s="1357"/>
      <c r="G220" s="1357"/>
      <c r="H220" s="662"/>
      <c r="I220" s="662"/>
      <c r="J220" s="1358"/>
      <c r="K220" s="1357"/>
      <c r="L220" s="662"/>
      <c r="M220" s="662"/>
      <c r="N220" s="662"/>
      <c r="O220" s="662"/>
      <c r="P220" s="662"/>
      <c r="Q220" s="1357"/>
      <c r="R220" s="1357"/>
      <c r="S220" s="1357"/>
      <c r="T220" s="1357"/>
      <c r="U220" s="1357"/>
      <c r="V220" s="1360"/>
      <c r="W220" s="1359"/>
      <c r="X220" s="662"/>
      <c r="Y220" s="1358"/>
      <c r="Z220" s="1358"/>
      <c r="AA220" s="1358"/>
      <c r="AB220" s="662"/>
      <c r="AC220" s="294"/>
    </row>
    <row r="221" spans="1:29" hidden="1" x14ac:dyDescent="0.2">
      <c r="A221" s="310">
        <v>208</v>
      </c>
      <c r="B221" s="1333"/>
      <c r="C221" s="1355"/>
      <c r="D221" s="317"/>
      <c r="E221" s="662"/>
      <c r="F221" s="1357"/>
      <c r="G221" s="1357"/>
      <c r="H221" s="662"/>
      <c r="I221" s="662"/>
      <c r="J221" s="1358"/>
      <c r="K221" s="1357"/>
      <c r="L221" s="662"/>
      <c r="M221" s="662"/>
      <c r="N221" s="662"/>
      <c r="O221" s="662"/>
      <c r="P221" s="662"/>
      <c r="Q221" s="1357"/>
      <c r="R221" s="1357"/>
      <c r="S221" s="1357"/>
      <c r="T221" s="1357"/>
      <c r="U221" s="1357"/>
      <c r="V221" s="1360"/>
      <c r="W221" s="1359"/>
      <c r="X221" s="662"/>
      <c r="Y221" s="1358"/>
      <c r="Z221" s="1358"/>
      <c r="AA221" s="1358"/>
      <c r="AB221" s="662"/>
      <c r="AC221" s="294"/>
    </row>
    <row r="222" spans="1:29" hidden="1" x14ac:dyDescent="0.2">
      <c r="A222" s="310">
        <v>209</v>
      </c>
      <c r="B222" s="1333"/>
      <c r="C222" s="1355"/>
      <c r="D222" s="317"/>
      <c r="E222" s="662"/>
      <c r="F222" s="1357"/>
      <c r="G222" s="1357"/>
      <c r="H222" s="662"/>
      <c r="I222" s="662"/>
      <c r="J222" s="1358"/>
      <c r="K222" s="1357"/>
      <c r="L222" s="662"/>
      <c r="M222" s="662"/>
      <c r="N222" s="662"/>
      <c r="O222" s="662"/>
      <c r="P222" s="662"/>
      <c r="Q222" s="1357"/>
      <c r="R222" s="1357"/>
      <c r="S222" s="1357"/>
      <c r="T222" s="1357"/>
      <c r="U222" s="1357"/>
      <c r="V222" s="1360"/>
      <c r="W222" s="1359"/>
      <c r="X222" s="662"/>
      <c r="Y222" s="1358"/>
      <c r="Z222" s="1358"/>
      <c r="AA222" s="1358"/>
      <c r="AB222" s="662"/>
      <c r="AC222" s="294"/>
    </row>
    <row r="223" spans="1:29" hidden="1" x14ac:dyDescent="0.2">
      <c r="A223" s="310">
        <v>210</v>
      </c>
      <c r="B223" s="1333"/>
      <c r="C223" s="1355"/>
      <c r="D223" s="317"/>
      <c r="E223" s="662"/>
      <c r="F223" s="1357"/>
      <c r="G223" s="1357"/>
      <c r="H223" s="662"/>
      <c r="I223" s="662"/>
      <c r="J223" s="1358"/>
      <c r="K223" s="1357"/>
      <c r="L223" s="662"/>
      <c r="M223" s="662"/>
      <c r="N223" s="662"/>
      <c r="O223" s="662"/>
      <c r="P223" s="662"/>
      <c r="Q223" s="1357"/>
      <c r="R223" s="1357"/>
      <c r="S223" s="1357"/>
      <c r="T223" s="1357"/>
      <c r="U223" s="1357"/>
      <c r="V223" s="1360"/>
      <c r="W223" s="1359"/>
      <c r="X223" s="662"/>
      <c r="Y223" s="1358"/>
      <c r="Z223" s="1358"/>
      <c r="AA223" s="1358"/>
      <c r="AB223" s="662"/>
      <c r="AC223" s="294"/>
    </row>
    <row r="224" spans="1:29" hidden="1" x14ac:dyDescent="0.2">
      <c r="A224" s="310">
        <v>211</v>
      </c>
      <c r="B224" s="1333"/>
      <c r="C224" s="1355"/>
      <c r="D224" s="317"/>
      <c r="E224" s="662"/>
      <c r="F224" s="1357"/>
      <c r="G224" s="1357"/>
      <c r="H224" s="662"/>
      <c r="I224" s="662"/>
      <c r="J224" s="1358"/>
      <c r="K224" s="1357"/>
      <c r="L224" s="662"/>
      <c r="M224" s="662"/>
      <c r="N224" s="662"/>
      <c r="O224" s="662"/>
      <c r="P224" s="662"/>
      <c r="Q224" s="1357"/>
      <c r="R224" s="1357"/>
      <c r="S224" s="1357"/>
      <c r="T224" s="1357"/>
      <c r="U224" s="1357"/>
      <c r="V224" s="1360"/>
      <c r="W224" s="1359"/>
      <c r="X224" s="662"/>
      <c r="Y224" s="1358"/>
      <c r="Z224" s="1358"/>
      <c r="AA224" s="1358"/>
      <c r="AB224" s="662"/>
      <c r="AC224" s="294"/>
    </row>
    <row r="225" spans="1:29" hidden="1" x14ac:dyDescent="0.2">
      <c r="A225" s="310">
        <v>212</v>
      </c>
      <c r="B225" s="1333"/>
      <c r="C225" s="1355"/>
      <c r="D225" s="317"/>
      <c r="E225" s="662"/>
      <c r="F225" s="1357"/>
      <c r="G225" s="1357"/>
      <c r="H225" s="662"/>
      <c r="I225" s="662"/>
      <c r="J225" s="1358"/>
      <c r="K225" s="1357"/>
      <c r="L225" s="662"/>
      <c r="M225" s="662"/>
      <c r="N225" s="662"/>
      <c r="O225" s="662"/>
      <c r="P225" s="662"/>
      <c r="Q225" s="1357"/>
      <c r="R225" s="1357"/>
      <c r="S225" s="1357"/>
      <c r="T225" s="1357"/>
      <c r="U225" s="1357"/>
      <c r="V225" s="1360"/>
      <c r="W225" s="1359"/>
      <c r="X225" s="662"/>
      <c r="Y225" s="1358"/>
      <c r="Z225" s="1358"/>
      <c r="AA225" s="1358"/>
      <c r="AB225" s="662"/>
      <c r="AC225" s="294"/>
    </row>
    <row r="226" spans="1:29" hidden="1" x14ac:dyDescent="0.2">
      <c r="A226" s="310">
        <v>213</v>
      </c>
      <c r="B226" s="1333"/>
      <c r="C226" s="1355"/>
      <c r="D226" s="317"/>
      <c r="E226" s="662"/>
      <c r="F226" s="1357"/>
      <c r="G226" s="1357"/>
      <c r="H226" s="662"/>
      <c r="I226" s="662"/>
      <c r="J226" s="1358"/>
      <c r="K226" s="1357"/>
      <c r="L226" s="662"/>
      <c r="M226" s="662"/>
      <c r="N226" s="662"/>
      <c r="O226" s="662"/>
      <c r="P226" s="662"/>
      <c r="Q226" s="1357"/>
      <c r="R226" s="1357"/>
      <c r="S226" s="1357"/>
      <c r="T226" s="1357"/>
      <c r="U226" s="1357"/>
      <c r="V226" s="1360"/>
      <c r="W226" s="1359"/>
      <c r="X226" s="662"/>
      <c r="Y226" s="1358"/>
      <c r="Z226" s="1358"/>
      <c r="AA226" s="1358"/>
      <c r="AB226" s="662"/>
      <c r="AC226" s="294"/>
    </row>
    <row r="227" spans="1:29" hidden="1" x14ac:dyDescent="0.2">
      <c r="A227" s="310">
        <v>214</v>
      </c>
      <c r="B227" s="1333"/>
      <c r="C227" s="1355"/>
      <c r="D227" s="317"/>
      <c r="E227" s="662"/>
      <c r="F227" s="1357"/>
      <c r="G227" s="1357"/>
      <c r="H227" s="662"/>
      <c r="I227" s="662"/>
      <c r="J227" s="1358"/>
      <c r="K227" s="1357"/>
      <c r="L227" s="662"/>
      <c r="M227" s="662"/>
      <c r="N227" s="662"/>
      <c r="O227" s="662"/>
      <c r="P227" s="662"/>
      <c r="Q227" s="1357"/>
      <c r="R227" s="1357"/>
      <c r="S227" s="1357"/>
      <c r="T227" s="1357"/>
      <c r="U227" s="1357"/>
      <c r="V227" s="1360"/>
      <c r="W227" s="1359"/>
      <c r="X227" s="662"/>
      <c r="Y227" s="1358"/>
      <c r="Z227" s="1358"/>
      <c r="AA227" s="1358"/>
      <c r="AB227" s="662"/>
      <c r="AC227" s="294"/>
    </row>
    <row r="228" spans="1:29" hidden="1" x14ac:dyDescent="0.2">
      <c r="A228" s="310">
        <v>215</v>
      </c>
      <c r="B228" s="1333"/>
      <c r="C228" s="1355"/>
      <c r="D228" s="317"/>
      <c r="E228" s="662"/>
      <c r="F228" s="1357"/>
      <c r="G228" s="1357"/>
      <c r="H228" s="662"/>
      <c r="I228" s="662"/>
      <c r="J228" s="1358"/>
      <c r="K228" s="1357"/>
      <c r="L228" s="662"/>
      <c r="M228" s="662"/>
      <c r="N228" s="662"/>
      <c r="O228" s="662"/>
      <c r="P228" s="662"/>
      <c r="Q228" s="1357"/>
      <c r="R228" s="1357"/>
      <c r="S228" s="1357"/>
      <c r="T228" s="1357"/>
      <c r="U228" s="1357"/>
      <c r="V228" s="1360"/>
      <c r="W228" s="1359"/>
      <c r="X228" s="662"/>
      <c r="Y228" s="1358"/>
      <c r="Z228" s="1358"/>
      <c r="AA228" s="1358"/>
      <c r="AB228" s="662"/>
      <c r="AC228" s="294"/>
    </row>
    <row r="229" spans="1:29" hidden="1" x14ac:dyDescent="0.2">
      <c r="A229" s="310">
        <v>216</v>
      </c>
      <c r="B229" s="1333"/>
      <c r="C229" s="1355"/>
      <c r="D229" s="317"/>
      <c r="E229" s="662"/>
      <c r="F229" s="1357"/>
      <c r="G229" s="1357"/>
      <c r="H229" s="662"/>
      <c r="I229" s="662"/>
      <c r="J229" s="1358"/>
      <c r="K229" s="1357"/>
      <c r="L229" s="662"/>
      <c r="M229" s="662"/>
      <c r="N229" s="662"/>
      <c r="O229" s="662"/>
      <c r="P229" s="662"/>
      <c r="Q229" s="1357"/>
      <c r="R229" s="1357"/>
      <c r="S229" s="1357"/>
      <c r="T229" s="1357"/>
      <c r="U229" s="1357"/>
      <c r="V229" s="1360"/>
      <c r="W229" s="1359"/>
      <c r="X229" s="662"/>
      <c r="Y229" s="1358"/>
      <c r="Z229" s="1358"/>
      <c r="AA229" s="1358"/>
      <c r="AB229" s="662"/>
      <c r="AC229" s="294"/>
    </row>
    <row r="230" spans="1:29" hidden="1" x14ac:dyDescent="0.2">
      <c r="A230" s="310">
        <v>217</v>
      </c>
      <c r="B230" s="1333"/>
      <c r="C230" s="1355"/>
      <c r="D230" s="317"/>
      <c r="E230" s="662"/>
      <c r="F230" s="1357"/>
      <c r="G230" s="1357"/>
      <c r="H230" s="662"/>
      <c r="I230" s="662"/>
      <c r="J230" s="1358"/>
      <c r="K230" s="1357"/>
      <c r="L230" s="662"/>
      <c r="M230" s="662"/>
      <c r="N230" s="662"/>
      <c r="O230" s="662"/>
      <c r="P230" s="662"/>
      <c r="Q230" s="1357"/>
      <c r="R230" s="1357"/>
      <c r="S230" s="1357"/>
      <c r="T230" s="1357"/>
      <c r="U230" s="1357"/>
      <c r="V230" s="1360"/>
      <c r="W230" s="1359"/>
      <c r="X230" s="662"/>
      <c r="Y230" s="1358"/>
      <c r="Z230" s="1358"/>
      <c r="AA230" s="1358"/>
      <c r="AB230" s="662"/>
      <c r="AC230" s="294"/>
    </row>
    <row r="231" spans="1:29" hidden="1" x14ac:dyDescent="0.2">
      <c r="A231" s="310">
        <v>218</v>
      </c>
      <c r="B231" s="1333"/>
      <c r="C231" s="1355"/>
      <c r="D231" s="317"/>
      <c r="E231" s="662"/>
      <c r="F231" s="1357"/>
      <c r="G231" s="1357"/>
      <c r="H231" s="662"/>
      <c r="I231" s="662"/>
      <c r="J231" s="1358"/>
      <c r="K231" s="1357"/>
      <c r="L231" s="662"/>
      <c r="M231" s="662"/>
      <c r="N231" s="662"/>
      <c r="O231" s="662"/>
      <c r="P231" s="662"/>
      <c r="Q231" s="1357"/>
      <c r="R231" s="1357"/>
      <c r="S231" s="1357"/>
      <c r="T231" s="1357"/>
      <c r="U231" s="1357"/>
      <c r="V231" s="1360"/>
      <c r="W231" s="1359"/>
      <c r="X231" s="662"/>
      <c r="Y231" s="1358"/>
      <c r="Z231" s="1358"/>
      <c r="AA231" s="1358"/>
      <c r="AB231" s="662"/>
      <c r="AC231" s="294"/>
    </row>
    <row r="232" spans="1:29" hidden="1" x14ac:dyDescent="0.2">
      <c r="A232" s="310">
        <v>219</v>
      </c>
      <c r="B232" s="1333"/>
      <c r="C232" s="1355"/>
      <c r="D232" s="317"/>
      <c r="E232" s="662"/>
      <c r="F232" s="1357"/>
      <c r="G232" s="1357"/>
      <c r="H232" s="662"/>
      <c r="I232" s="662"/>
      <c r="J232" s="1358"/>
      <c r="K232" s="1357"/>
      <c r="L232" s="662"/>
      <c r="M232" s="662"/>
      <c r="N232" s="662"/>
      <c r="O232" s="662"/>
      <c r="P232" s="662"/>
      <c r="Q232" s="1357"/>
      <c r="R232" s="1357"/>
      <c r="S232" s="1357"/>
      <c r="T232" s="1357"/>
      <c r="U232" s="1357"/>
      <c r="V232" s="1360"/>
      <c r="W232" s="1359"/>
      <c r="X232" s="662"/>
      <c r="Y232" s="1358"/>
      <c r="Z232" s="1358"/>
      <c r="AA232" s="1358"/>
      <c r="AB232" s="662"/>
      <c r="AC232" s="294"/>
    </row>
    <row r="233" spans="1:29" hidden="1" x14ac:dyDescent="0.2">
      <c r="A233" s="310">
        <v>220</v>
      </c>
      <c r="B233" s="1333"/>
      <c r="C233" s="1355"/>
      <c r="D233" s="317"/>
      <c r="E233" s="662"/>
      <c r="F233" s="1357"/>
      <c r="G233" s="1357"/>
      <c r="H233" s="662"/>
      <c r="I233" s="662"/>
      <c r="J233" s="1358"/>
      <c r="K233" s="1357"/>
      <c r="L233" s="662"/>
      <c r="M233" s="662"/>
      <c r="N233" s="662"/>
      <c r="O233" s="662"/>
      <c r="P233" s="662"/>
      <c r="Q233" s="1357"/>
      <c r="R233" s="1357"/>
      <c r="S233" s="1357"/>
      <c r="T233" s="1357"/>
      <c r="U233" s="1357"/>
      <c r="V233" s="1360"/>
      <c r="W233" s="1359"/>
      <c r="X233" s="662"/>
      <c r="Y233" s="1358"/>
      <c r="Z233" s="1358"/>
      <c r="AA233" s="1358"/>
      <c r="AB233" s="662"/>
      <c r="AC233" s="294"/>
    </row>
    <row r="234" spans="1:29" hidden="1" x14ac:dyDescent="0.2">
      <c r="A234" s="310">
        <v>221</v>
      </c>
      <c r="B234" s="1333"/>
      <c r="C234" s="1355"/>
      <c r="D234" s="317"/>
      <c r="E234" s="662"/>
      <c r="F234" s="1357"/>
      <c r="G234" s="1357"/>
      <c r="H234" s="662"/>
      <c r="I234" s="662"/>
      <c r="J234" s="1358"/>
      <c r="K234" s="1357"/>
      <c r="L234" s="662"/>
      <c r="M234" s="662"/>
      <c r="N234" s="662"/>
      <c r="O234" s="662"/>
      <c r="P234" s="662"/>
      <c r="Q234" s="1357"/>
      <c r="R234" s="1357"/>
      <c r="S234" s="1357"/>
      <c r="T234" s="1357"/>
      <c r="U234" s="1357"/>
      <c r="V234" s="1360"/>
      <c r="W234" s="1359"/>
      <c r="X234" s="662"/>
      <c r="Y234" s="1358"/>
      <c r="Z234" s="1358"/>
      <c r="AA234" s="1358"/>
      <c r="AB234" s="662"/>
      <c r="AC234" s="294"/>
    </row>
    <row r="235" spans="1:29" hidden="1" x14ac:dyDescent="0.2">
      <c r="A235" s="310">
        <v>222</v>
      </c>
      <c r="B235" s="1333"/>
      <c r="C235" s="1355"/>
      <c r="D235" s="317"/>
      <c r="E235" s="662"/>
      <c r="F235" s="1357"/>
      <c r="G235" s="1357"/>
      <c r="H235" s="662"/>
      <c r="I235" s="662"/>
      <c r="J235" s="1358"/>
      <c r="K235" s="1357"/>
      <c r="L235" s="662"/>
      <c r="M235" s="662"/>
      <c r="N235" s="662"/>
      <c r="O235" s="662"/>
      <c r="P235" s="662"/>
      <c r="Q235" s="1357"/>
      <c r="R235" s="1357"/>
      <c r="S235" s="1357"/>
      <c r="T235" s="1357"/>
      <c r="U235" s="1357"/>
      <c r="V235" s="1360"/>
      <c r="W235" s="1359"/>
      <c r="X235" s="662"/>
      <c r="Y235" s="1358"/>
      <c r="Z235" s="1358"/>
      <c r="AA235" s="1358"/>
      <c r="AB235" s="662"/>
      <c r="AC235" s="294"/>
    </row>
    <row r="236" spans="1:29" hidden="1" x14ac:dyDescent="0.2">
      <c r="A236" s="310">
        <v>223</v>
      </c>
      <c r="B236" s="1333"/>
      <c r="C236" s="1355"/>
      <c r="D236" s="317"/>
      <c r="E236" s="662"/>
      <c r="F236" s="1357"/>
      <c r="G236" s="1357"/>
      <c r="H236" s="662"/>
      <c r="I236" s="662"/>
      <c r="J236" s="1358"/>
      <c r="K236" s="1357"/>
      <c r="L236" s="662"/>
      <c r="M236" s="662"/>
      <c r="N236" s="662"/>
      <c r="O236" s="662"/>
      <c r="P236" s="662"/>
      <c r="Q236" s="1357"/>
      <c r="R236" s="1357"/>
      <c r="S236" s="1357"/>
      <c r="T236" s="1357"/>
      <c r="U236" s="1357"/>
      <c r="V236" s="1360"/>
      <c r="W236" s="1359"/>
      <c r="X236" s="662"/>
      <c r="Y236" s="1358"/>
      <c r="Z236" s="1358"/>
      <c r="AA236" s="1358"/>
      <c r="AB236" s="662"/>
      <c r="AC236" s="294"/>
    </row>
    <row r="237" spans="1:29" hidden="1" x14ac:dyDescent="0.2">
      <c r="A237" s="310">
        <v>224</v>
      </c>
      <c r="B237" s="1333"/>
      <c r="C237" s="1355"/>
      <c r="D237" s="317"/>
      <c r="E237" s="662"/>
      <c r="F237" s="1357"/>
      <c r="G237" s="1357"/>
      <c r="H237" s="662"/>
      <c r="I237" s="662"/>
      <c r="J237" s="1358"/>
      <c r="K237" s="1357"/>
      <c r="L237" s="662"/>
      <c r="M237" s="662"/>
      <c r="N237" s="662"/>
      <c r="O237" s="662"/>
      <c r="P237" s="662"/>
      <c r="Q237" s="1357"/>
      <c r="R237" s="1357"/>
      <c r="S237" s="1357"/>
      <c r="T237" s="1357"/>
      <c r="U237" s="1357"/>
      <c r="V237" s="1360"/>
      <c r="W237" s="1359"/>
      <c r="X237" s="662"/>
      <c r="Y237" s="1358"/>
      <c r="Z237" s="1358"/>
      <c r="AA237" s="1358"/>
      <c r="AB237" s="662"/>
      <c r="AC237" s="294"/>
    </row>
    <row r="238" spans="1:29" hidden="1" x14ac:dyDescent="0.2">
      <c r="A238" s="310">
        <v>225</v>
      </c>
      <c r="B238" s="1333"/>
      <c r="C238" s="1355"/>
      <c r="D238" s="317"/>
      <c r="E238" s="662"/>
      <c r="F238" s="1357"/>
      <c r="G238" s="1357"/>
      <c r="H238" s="662"/>
      <c r="I238" s="662"/>
      <c r="J238" s="1358"/>
      <c r="K238" s="1357"/>
      <c r="L238" s="662"/>
      <c r="M238" s="662"/>
      <c r="N238" s="662"/>
      <c r="O238" s="662"/>
      <c r="P238" s="662"/>
      <c r="Q238" s="1357"/>
      <c r="R238" s="1357"/>
      <c r="S238" s="1357"/>
      <c r="T238" s="1357"/>
      <c r="U238" s="1357"/>
      <c r="V238" s="1360"/>
      <c r="W238" s="1359"/>
      <c r="X238" s="662"/>
      <c r="Y238" s="1358"/>
      <c r="Z238" s="1358"/>
      <c r="AA238" s="1358"/>
      <c r="AB238" s="662"/>
      <c r="AC238" s="294"/>
    </row>
    <row r="239" spans="1:29" hidden="1" x14ac:dyDescent="0.2">
      <c r="A239" s="310">
        <v>226</v>
      </c>
      <c r="B239" s="1333"/>
      <c r="C239" s="1355"/>
      <c r="D239" s="317"/>
      <c r="E239" s="662"/>
      <c r="F239" s="1357"/>
      <c r="G239" s="1357"/>
      <c r="H239" s="662"/>
      <c r="I239" s="662"/>
      <c r="J239" s="1358"/>
      <c r="K239" s="1357"/>
      <c r="L239" s="662"/>
      <c r="M239" s="662"/>
      <c r="N239" s="662"/>
      <c r="O239" s="662"/>
      <c r="P239" s="662"/>
      <c r="Q239" s="1357"/>
      <c r="R239" s="1357"/>
      <c r="S239" s="1357"/>
      <c r="T239" s="1357"/>
      <c r="U239" s="1357"/>
      <c r="V239" s="1360"/>
      <c r="W239" s="1359"/>
      <c r="X239" s="662"/>
      <c r="Y239" s="1358"/>
      <c r="Z239" s="1358"/>
      <c r="AA239" s="1358"/>
      <c r="AB239" s="662"/>
      <c r="AC239" s="294"/>
    </row>
    <row r="240" spans="1:29" hidden="1" x14ac:dyDescent="0.2">
      <c r="A240" s="310">
        <v>227</v>
      </c>
      <c r="B240" s="1333"/>
      <c r="C240" s="1355"/>
      <c r="D240" s="317"/>
      <c r="E240" s="662"/>
      <c r="F240" s="1357"/>
      <c r="G240" s="1357"/>
      <c r="H240" s="662"/>
      <c r="I240" s="662"/>
      <c r="J240" s="1358"/>
      <c r="K240" s="1357"/>
      <c r="L240" s="662"/>
      <c r="M240" s="662"/>
      <c r="N240" s="662"/>
      <c r="O240" s="662"/>
      <c r="P240" s="662"/>
      <c r="Q240" s="1357"/>
      <c r="R240" s="1357"/>
      <c r="S240" s="1357"/>
      <c r="T240" s="1357"/>
      <c r="U240" s="1357"/>
      <c r="V240" s="1360"/>
      <c r="W240" s="1359"/>
      <c r="X240" s="662"/>
      <c r="Y240" s="1358"/>
      <c r="Z240" s="1358"/>
      <c r="AA240" s="1358"/>
      <c r="AB240" s="662"/>
      <c r="AC240" s="294"/>
    </row>
    <row r="241" spans="1:29" hidden="1" x14ac:dyDescent="0.2">
      <c r="A241" s="310">
        <v>228</v>
      </c>
      <c r="B241" s="1333"/>
      <c r="C241" s="1355"/>
      <c r="D241" s="317"/>
      <c r="E241" s="662"/>
      <c r="F241" s="1357"/>
      <c r="G241" s="1357"/>
      <c r="H241" s="662"/>
      <c r="I241" s="662"/>
      <c r="J241" s="1358"/>
      <c r="K241" s="1357"/>
      <c r="L241" s="662"/>
      <c r="M241" s="662"/>
      <c r="N241" s="662"/>
      <c r="O241" s="662"/>
      <c r="P241" s="662"/>
      <c r="Q241" s="1357"/>
      <c r="R241" s="1357"/>
      <c r="S241" s="1357"/>
      <c r="T241" s="1357"/>
      <c r="U241" s="1357"/>
      <c r="V241" s="1360"/>
      <c r="W241" s="1359"/>
      <c r="X241" s="662"/>
      <c r="Y241" s="1358"/>
      <c r="Z241" s="1358"/>
      <c r="AA241" s="1358"/>
      <c r="AB241" s="662"/>
      <c r="AC241" s="294"/>
    </row>
    <row r="242" spans="1:29" hidden="1" x14ac:dyDescent="0.2">
      <c r="A242" s="310">
        <v>229</v>
      </c>
      <c r="B242" s="1333"/>
      <c r="C242" s="1355"/>
      <c r="D242" s="317"/>
      <c r="E242" s="662"/>
      <c r="F242" s="1357"/>
      <c r="G242" s="1357"/>
      <c r="H242" s="662"/>
      <c r="I242" s="662"/>
      <c r="J242" s="1358"/>
      <c r="K242" s="1357"/>
      <c r="L242" s="662"/>
      <c r="M242" s="662"/>
      <c r="N242" s="662"/>
      <c r="O242" s="662"/>
      <c r="P242" s="662"/>
      <c r="Q242" s="1357"/>
      <c r="R242" s="1357"/>
      <c r="S242" s="1357"/>
      <c r="T242" s="1357"/>
      <c r="U242" s="1357"/>
      <c r="V242" s="1360"/>
      <c r="W242" s="1359"/>
      <c r="X242" s="662"/>
      <c r="Y242" s="1358"/>
      <c r="Z242" s="1358"/>
      <c r="AA242" s="1358"/>
      <c r="AB242" s="662"/>
      <c r="AC242" s="294"/>
    </row>
    <row r="243" spans="1:29" hidden="1" x14ac:dyDescent="0.2">
      <c r="A243" s="310">
        <v>230</v>
      </c>
      <c r="B243" s="1333"/>
      <c r="C243" s="1355"/>
      <c r="D243" s="317"/>
      <c r="E243" s="662"/>
      <c r="F243" s="1357"/>
      <c r="G243" s="1357"/>
      <c r="H243" s="662"/>
      <c r="I243" s="662"/>
      <c r="J243" s="1358"/>
      <c r="K243" s="1357"/>
      <c r="L243" s="662"/>
      <c r="M243" s="662"/>
      <c r="N243" s="662"/>
      <c r="O243" s="662"/>
      <c r="P243" s="662"/>
      <c r="Q243" s="1357"/>
      <c r="R243" s="1357"/>
      <c r="S243" s="1357"/>
      <c r="T243" s="1357"/>
      <c r="U243" s="1357"/>
      <c r="V243" s="1360"/>
      <c r="W243" s="1359"/>
      <c r="X243" s="662"/>
      <c r="Y243" s="1358"/>
      <c r="Z243" s="1358"/>
      <c r="AA243" s="1358"/>
      <c r="AB243" s="662"/>
      <c r="AC243" s="294"/>
    </row>
    <row r="244" spans="1:29" hidden="1" x14ac:dyDescent="0.2">
      <c r="A244" s="310">
        <v>231</v>
      </c>
      <c r="B244" s="1333"/>
      <c r="C244" s="1355"/>
      <c r="D244" s="317"/>
      <c r="E244" s="662"/>
      <c r="F244" s="1357"/>
      <c r="G244" s="1357"/>
      <c r="H244" s="662"/>
      <c r="I244" s="662"/>
      <c r="J244" s="1358"/>
      <c r="K244" s="1357"/>
      <c r="L244" s="662"/>
      <c r="M244" s="662"/>
      <c r="N244" s="662"/>
      <c r="O244" s="662"/>
      <c r="P244" s="662"/>
      <c r="Q244" s="1357"/>
      <c r="R244" s="1357"/>
      <c r="S244" s="1357"/>
      <c r="T244" s="1357"/>
      <c r="U244" s="1357"/>
      <c r="V244" s="1360"/>
      <c r="W244" s="1359"/>
      <c r="X244" s="662"/>
      <c r="Y244" s="1358"/>
      <c r="Z244" s="1358"/>
      <c r="AA244" s="1358"/>
      <c r="AB244" s="662"/>
      <c r="AC244" s="294"/>
    </row>
    <row r="245" spans="1:29" hidden="1" x14ac:dyDescent="0.2">
      <c r="A245" s="310">
        <v>232</v>
      </c>
      <c r="B245" s="1333"/>
      <c r="C245" s="1355"/>
      <c r="D245" s="317"/>
      <c r="E245" s="662"/>
      <c r="F245" s="1357"/>
      <c r="G245" s="1357"/>
      <c r="H245" s="662"/>
      <c r="I245" s="662"/>
      <c r="J245" s="1358"/>
      <c r="K245" s="1357"/>
      <c r="L245" s="662"/>
      <c r="M245" s="662"/>
      <c r="N245" s="662"/>
      <c r="O245" s="662"/>
      <c r="P245" s="662"/>
      <c r="Q245" s="1357"/>
      <c r="R245" s="1357"/>
      <c r="S245" s="1357"/>
      <c r="T245" s="1357"/>
      <c r="U245" s="1357"/>
      <c r="V245" s="1360"/>
      <c r="W245" s="1359"/>
      <c r="X245" s="662"/>
      <c r="Y245" s="1358"/>
      <c r="Z245" s="1358"/>
      <c r="AA245" s="1358"/>
      <c r="AB245" s="662"/>
      <c r="AC245" s="294"/>
    </row>
    <row r="246" spans="1:29" hidden="1" x14ac:dyDescent="0.2">
      <c r="A246" s="310">
        <v>233</v>
      </c>
      <c r="B246" s="1333"/>
      <c r="C246" s="1355"/>
      <c r="D246" s="317"/>
      <c r="E246" s="662"/>
      <c r="F246" s="1357"/>
      <c r="G246" s="1357"/>
      <c r="H246" s="662"/>
      <c r="I246" s="662"/>
      <c r="J246" s="1358"/>
      <c r="K246" s="1357"/>
      <c r="L246" s="662"/>
      <c r="M246" s="662"/>
      <c r="N246" s="662"/>
      <c r="O246" s="662"/>
      <c r="P246" s="662"/>
      <c r="Q246" s="1357"/>
      <c r="R246" s="1357"/>
      <c r="S246" s="1357"/>
      <c r="T246" s="1357"/>
      <c r="U246" s="1357"/>
      <c r="V246" s="1360"/>
      <c r="W246" s="1359"/>
      <c r="X246" s="662"/>
      <c r="Y246" s="1358"/>
      <c r="Z246" s="1358"/>
      <c r="AA246" s="1358"/>
      <c r="AB246" s="662"/>
      <c r="AC246" s="294"/>
    </row>
    <row r="247" spans="1:29" hidden="1" x14ac:dyDescent="0.2">
      <c r="A247" s="310">
        <v>234</v>
      </c>
      <c r="B247" s="1333"/>
      <c r="C247" s="1355"/>
      <c r="D247" s="317"/>
      <c r="E247" s="662"/>
      <c r="F247" s="1357"/>
      <c r="G247" s="1357"/>
      <c r="H247" s="662"/>
      <c r="I247" s="662"/>
      <c r="J247" s="1358"/>
      <c r="K247" s="1357"/>
      <c r="L247" s="662"/>
      <c r="M247" s="662"/>
      <c r="N247" s="662"/>
      <c r="O247" s="662"/>
      <c r="P247" s="662"/>
      <c r="Q247" s="1357"/>
      <c r="R247" s="1357"/>
      <c r="S247" s="1357"/>
      <c r="T247" s="1357"/>
      <c r="U247" s="1357"/>
      <c r="V247" s="1360"/>
      <c r="W247" s="1359"/>
      <c r="X247" s="662"/>
      <c r="Y247" s="1358"/>
      <c r="Z247" s="1358"/>
      <c r="AA247" s="1358"/>
      <c r="AB247" s="662"/>
      <c r="AC247" s="294"/>
    </row>
    <row r="248" spans="1:29" hidden="1" x14ac:dyDescent="0.2">
      <c r="A248" s="310">
        <v>235</v>
      </c>
      <c r="B248" s="1333"/>
      <c r="C248" s="1355"/>
      <c r="D248" s="317"/>
      <c r="E248" s="662"/>
      <c r="F248" s="1357"/>
      <c r="G248" s="1357"/>
      <c r="H248" s="662"/>
      <c r="I248" s="662"/>
      <c r="J248" s="1358"/>
      <c r="K248" s="1357"/>
      <c r="L248" s="662"/>
      <c r="M248" s="662"/>
      <c r="N248" s="662"/>
      <c r="O248" s="662"/>
      <c r="P248" s="662"/>
      <c r="Q248" s="1357"/>
      <c r="R248" s="1357"/>
      <c r="S248" s="1357"/>
      <c r="T248" s="1357"/>
      <c r="U248" s="1357"/>
      <c r="V248" s="1360"/>
      <c r="W248" s="1359"/>
      <c r="X248" s="662"/>
      <c r="Y248" s="1358"/>
      <c r="Z248" s="1358"/>
      <c r="AA248" s="1358"/>
      <c r="AB248" s="662"/>
      <c r="AC248" s="294"/>
    </row>
    <row r="249" spans="1:29" hidden="1" x14ac:dyDescent="0.2">
      <c r="A249" s="310">
        <v>236</v>
      </c>
      <c r="B249" s="1333"/>
      <c r="C249" s="1355"/>
      <c r="D249" s="317"/>
      <c r="E249" s="662"/>
      <c r="F249" s="1357"/>
      <c r="G249" s="1357"/>
      <c r="H249" s="662"/>
      <c r="I249" s="662"/>
      <c r="J249" s="1358"/>
      <c r="K249" s="1357"/>
      <c r="L249" s="662"/>
      <c r="M249" s="662"/>
      <c r="N249" s="662"/>
      <c r="O249" s="662"/>
      <c r="P249" s="662"/>
      <c r="Q249" s="1357"/>
      <c r="R249" s="1357"/>
      <c r="S249" s="1357"/>
      <c r="T249" s="1357"/>
      <c r="U249" s="1357"/>
      <c r="V249" s="1360"/>
      <c r="W249" s="1359"/>
      <c r="X249" s="662"/>
      <c r="Y249" s="1358"/>
      <c r="Z249" s="1358"/>
      <c r="AA249" s="1358"/>
      <c r="AB249" s="662"/>
      <c r="AC249" s="294"/>
    </row>
    <row r="250" spans="1:29" hidden="1" x14ac:dyDescent="0.2">
      <c r="A250" s="310">
        <v>237</v>
      </c>
      <c r="B250" s="1333"/>
      <c r="C250" s="1355"/>
      <c r="D250" s="317"/>
      <c r="E250" s="662"/>
      <c r="F250" s="1357"/>
      <c r="G250" s="1357"/>
      <c r="H250" s="662"/>
      <c r="I250" s="662"/>
      <c r="J250" s="1358"/>
      <c r="K250" s="1357"/>
      <c r="L250" s="662"/>
      <c r="M250" s="662"/>
      <c r="N250" s="662"/>
      <c r="O250" s="662"/>
      <c r="P250" s="662"/>
      <c r="Q250" s="1357"/>
      <c r="R250" s="1357"/>
      <c r="S250" s="1357"/>
      <c r="T250" s="1357"/>
      <c r="U250" s="1357"/>
      <c r="V250" s="1360"/>
      <c r="W250" s="1359"/>
      <c r="X250" s="662"/>
      <c r="Y250" s="1358"/>
      <c r="Z250" s="1358"/>
      <c r="AA250" s="1358"/>
      <c r="AB250" s="662"/>
      <c r="AC250" s="294"/>
    </row>
    <row r="251" spans="1:29" hidden="1" x14ac:dyDescent="0.2">
      <c r="A251" s="310">
        <v>238</v>
      </c>
      <c r="B251" s="1333"/>
      <c r="C251" s="1355"/>
      <c r="D251" s="317"/>
      <c r="E251" s="662"/>
      <c r="F251" s="1357"/>
      <c r="G251" s="1357"/>
      <c r="H251" s="662"/>
      <c r="I251" s="662"/>
      <c r="J251" s="1358"/>
      <c r="K251" s="1357"/>
      <c r="L251" s="662"/>
      <c r="M251" s="662"/>
      <c r="N251" s="662"/>
      <c r="O251" s="662"/>
      <c r="P251" s="662"/>
      <c r="Q251" s="1357"/>
      <c r="R251" s="1357"/>
      <c r="S251" s="1357"/>
      <c r="T251" s="1357"/>
      <c r="U251" s="1357"/>
      <c r="V251" s="1360"/>
      <c r="W251" s="1359"/>
      <c r="X251" s="662"/>
      <c r="Y251" s="1358"/>
      <c r="Z251" s="1358"/>
      <c r="AA251" s="1358"/>
      <c r="AB251" s="662"/>
      <c r="AC251" s="294"/>
    </row>
    <row r="252" spans="1:29" hidden="1" x14ac:dyDescent="0.2">
      <c r="A252" s="310">
        <v>239</v>
      </c>
      <c r="B252" s="1333"/>
      <c r="C252" s="1355"/>
      <c r="D252" s="317"/>
      <c r="E252" s="662"/>
      <c r="F252" s="1357"/>
      <c r="G252" s="1357"/>
      <c r="H252" s="662"/>
      <c r="I252" s="662"/>
      <c r="J252" s="1358"/>
      <c r="K252" s="1357"/>
      <c r="L252" s="662"/>
      <c r="M252" s="662"/>
      <c r="N252" s="662"/>
      <c r="O252" s="662"/>
      <c r="P252" s="662"/>
      <c r="Q252" s="1357"/>
      <c r="R252" s="1357"/>
      <c r="S252" s="1357"/>
      <c r="T252" s="1357"/>
      <c r="U252" s="1357"/>
      <c r="V252" s="1360"/>
      <c r="W252" s="1359"/>
      <c r="X252" s="662"/>
      <c r="Y252" s="1358"/>
      <c r="Z252" s="1358"/>
      <c r="AA252" s="1358"/>
      <c r="AB252" s="662"/>
      <c r="AC252" s="294"/>
    </row>
    <row r="253" spans="1:29" hidden="1" x14ac:dyDescent="0.2">
      <c r="A253" s="310">
        <v>240</v>
      </c>
      <c r="B253" s="1333"/>
      <c r="C253" s="1355"/>
      <c r="D253" s="317"/>
      <c r="E253" s="662"/>
      <c r="F253" s="1357"/>
      <c r="G253" s="1357"/>
      <c r="H253" s="662"/>
      <c r="I253" s="662"/>
      <c r="J253" s="1358"/>
      <c r="K253" s="1357"/>
      <c r="L253" s="662"/>
      <c r="M253" s="662"/>
      <c r="N253" s="662"/>
      <c r="O253" s="662"/>
      <c r="P253" s="662"/>
      <c r="Q253" s="1357"/>
      <c r="R253" s="1357"/>
      <c r="S253" s="1357"/>
      <c r="T253" s="1357"/>
      <c r="U253" s="1357"/>
      <c r="V253" s="1360"/>
      <c r="W253" s="1359"/>
      <c r="X253" s="662"/>
      <c r="Y253" s="1358"/>
      <c r="Z253" s="1358"/>
      <c r="AA253" s="1358"/>
      <c r="AB253" s="662"/>
      <c r="AC253" s="294"/>
    </row>
    <row r="254" spans="1:29" hidden="1" x14ac:dyDescent="0.2">
      <c r="A254" s="310">
        <v>241</v>
      </c>
      <c r="B254" s="1333"/>
      <c r="C254" s="1355"/>
      <c r="D254" s="317"/>
      <c r="E254" s="662"/>
      <c r="F254" s="1357"/>
      <c r="G254" s="1357"/>
      <c r="H254" s="662"/>
      <c r="I254" s="662"/>
      <c r="J254" s="1358"/>
      <c r="K254" s="1357"/>
      <c r="L254" s="662"/>
      <c r="M254" s="662"/>
      <c r="N254" s="662"/>
      <c r="O254" s="662"/>
      <c r="P254" s="662"/>
      <c r="Q254" s="1357"/>
      <c r="R254" s="1357"/>
      <c r="S254" s="1357"/>
      <c r="T254" s="1357"/>
      <c r="U254" s="1357"/>
      <c r="V254" s="1360"/>
      <c r="W254" s="1359"/>
      <c r="X254" s="662"/>
      <c r="Y254" s="1358"/>
      <c r="Z254" s="1358"/>
      <c r="AA254" s="1358"/>
      <c r="AB254" s="662"/>
      <c r="AC254" s="294"/>
    </row>
    <row r="255" spans="1:29" hidden="1" x14ac:dyDescent="0.2">
      <c r="A255" s="310">
        <v>242</v>
      </c>
      <c r="B255" s="1333"/>
      <c r="C255" s="1355"/>
      <c r="D255" s="317"/>
      <c r="E255" s="662"/>
      <c r="F255" s="1357"/>
      <c r="G255" s="1357"/>
      <c r="H255" s="662"/>
      <c r="I255" s="662"/>
      <c r="J255" s="1358"/>
      <c r="K255" s="1357"/>
      <c r="L255" s="662"/>
      <c r="M255" s="662"/>
      <c r="N255" s="662"/>
      <c r="O255" s="662"/>
      <c r="P255" s="662"/>
      <c r="Q255" s="1357"/>
      <c r="R255" s="1357"/>
      <c r="S255" s="1357"/>
      <c r="T255" s="1357"/>
      <c r="U255" s="1357"/>
      <c r="V255" s="1360"/>
      <c r="W255" s="1359"/>
      <c r="X255" s="662"/>
      <c r="Y255" s="1358"/>
      <c r="Z255" s="1358"/>
      <c r="AA255" s="1358"/>
      <c r="AB255" s="662"/>
      <c r="AC255" s="294"/>
    </row>
    <row r="256" spans="1:29" hidden="1" x14ac:dyDescent="0.2">
      <c r="A256" s="310">
        <v>243</v>
      </c>
      <c r="B256" s="1333"/>
      <c r="C256" s="1355"/>
      <c r="D256" s="317"/>
      <c r="E256" s="662"/>
      <c r="F256" s="1357"/>
      <c r="G256" s="1357"/>
      <c r="H256" s="662"/>
      <c r="I256" s="662"/>
      <c r="J256" s="1358"/>
      <c r="K256" s="1357"/>
      <c r="L256" s="662"/>
      <c r="M256" s="662"/>
      <c r="N256" s="662"/>
      <c r="O256" s="662"/>
      <c r="P256" s="662"/>
      <c r="Q256" s="1357"/>
      <c r="R256" s="1357"/>
      <c r="S256" s="1357"/>
      <c r="T256" s="1357"/>
      <c r="U256" s="1357"/>
      <c r="V256" s="1360"/>
      <c r="W256" s="1359"/>
      <c r="X256" s="662"/>
      <c r="Y256" s="1358"/>
      <c r="Z256" s="1358"/>
      <c r="AA256" s="1358"/>
      <c r="AB256" s="662"/>
      <c r="AC256" s="294"/>
    </row>
    <row r="257" spans="1:29" hidden="1" x14ac:dyDescent="0.2">
      <c r="A257" s="310">
        <v>244</v>
      </c>
      <c r="B257" s="1333"/>
      <c r="C257" s="1355"/>
      <c r="D257" s="317"/>
      <c r="E257" s="662"/>
      <c r="F257" s="1357"/>
      <c r="G257" s="1357"/>
      <c r="H257" s="662"/>
      <c r="I257" s="662"/>
      <c r="J257" s="1358"/>
      <c r="K257" s="1357"/>
      <c r="L257" s="662"/>
      <c r="M257" s="662"/>
      <c r="N257" s="662"/>
      <c r="O257" s="662"/>
      <c r="P257" s="662"/>
      <c r="Q257" s="1357"/>
      <c r="R257" s="1357"/>
      <c r="S257" s="1357"/>
      <c r="T257" s="1357"/>
      <c r="U257" s="1357"/>
      <c r="V257" s="1360"/>
      <c r="W257" s="1359"/>
      <c r="X257" s="662"/>
      <c r="Y257" s="1358"/>
      <c r="Z257" s="1358"/>
      <c r="AA257" s="1358"/>
      <c r="AB257" s="662"/>
      <c r="AC257" s="294"/>
    </row>
    <row r="258" spans="1:29" hidden="1" x14ac:dyDescent="0.2">
      <c r="A258" s="310">
        <v>245</v>
      </c>
      <c r="B258" s="1333"/>
      <c r="C258" s="1355"/>
      <c r="D258" s="317"/>
      <c r="E258" s="662"/>
      <c r="F258" s="1357"/>
      <c r="G258" s="1357"/>
      <c r="H258" s="662"/>
      <c r="I258" s="662"/>
      <c r="J258" s="1358"/>
      <c r="K258" s="1357"/>
      <c r="L258" s="662"/>
      <c r="M258" s="662"/>
      <c r="N258" s="662"/>
      <c r="O258" s="662"/>
      <c r="P258" s="662"/>
      <c r="Q258" s="1357"/>
      <c r="R258" s="1357"/>
      <c r="S258" s="1357"/>
      <c r="T258" s="1357"/>
      <c r="U258" s="1357"/>
      <c r="V258" s="1360"/>
      <c r="W258" s="1359"/>
      <c r="X258" s="662"/>
      <c r="Y258" s="1358"/>
      <c r="Z258" s="1358"/>
      <c r="AA258" s="1358"/>
      <c r="AB258" s="662"/>
      <c r="AC258" s="294"/>
    </row>
    <row r="259" spans="1:29" hidden="1" x14ac:dyDescent="0.2">
      <c r="A259" s="310">
        <v>246</v>
      </c>
      <c r="B259" s="1333"/>
      <c r="C259" s="1355"/>
      <c r="D259" s="317"/>
      <c r="E259" s="662"/>
      <c r="F259" s="1357"/>
      <c r="G259" s="1357"/>
      <c r="H259" s="662"/>
      <c r="I259" s="662"/>
      <c r="J259" s="1358"/>
      <c r="K259" s="1357"/>
      <c r="L259" s="662"/>
      <c r="M259" s="662"/>
      <c r="N259" s="662"/>
      <c r="O259" s="662"/>
      <c r="P259" s="662"/>
      <c r="Q259" s="1357"/>
      <c r="R259" s="1357"/>
      <c r="S259" s="1357"/>
      <c r="T259" s="1357"/>
      <c r="U259" s="1357"/>
      <c r="V259" s="1360"/>
      <c r="W259" s="1359"/>
      <c r="X259" s="662"/>
      <c r="Y259" s="1358"/>
      <c r="Z259" s="1358"/>
      <c r="AA259" s="1358"/>
      <c r="AB259" s="662"/>
      <c r="AC259" s="294"/>
    </row>
    <row r="260" spans="1:29" hidden="1" x14ac:dyDescent="0.2">
      <c r="A260" s="310">
        <v>247</v>
      </c>
      <c r="B260" s="1333"/>
      <c r="C260" s="1355"/>
      <c r="D260" s="317"/>
      <c r="E260" s="662"/>
      <c r="F260" s="1357"/>
      <c r="G260" s="1357"/>
      <c r="H260" s="662"/>
      <c r="I260" s="662"/>
      <c r="J260" s="1358"/>
      <c r="K260" s="1357"/>
      <c r="L260" s="662"/>
      <c r="M260" s="662"/>
      <c r="N260" s="662"/>
      <c r="O260" s="662"/>
      <c r="P260" s="662"/>
      <c r="Q260" s="1357"/>
      <c r="R260" s="1357"/>
      <c r="S260" s="1357"/>
      <c r="T260" s="1357"/>
      <c r="U260" s="1357"/>
      <c r="V260" s="1360"/>
      <c r="W260" s="1359"/>
      <c r="X260" s="662"/>
      <c r="Y260" s="1358"/>
      <c r="Z260" s="1358"/>
      <c r="AA260" s="1358"/>
      <c r="AB260" s="662"/>
      <c r="AC260" s="294"/>
    </row>
    <row r="261" spans="1:29" hidden="1" x14ac:dyDescent="0.2">
      <c r="A261" s="310">
        <v>248</v>
      </c>
      <c r="B261" s="1333"/>
      <c r="C261" s="1355"/>
      <c r="D261" s="317"/>
      <c r="E261" s="662"/>
      <c r="F261" s="1357"/>
      <c r="G261" s="1357"/>
      <c r="H261" s="662"/>
      <c r="I261" s="662"/>
      <c r="J261" s="1358"/>
      <c r="K261" s="1357"/>
      <c r="L261" s="662"/>
      <c r="M261" s="662"/>
      <c r="N261" s="662"/>
      <c r="O261" s="662"/>
      <c r="P261" s="662"/>
      <c r="Q261" s="1357"/>
      <c r="R261" s="1357"/>
      <c r="S261" s="1357"/>
      <c r="T261" s="1357"/>
      <c r="U261" s="1357"/>
      <c r="V261" s="1360"/>
      <c r="W261" s="1359"/>
      <c r="X261" s="662"/>
      <c r="Y261" s="1358"/>
      <c r="Z261" s="1358"/>
      <c r="AA261" s="1358"/>
      <c r="AB261" s="662"/>
      <c r="AC261" s="294"/>
    </row>
    <row r="262" spans="1:29" hidden="1" x14ac:dyDescent="0.2">
      <c r="A262" s="310">
        <v>249</v>
      </c>
      <c r="B262" s="1333"/>
      <c r="C262" s="1355"/>
      <c r="D262" s="317"/>
      <c r="E262" s="662"/>
      <c r="F262" s="1357"/>
      <c r="G262" s="1357"/>
      <c r="H262" s="662"/>
      <c r="I262" s="662"/>
      <c r="J262" s="1358"/>
      <c r="K262" s="1357"/>
      <c r="L262" s="662"/>
      <c r="M262" s="662"/>
      <c r="N262" s="662"/>
      <c r="O262" s="662"/>
      <c r="P262" s="662"/>
      <c r="Q262" s="1357"/>
      <c r="R262" s="1357"/>
      <c r="S262" s="1357"/>
      <c r="T262" s="1357"/>
      <c r="U262" s="1357"/>
      <c r="V262" s="1360"/>
      <c r="W262" s="1359"/>
      <c r="X262" s="662"/>
      <c r="Y262" s="1358"/>
      <c r="Z262" s="1358"/>
      <c r="AA262" s="1358"/>
      <c r="AB262" s="662"/>
      <c r="AC262" s="294"/>
    </row>
    <row r="263" spans="1:29" hidden="1" x14ac:dyDescent="0.2">
      <c r="A263" s="310">
        <v>250</v>
      </c>
      <c r="B263" s="1333"/>
      <c r="C263" s="1355"/>
      <c r="D263" s="317"/>
      <c r="E263" s="662"/>
      <c r="F263" s="1357"/>
      <c r="G263" s="1357"/>
      <c r="H263" s="662"/>
      <c r="I263" s="662"/>
      <c r="J263" s="1358"/>
      <c r="K263" s="1357"/>
      <c r="L263" s="662"/>
      <c r="M263" s="662"/>
      <c r="N263" s="662"/>
      <c r="O263" s="662"/>
      <c r="P263" s="662"/>
      <c r="Q263" s="1357"/>
      <c r="R263" s="1357"/>
      <c r="S263" s="1357"/>
      <c r="T263" s="1357"/>
      <c r="U263" s="1357"/>
      <c r="V263" s="1360"/>
      <c r="W263" s="1359"/>
      <c r="X263" s="662"/>
      <c r="Y263" s="1358"/>
      <c r="Z263" s="1358"/>
      <c r="AA263" s="1358"/>
      <c r="AB263" s="662"/>
      <c r="AC263" s="294"/>
    </row>
    <row r="264" spans="1:29" hidden="1" x14ac:dyDescent="0.2">
      <c r="A264" s="310">
        <v>251</v>
      </c>
      <c r="B264" s="1333"/>
      <c r="C264" s="1355"/>
      <c r="D264" s="317"/>
      <c r="E264" s="662"/>
      <c r="F264" s="1357"/>
      <c r="G264" s="1357"/>
      <c r="H264" s="662"/>
      <c r="I264" s="662"/>
      <c r="J264" s="1358"/>
      <c r="K264" s="1357"/>
      <c r="L264" s="662"/>
      <c r="M264" s="662"/>
      <c r="N264" s="662"/>
      <c r="O264" s="662"/>
      <c r="P264" s="662"/>
      <c r="Q264" s="1357"/>
      <c r="R264" s="1357"/>
      <c r="S264" s="1357"/>
      <c r="T264" s="1357"/>
      <c r="U264" s="1357"/>
      <c r="V264" s="1360"/>
      <c r="W264" s="1359"/>
      <c r="X264" s="662"/>
      <c r="Y264" s="1358"/>
      <c r="Z264" s="1358"/>
      <c r="AA264" s="1358"/>
      <c r="AB264" s="662"/>
      <c r="AC264" s="294"/>
    </row>
    <row r="265" spans="1:29" hidden="1" x14ac:dyDescent="0.2">
      <c r="A265" s="310">
        <v>252</v>
      </c>
      <c r="B265" s="1333"/>
      <c r="C265" s="1355"/>
      <c r="D265" s="317"/>
      <c r="E265" s="662"/>
      <c r="F265" s="1357"/>
      <c r="G265" s="1357"/>
      <c r="H265" s="662"/>
      <c r="I265" s="662"/>
      <c r="J265" s="1358"/>
      <c r="K265" s="1357"/>
      <c r="L265" s="662"/>
      <c r="M265" s="662"/>
      <c r="N265" s="662"/>
      <c r="O265" s="662"/>
      <c r="P265" s="662"/>
      <c r="Q265" s="1357"/>
      <c r="R265" s="1357"/>
      <c r="S265" s="1357"/>
      <c r="T265" s="1357"/>
      <c r="U265" s="1357"/>
      <c r="V265" s="1360"/>
      <c r="W265" s="1359"/>
      <c r="X265" s="662"/>
      <c r="Y265" s="1358"/>
      <c r="Z265" s="1358"/>
      <c r="AA265" s="1358"/>
      <c r="AB265" s="662"/>
      <c r="AC265" s="294"/>
    </row>
    <row r="266" spans="1:29" hidden="1" x14ac:dyDescent="0.2">
      <c r="A266" s="310">
        <v>253</v>
      </c>
      <c r="B266" s="1333"/>
      <c r="C266" s="1355"/>
      <c r="D266" s="317"/>
      <c r="E266" s="662"/>
      <c r="F266" s="1357"/>
      <c r="G266" s="1357"/>
      <c r="H266" s="662"/>
      <c r="I266" s="662"/>
      <c r="J266" s="1358"/>
      <c r="K266" s="1357"/>
      <c r="L266" s="662"/>
      <c r="M266" s="662"/>
      <c r="N266" s="662"/>
      <c r="O266" s="662"/>
      <c r="P266" s="662"/>
      <c r="Q266" s="1357"/>
      <c r="R266" s="1357"/>
      <c r="S266" s="1357"/>
      <c r="T266" s="1357"/>
      <c r="U266" s="1357"/>
      <c r="V266" s="1360"/>
      <c r="W266" s="1359"/>
      <c r="X266" s="662"/>
      <c r="Y266" s="1358"/>
      <c r="Z266" s="1358"/>
      <c r="AA266" s="1358"/>
      <c r="AB266" s="662"/>
      <c r="AC266" s="294"/>
    </row>
    <row r="267" spans="1:29" hidden="1" x14ac:dyDescent="0.2">
      <c r="A267" s="310">
        <v>254</v>
      </c>
      <c r="B267" s="1333"/>
      <c r="C267" s="1355"/>
      <c r="D267" s="317"/>
      <c r="E267" s="662"/>
      <c r="F267" s="1357"/>
      <c r="G267" s="1357"/>
      <c r="H267" s="662"/>
      <c r="I267" s="662"/>
      <c r="J267" s="1358"/>
      <c r="K267" s="1357"/>
      <c r="L267" s="662"/>
      <c r="M267" s="662"/>
      <c r="N267" s="662"/>
      <c r="O267" s="662"/>
      <c r="P267" s="662"/>
      <c r="Q267" s="1357"/>
      <c r="R267" s="1357"/>
      <c r="S267" s="1357"/>
      <c r="T267" s="1357"/>
      <c r="U267" s="1357"/>
      <c r="V267" s="1360"/>
      <c r="W267" s="1359"/>
      <c r="X267" s="662"/>
      <c r="Y267" s="1358"/>
      <c r="Z267" s="1358"/>
      <c r="AA267" s="1358"/>
      <c r="AB267" s="662"/>
      <c r="AC267" s="294"/>
    </row>
    <row r="268" spans="1:29" hidden="1" x14ac:dyDescent="0.2">
      <c r="A268" s="310">
        <v>255</v>
      </c>
      <c r="B268" s="1333"/>
      <c r="C268" s="1355"/>
      <c r="D268" s="317"/>
      <c r="E268" s="662"/>
      <c r="F268" s="1357"/>
      <c r="G268" s="1357"/>
      <c r="H268" s="662"/>
      <c r="I268" s="662"/>
      <c r="J268" s="1358"/>
      <c r="K268" s="1357"/>
      <c r="L268" s="662"/>
      <c r="M268" s="662"/>
      <c r="N268" s="662"/>
      <c r="O268" s="662"/>
      <c r="P268" s="662"/>
      <c r="Q268" s="1357"/>
      <c r="R268" s="1357"/>
      <c r="S268" s="1357"/>
      <c r="T268" s="1357"/>
      <c r="U268" s="1357"/>
      <c r="V268" s="1360"/>
      <c r="W268" s="1359"/>
      <c r="X268" s="662"/>
      <c r="Y268" s="1358"/>
      <c r="Z268" s="1358"/>
      <c r="AA268" s="1358"/>
      <c r="AB268" s="662"/>
      <c r="AC268" s="294"/>
    </row>
    <row r="269" spans="1:29" hidden="1" x14ac:dyDescent="0.2">
      <c r="A269" s="310">
        <v>256</v>
      </c>
      <c r="B269" s="1333"/>
      <c r="C269" s="1355"/>
      <c r="D269" s="317"/>
      <c r="E269" s="662"/>
      <c r="F269" s="1357"/>
      <c r="G269" s="1357"/>
      <c r="H269" s="662"/>
      <c r="I269" s="662"/>
      <c r="J269" s="1358"/>
      <c r="K269" s="1357"/>
      <c r="L269" s="662"/>
      <c r="M269" s="662"/>
      <c r="N269" s="662"/>
      <c r="O269" s="662"/>
      <c r="P269" s="662"/>
      <c r="Q269" s="1357"/>
      <c r="R269" s="1357"/>
      <c r="S269" s="1357"/>
      <c r="T269" s="1357"/>
      <c r="U269" s="1357"/>
      <c r="V269" s="1360"/>
      <c r="W269" s="1359"/>
      <c r="X269" s="662"/>
      <c r="Y269" s="1358"/>
      <c r="Z269" s="1358"/>
      <c r="AA269" s="1358"/>
      <c r="AB269" s="662"/>
      <c r="AC269" s="294"/>
    </row>
    <row r="270" spans="1:29" hidden="1" x14ac:dyDescent="0.2">
      <c r="A270" s="310">
        <v>257</v>
      </c>
      <c r="B270" s="1333"/>
      <c r="C270" s="1355"/>
      <c r="D270" s="317"/>
      <c r="E270" s="662"/>
      <c r="F270" s="1357"/>
      <c r="G270" s="1357"/>
      <c r="H270" s="662"/>
      <c r="I270" s="662"/>
      <c r="J270" s="1358"/>
      <c r="K270" s="1357"/>
      <c r="L270" s="662"/>
      <c r="M270" s="662"/>
      <c r="N270" s="662"/>
      <c r="O270" s="662"/>
      <c r="P270" s="662"/>
      <c r="Q270" s="1357"/>
      <c r="R270" s="1357"/>
      <c r="S270" s="1357"/>
      <c r="T270" s="1357"/>
      <c r="U270" s="1357"/>
      <c r="V270" s="1360"/>
      <c r="W270" s="1359"/>
      <c r="X270" s="662"/>
      <c r="Y270" s="1358"/>
      <c r="Z270" s="1358"/>
      <c r="AA270" s="1358"/>
      <c r="AB270" s="662"/>
      <c r="AC270" s="294"/>
    </row>
    <row r="271" spans="1:29" hidden="1" x14ac:dyDescent="0.2">
      <c r="A271" s="310">
        <v>258</v>
      </c>
      <c r="B271" s="1333"/>
      <c r="C271" s="1355"/>
      <c r="D271" s="317"/>
      <c r="E271" s="662"/>
      <c r="F271" s="1357"/>
      <c r="G271" s="1357"/>
      <c r="H271" s="662"/>
      <c r="I271" s="662"/>
      <c r="J271" s="1358"/>
      <c r="K271" s="1357"/>
      <c r="L271" s="662"/>
      <c r="M271" s="662"/>
      <c r="N271" s="662"/>
      <c r="O271" s="662"/>
      <c r="P271" s="662"/>
      <c r="Q271" s="1357"/>
      <c r="R271" s="1357"/>
      <c r="S271" s="1357"/>
      <c r="T271" s="1357"/>
      <c r="U271" s="1357"/>
      <c r="V271" s="1360"/>
      <c r="W271" s="1359"/>
      <c r="X271" s="662"/>
      <c r="Y271" s="1358"/>
      <c r="Z271" s="1358"/>
      <c r="AA271" s="1358"/>
      <c r="AB271" s="662"/>
      <c r="AC271" s="294"/>
    </row>
    <row r="272" spans="1:29" hidden="1" x14ac:dyDescent="0.2">
      <c r="A272" s="310">
        <v>259</v>
      </c>
      <c r="B272" s="1333"/>
      <c r="C272" s="1355"/>
      <c r="D272" s="317"/>
      <c r="E272" s="662"/>
      <c r="F272" s="1357"/>
      <c r="G272" s="1357"/>
      <c r="H272" s="662"/>
      <c r="I272" s="662"/>
      <c r="J272" s="1358"/>
      <c r="K272" s="1357"/>
      <c r="L272" s="662"/>
      <c r="M272" s="662"/>
      <c r="N272" s="662"/>
      <c r="O272" s="662"/>
      <c r="P272" s="662"/>
      <c r="Q272" s="1357"/>
      <c r="R272" s="1357"/>
      <c r="S272" s="1357"/>
      <c r="T272" s="1357"/>
      <c r="U272" s="1357"/>
      <c r="V272" s="1360"/>
      <c r="W272" s="1359"/>
      <c r="X272" s="662"/>
      <c r="Y272" s="1358"/>
      <c r="Z272" s="1358"/>
      <c r="AA272" s="1358"/>
      <c r="AB272" s="662"/>
      <c r="AC272" s="294"/>
    </row>
    <row r="273" spans="1:29" hidden="1" x14ac:dyDescent="0.2">
      <c r="A273" s="310">
        <v>260</v>
      </c>
      <c r="B273" s="1333"/>
      <c r="C273" s="1355"/>
      <c r="D273" s="317"/>
      <c r="E273" s="662"/>
      <c r="F273" s="1357"/>
      <c r="G273" s="1357"/>
      <c r="H273" s="662"/>
      <c r="I273" s="662"/>
      <c r="J273" s="1358"/>
      <c r="K273" s="1357"/>
      <c r="L273" s="662"/>
      <c r="M273" s="662"/>
      <c r="N273" s="662"/>
      <c r="O273" s="662"/>
      <c r="P273" s="662"/>
      <c r="Q273" s="1357"/>
      <c r="R273" s="1357"/>
      <c r="S273" s="1357"/>
      <c r="T273" s="1357"/>
      <c r="U273" s="1357"/>
      <c r="V273" s="1360"/>
      <c r="W273" s="1359"/>
      <c r="X273" s="662"/>
      <c r="Y273" s="1358"/>
      <c r="Z273" s="1358"/>
      <c r="AA273" s="1358"/>
      <c r="AB273" s="662"/>
      <c r="AC273" s="294"/>
    </row>
    <row r="274" spans="1:29" hidden="1" x14ac:dyDescent="0.2">
      <c r="A274" s="310">
        <v>261</v>
      </c>
      <c r="B274" s="1333"/>
      <c r="C274" s="1355"/>
      <c r="D274" s="317"/>
      <c r="E274" s="662"/>
      <c r="F274" s="1357"/>
      <c r="G274" s="1357"/>
      <c r="H274" s="662"/>
      <c r="I274" s="662"/>
      <c r="J274" s="1358"/>
      <c r="K274" s="1357"/>
      <c r="L274" s="662"/>
      <c r="M274" s="662"/>
      <c r="N274" s="662"/>
      <c r="O274" s="662"/>
      <c r="P274" s="662"/>
      <c r="Q274" s="1357"/>
      <c r="R274" s="1357"/>
      <c r="S274" s="1357"/>
      <c r="T274" s="1357"/>
      <c r="U274" s="1357"/>
      <c r="V274" s="1360"/>
      <c r="W274" s="1359"/>
      <c r="X274" s="662"/>
      <c r="Y274" s="1358"/>
      <c r="Z274" s="1358"/>
      <c r="AA274" s="1358"/>
      <c r="AB274" s="662"/>
      <c r="AC274" s="294"/>
    </row>
    <row r="275" spans="1:29" hidden="1" x14ac:dyDescent="0.2">
      <c r="A275" s="310">
        <v>262</v>
      </c>
      <c r="B275" s="1333"/>
      <c r="C275" s="1355"/>
      <c r="D275" s="317"/>
      <c r="E275" s="662"/>
      <c r="F275" s="1357"/>
      <c r="G275" s="1357"/>
      <c r="H275" s="662"/>
      <c r="I275" s="662"/>
      <c r="J275" s="1358"/>
      <c r="K275" s="1357"/>
      <c r="L275" s="662"/>
      <c r="M275" s="662"/>
      <c r="N275" s="662"/>
      <c r="O275" s="662"/>
      <c r="P275" s="662"/>
      <c r="Q275" s="1357"/>
      <c r="R275" s="1357"/>
      <c r="S275" s="1357"/>
      <c r="T275" s="1357"/>
      <c r="U275" s="1357"/>
      <c r="V275" s="1360"/>
      <c r="W275" s="1359"/>
      <c r="X275" s="662"/>
      <c r="Y275" s="1358"/>
      <c r="Z275" s="1358"/>
      <c r="AA275" s="1358"/>
      <c r="AB275" s="662"/>
      <c r="AC275" s="294"/>
    </row>
    <row r="276" spans="1:29" hidden="1" x14ac:dyDescent="0.2">
      <c r="A276" s="310">
        <v>263</v>
      </c>
      <c r="B276" s="1333"/>
      <c r="C276" s="1355"/>
      <c r="D276" s="317"/>
      <c r="E276" s="662"/>
      <c r="F276" s="1357"/>
      <c r="G276" s="1357"/>
      <c r="H276" s="662"/>
      <c r="I276" s="662"/>
      <c r="J276" s="1358"/>
      <c r="K276" s="1357"/>
      <c r="L276" s="662"/>
      <c r="M276" s="662"/>
      <c r="N276" s="662"/>
      <c r="O276" s="662"/>
      <c r="P276" s="662"/>
      <c r="Q276" s="1357"/>
      <c r="R276" s="1357"/>
      <c r="S276" s="1357"/>
      <c r="T276" s="1357"/>
      <c r="U276" s="1357"/>
      <c r="V276" s="1360"/>
      <c r="W276" s="1359"/>
      <c r="X276" s="662"/>
      <c r="Y276" s="1358"/>
      <c r="Z276" s="1358"/>
      <c r="AA276" s="1358"/>
      <c r="AB276" s="662"/>
      <c r="AC276" s="294"/>
    </row>
    <row r="277" spans="1:29" hidden="1" x14ac:dyDescent="0.2">
      <c r="A277" s="310">
        <v>264</v>
      </c>
      <c r="B277" s="1333"/>
      <c r="C277" s="1355"/>
      <c r="D277" s="317"/>
      <c r="E277" s="662"/>
      <c r="F277" s="1357"/>
      <c r="G277" s="1357"/>
      <c r="H277" s="662"/>
      <c r="I277" s="662"/>
      <c r="J277" s="1358"/>
      <c r="K277" s="1357"/>
      <c r="L277" s="662"/>
      <c r="M277" s="662"/>
      <c r="N277" s="662"/>
      <c r="O277" s="662"/>
      <c r="P277" s="662"/>
      <c r="Q277" s="1357"/>
      <c r="R277" s="1357"/>
      <c r="S277" s="1357"/>
      <c r="T277" s="1357"/>
      <c r="U277" s="1357"/>
      <c r="V277" s="1360"/>
      <c r="W277" s="1359"/>
      <c r="X277" s="662"/>
      <c r="Y277" s="1358"/>
      <c r="Z277" s="1358"/>
      <c r="AA277" s="1358"/>
      <c r="AB277" s="662"/>
      <c r="AC277" s="294"/>
    </row>
    <row r="278" spans="1:29" hidden="1" x14ac:dyDescent="0.2">
      <c r="A278" s="310">
        <v>265</v>
      </c>
      <c r="B278" s="1333"/>
      <c r="C278" s="1355"/>
      <c r="D278" s="317"/>
      <c r="E278" s="662"/>
      <c r="F278" s="1357"/>
      <c r="G278" s="1357"/>
      <c r="H278" s="662"/>
      <c r="I278" s="662"/>
      <c r="J278" s="1358"/>
      <c r="K278" s="1357"/>
      <c r="L278" s="662"/>
      <c r="M278" s="662"/>
      <c r="N278" s="662"/>
      <c r="O278" s="662"/>
      <c r="P278" s="662"/>
      <c r="Q278" s="1357"/>
      <c r="R278" s="1357"/>
      <c r="S278" s="1357"/>
      <c r="T278" s="1357"/>
      <c r="U278" s="1357"/>
      <c r="V278" s="1360"/>
      <c r="W278" s="1359"/>
      <c r="X278" s="662"/>
      <c r="Y278" s="1358"/>
      <c r="Z278" s="1358"/>
      <c r="AA278" s="1358"/>
      <c r="AB278" s="662"/>
      <c r="AC278" s="294"/>
    </row>
    <row r="279" spans="1:29" hidden="1" x14ac:dyDescent="0.2">
      <c r="A279" s="310">
        <v>266</v>
      </c>
      <c r="B279" s="1333"/>
      <c r="C279" s="1355"/>
      <c r="D279" s="317"/>
      <c r="E279" s="662"/>
      <c r="F279" s="1357"/>
      <c r="G279" s="1357"/>
      <c r="H279" s="662"/>
      <c r="I279" s="662"/>
      <c r="J279" s="1358"/>
      <c r="K279" s="1357"/>
      <c r="L279" s="662"/>
      <c r="M279" s="662"/>
      <c r="N279" s="662"/>
      <c r="O279" s="662"/>
      <c r="P279" s="662"/>
      <c r="Q279" s="1357"/>
      <c r="R279" s="1357"/>
      <c r="S279" s="1357"/>
      <c r="T279" s="1357"/>
      <c r="U279" s="1357"/>
      <c r="V279" s="1360"/>
      <c r="W279" s="1359"/>
      <c r="X279" s="662"/>
      <c r="Y279" s="1358"/>
      <c r="Z279" s="1358"/>
      <c r="AA279" s="1358"/>
      <c r="AB279" s="662"/>
      <c r="AC279" s="294"/>
    </row>
    <row r="280" spans="1:29" hidden="1" x14ac:dyDescent="0.2">
      <c r="A280" s="310">
        <v>267</v>
      </c>
      <c r="B280" s="1333"/>
      <c r="C280" s="1355"/>
      <c r="D280" s="317"/>
      <c r="E280" s="662"/>
      <c r="F280" s="1357"/>
      <c r="G280" s="1357"/>
      <c r="H280" s="662"/>
      <c r="I280" s="662"/>
      <c r="J280" s="1358"/>
      <c r="K280" s="1357"/>
      <c r="L280" s="662"/>
      <c r="M280" s="662"/>
      <c r="N280" s="662"/>
      <c r="O280" s="662"/>
      <c r="P280" s="662"/>
      <c r="Q280" s="1357"/>
      <c r="R280" s="1357"/>
      <c r="S280" s="1357"/>
      <c r="T280" s="1357"/>
      <c r="U280" s="1357"/>
      <c r="V280" s="1360"/>
      <c r="W280" s="1359"/>
      <c r="X280" s="662"/>
      <c r="Y280" s="1358"/>
      <c r="Z280" s="1358"/>
      <c r="AA280" s="1358"/>
      <c r="AB280" s="662"/>
      <c r="AC280" s="294"/>
    </row>
    <row r="281" spans="1:29" hidden="1" x14ac:dyDescent="0.2">
      <c r="A281" s="310">
        <v>268</v>
      </c>
      <c r="B281" s="1333"/>
      <c r="C281" s="1355"/>
      <c r="D281" s="317"/>
      <c r="E281" s="662"/>
      <c r="F281" s="1357"/>
      <c r="G281" s="1357"/>
      <c r="H281" s="662"/>
      <c r="I281" s="662"/>
      <c r="J281" s="1358"/>
      <c r="K281" s="1357"/>
      <c r="L281" s="662"/>
      <c r="M281" s="662"/>
      <c r="N281" s="662"/>
      <c r="O281" s="662"/>
      <c r="P281" s="662"/>
      <c r="Q281" s="1357"/>
      <c r="R281" s="1357"/>
      <c r="S281" s="1357"/>
      <c r="T281" s="1357"/>
      <c r="U281" s="1357"/>
      <c r="V281" s="1360"/>
      <c r="W281" s="1359"/>
      <c r="X281" s="662"/>
      <c r="Y281" s="1358"/>
      <c r="Z281" s="1358"/>
      <c r="AA281" s="1358"/>
      <c r="AB281" s="662"/>
      <c r="AC281" s="294"/>
    </row>
    <row r="282" spans="1:29" hidden="1" x14ac:dyDescent="0.2">
      <c r="A282" s="310">
        <v>269</v>
      </c>
      <c r="B282" s="1333"/>
      <c r="C282" s="1355"/>
      <c r="D282" s="317"/>
      <c r="E282" s="662"/>
      <c r="F282" s="1357"/>
      <c r="G282" s="1357"/>
      <c r="H282" s="662"/>
      <c r="I282" s="662"/>
      <c r="J282" s="1358"/>
      <c r="K282" s="1357"/>
      <c r="L282" s="662"/>
      <c r="M282" s="662"/>
      <c r="N282" s="662"/>
      <c r="O282" s="662"/>
      <c r="P282" s="662"/>
      <c r="Q282" s="1357"/>
      <c r="R282" s="1357"/>
      <c r="S282" s="1357"/>
      <c r="T282" s="1357"/>
      <c r="U282" s="1357"/>
      <c r="V282" s="1360"/>
      <c r="W282" s="1359"/>
      <c r="X282" s="662"/>
      <c r="Y282" s="1358"/>
      <c r="Z282" s="1358"/>
      <c r="AA282" s="1358"/>
      <c r="AB282" s="662"/>
      <c r="AC282" s="294"/>
    </row>
    <row r="283" spans="1:29" hidden="1" x14ac:dyDescent="0.2">
      <c r="A283" s="310">
        <v>270</v>
      </c>
      <c r="B283" s="1333"/>
      <c r="C283" s="1355"/>
      <c r="D283" s="317"/>
      <c r="E283" s="662"/>
      <c r="F283" s="1357"/>
      <c r="G283" s="1357"/>
      <c r="H283" s="662"/>
      <c r="I283" s="662"/>
      <c r="J283" s="1358"/>
      <c r="K283" s="1357"/>
      <c r="L283" s="662"/>
      <c r="M283" s="662"/>
      <c r="N283" s="662"/>
      <c r="O283" s="662"/>
      <c r="P283" s="662"/>
      <c r="Q283" s="1357"/>
      <c r="R283" s="1357"/>
      <c r="S283" s="1357"/>
      <c r="T283" s="1357"/>
      <c r="U283" s="1357"/>
      <c r="V283" s="1360"/>
      <c r="W283" s="1359"/>
      <c r="X283" s="662"/>
      <c r="Y283" s="1358"/>
      <c r="Z283" s="1358"/>
      <c r="AA283" s="1358"/>
      <c r="AB283" s="662"/>
      <c r="AC283" s="294"/>
    </row>
    <row r="284" spans="1:29" hidden="1" x14ac:dyDescent="0.2">
      <c r="A284" s="310">
        <v>271</v>
      </c>
      <c r="B284" s="1333"/>
      <c r="C284" s="1355"/>
      <c r="D284" s="317"/>
      <c r="E284" s="662"/>
      <c r="F284" s="1357"/>
      <c r="G284" s="1357"/>
      <c r="H284" s="662"/>
      <c r="I284" s="662"/>
      <c r="J284" s="1358"/>
      <c r="K284" s="1357"/>
      <c r="L284" s="662"/>
      <c r="M284" s="662"/>
      <c r="N284" s="662"/>
      <c r="O284" s="662"/>
      <c r="P284" s="662"/>
      <c r="Q284" s="1357"/>
      <c r="R284" s="1357"/>
      <c r="S284" s="1357"/>
      <c r="T284" s="1357"/>
      <c r="U284" s="1357"/>
      <c r="V284" s="1360"/>
      <c r="W284" s="1359"/>
      <c r="X284" s="662"/>
      <c r="Y284" s="1358"/>
      <c r="Z284" s="1358"/>
      <c r="AA284" s="1358"/>
      <c r="AB284" s="662"/>
      <c r="AC284" s="294"/>
    </row>
    <row r="285" spans="1:29" hidden="1" x14ac:dyDescent="0.2">
      <c r="A285" s="310">
        <v>272</v>
      </c>
      <c r="B285" s="1333"/>
      <c r="C285" s="1355"/>
      <c r="D285" s="317"/>
      <c r="E285" s="662"/>
      <c r="F285" s="1357"/>
      <c r="G285" s="1357"/>
      <c r="H285" s="662"/>
      <c r="I285" s="662"/>
      <c r="J285" s="1358"/>
      <c r="K285" s="1357"/>
      <c r="L285" s="662"/>
      <c r="M285" s="662"/>
      <c r="N285" s="662"/>
      <c r="O285" s="662"/>
      <c r="P285" s="662"/>
      <c r="Q285" s="1357"/>
      <c r="R285" s="1357"/>
      <c r="S285" s="1357"/>
      <c r="T285" s="1357"/>
      <c r="U285" s="1357"/>
      <c r="V285" s="1360"/>
      <c r="W285" s="1359"/>
      <c r="X285" s="662"/>
      <c r="Y285" s="1358"/>
      <c r="Z285" s="1358"/>
      <c r="AA285" s="1358"/>
      <c r="AB285" s="662"/>
      <c r="AC285" s="294"/>
    </row>
    <row r="286" spans="1:29" hidden="1" x14ac:dyDescent="0.2">
      <c r="A286" s="310">
        <v>273</v>
      </c>
      <c r="B286" s="1333"/>
      <c r="C286" s="1355"/>
      <c r="D286" s="317"/>
      <c r="E286" s="662"/>
      <c r="F286" s="1357"/>
      <c r="G286" s="1357"/>
      <c r="H286" s="662"/>
      <c r="I286" s="662"/>
      <c r="J286" s="1358"/>
      <c r="K286" s="1357"/>
      <c r="L286" s="662"/>
      <c r="M286" s="662"/>
      <c r="N286" s="662"/>
      <c r="O286" s="662"/>
      <c r="P286" s="662"/>
      <c r="Q286" s="1357"/>
      <c r="R286" s="1357"/>
      <c r="S286" s="1357"/>
      <c r="T286" s="1357"/>
      <c r="U286" s="1357"/>
      <c r="V286" s="1360"/>
      <c r="W286" s="1359"/>
      <c r="X286" s="662"/>
      <c r="Y286" s="1358"/>
      <c r="Z286" s="1358"/>
      <c r="AA286" s="1358"/>
      <c r="AB286" s="662"/>
      <c r="AC286" s="294"/>
    </row>
    <row r="287" spans="1:29" hidden="1" x14ac:dyDescent="0.2">
      <c r="A287" s="310">
        <v>274</v>
      </c>
      <c r="B287" s="1333"/>
      <c r="C287" s="1355"/>
      <c r="D287" s="317"/>
      <c r="E287" s="662"/>
      <c r="F287" s="1357"/>
      <c r="G287" s="1357"/>
      <c r="H287" s="662"/>
      <c r="I287" s="662"/>
      <c r="J287" s="1358"/>
      <c r="K287" s="1357"/>
      <c r="L287" s="662"/>
      <c r="M287" s="662"/>
      <c r="N287" s="662"/>
      <c r="O287" s="662"/>
      <c r="P287" s="662"/>
      <c r="Q287" s="1357"/>
      <c r="R287" s="1357"/>
      <c r="S287" s="1357"/>
      <c r="T287" s="1357"/>
      <c r="U287" s="1357"/>
      <c r="V287" s="1360"/>
      <c r="W287" s="1359"/>
      <c r="X287" s="662"/>
      <c r="Y287" s="1358"/>
      <c r="Z287" s="1358"/>
      <c r="AA287" s="1358"/>
      <c r="AB287" s="662"/>
      <c r="AC287" s="294"/>
    </row>
    <row r="288" spans="1:29" hidden="1" x14ac:dyDescent="0.2">
      <c r="A288" s="310">
        <v>275</v>
      </c>
      <c r="B288" s="1333"/>
      <c r="C288" s="1355"/>
      <c r="D288" s="317"/>
      <c r="E288" s="662"/>
      <c r="F288" s="1357"/>
      <c r="G288" s="1357"/>
      <c r="H288" s="662"/>
      <c r="I288" s="662"/>
      <c r="J288" s="1358"/>
      <c r="K288" s="1357"/>
      <c r="L288" s="662"/>
      <c r="M288" s="662"/>
      <c r="N288" s="662"/>
      <c r="O288" s="662"/>
      <c r="P288" s="662"/>
      <c r="Q288" s="1357"/>
      <c r="R288" s="1357"/>
      <c r="S288" s="1357"/>
      <c r="T288" s="1357"/>
      <c r="U288" s="1357"/>
      <c r="V288" s="1360"/>
      <c r="W288" s="1359"/>
      <c r="X288" s="662"/>
      <c r="Y288" s="1358"/>
      <c r="Z288" s="1358"/>
      <c r="AA288" s="1358"/>
      <c r="AB288" s="662"/>
      <c r="AC288" s="294"/>
    </row>
    <row r="289" spans="1:29" hidden="1" x14ac:dyDescent="0.2">
      <c r="A289" s="310">
        <v>276</v>
      </c>
      <c r="B289" s="1333"/>
      <c r="C289" s="1355"/>
      <c r="D289" s="317"/>
      <c r="E289" s="662"/>
      <c r="F289" s="1357"/>
      <c r="G289" s="1357"/>
      <c r="H289" s="662"/>
      <c r="I289" s="662"/>
      <c r="J289" s="1358"/>
      <c r="K289" s="1357"/>
      <c r="L289" s="662"/>
      <c r="M289" s="662"/>
      <c r="N289" s="662"/>
      <c r="O289" s="662"/>
      <c r="P289" s="662"/>
      <c r="Q289" s="1357"/>
      <c r="R289" s="1357"/>
      <c r="S289" s="1357"/>
      <c r="T289" s="1357"/>
      <c r="U289" s="1357"/>
      <c r="V289" s="1360"/>
      <c r="W289" s="1359"/>
      <c r="X289" s="662"/>
      <c r="Y289" s="1358"/>
      <c r="Z289" s="1358"/>
      <c r="AA289" s="1358"/>
      <c r="AB289" s="662"/>
      <c r="AC289" s="294"/>
    </row>
    <row r="290" spans="1:29" hidden="1" x14ac:dyDescent="0.2">
      <c r="A290" s="310">
        <v>277</v>
      </c>
      <c r="B290" s="1333"/>
      <c r="C290" s="1355"/>
      <c r="D290" s="317"/>
      <c r="E290" s="662"/>
      <c r="F290" s="1357"/>
      <c r="G290" s="1357"/>
      <c r="H290" s="662"/>
      <c r="I290" s="662"/>
      <c r="J290" s="1358"/>
      <c r="K290" s="1357"/>
      <c r="L290" s="662"/>
      <c r="M290" s="662"/>
      <c r="N290" s="662"/>
      <c r="O290" s="662"/>
      <c r="P290" s="662"/>
      <c r="Q290" s="1357"/>
      <c r="R290" s="1357"/>
      <c r="S290" s="1357"/>
      <c r="T290" s="1357"/>
      <c r="U290" s="1357"/>
      <c r="V290" s="1360"/>
      <c r="W290" s="1359"/>
      <c r="X290" s="662"/>
      <c r="Y290" s="1358"/>
      <c r="Z290" s="1358"/>
      <c r="AA290" s="1358"/>
      <c r="AB290" s="662"/>
      <c r="AC290" s="294"/>
    </row>
    <row r="291" spans="1:29" hidden="1" x14ac:dyDescent="0.2">
      <c r="A291" s="310">
        <v>278</v>
      </c>
      <c r="B291" s="1333"/>
      <c r="C291" s="1355"/>
      <c r="D291" s="317"/>
      <c r="E291" s="662"/>
      <c r="F291" s="1357"/>
      <c r="G291" s="1357"/>
      <c r="H291" s="662"/>
      <c r="I291" s="662"/>
      <c r="J291" s="1358"/>
      <c r="K291" s="1357"/>
      <c r="L291" s="662"/>
      <c r="M291" s="662"/>
      <c r="N291" s="662"/>
      <c r="O291" s="662"/>
      <c r="P291" s="662"/>
      <c r="Q291" s="1357"/>
      <c r="R291" s="1357"/>
      <c r="S291" s="1357"/>
      <c r="T291" s="1357"/>
      <c r="U291" s="1357"/>
      <c r="V291" s="1360"/>
      <c r="W291" s="1359"/>
      <c r="X291" s="662"/>
      <c r="Y291" s="1358"/>
      <c r="Z291" s="1358"/>
      <c r="AA291" s="1358"/>
      <c r="AB291" s="662"/>
      <c r="AC291" s="294"/>
    </row>
    <row r="292" spans="1:29" hidden="1" x14ac:dyDescent="0.2">
      <c r="A292" s="310">
        <v>279</v>
      </c>
      <c r="B292" s="1333"/>
      <c r="C292" s="1355"/>
      <c r="D292" s="317"/>
      <c r="E292" s="662"/>
      <c r="F292" s="1357"/>
      <c r="G292" s="1357"/>
      <c r="H292" s="662"/>
      <c r="I292" s="662"/>
      <c r="J292" s="1358"/>
      <c r="K292" s="1357"/>
      <c r="L292" s="662"/>
      <c r="M292" s="662"/>
      <c r="N292" s="662"/>
      <c r="O292" s="662"/>
      <c r="P292" s="662"/>
      <c r="Q292" s="1357"/>
      <c r="R292" s="1357"/>
      <c r="S292" s="1357"/>
      <c r="T292" s="1357"/>
      <c r="U292" s="1357"/>
      <c r="V292" s="1360"/>
      <c r="W292" s="1359"/>
      <c r="X292" s="662"/>
      <c r="Y292" s="1358"/>
      <c r="Z292" s="1358"/>
      <c r="AA292" s="1358"/>
      <c r="AB292" s="662"/>
      <c r="AC292" s="294"/>
    </row>
    <row r="293" spans="1:29" hidden="1" x14ac:dyDescent="0.2">
      <c r="A293" s="310">
        <v>280</v>
      </c>
      <c r="B293" s="1333"/>
      <c r="C293" s="1355"/>
      <c r="D293" s="317"/>
      <c r="E293" s="662"/>
      <c r="F293" s="1357"/>
      <c r="G293" s="1357"/>
      <c r="H293" s="662"/>
      <c r="I293" s="662"/>
      <c r="J293" s="1358"/>
      <c r="K293" s="1357"/>
      <c r="L293" s="662"/>
      <c r="M293" s="662"/>
      <c r="N293" s="662"/>
      <c r="O293" s="662"/>
      <c r="P293" s="662"/>
      <c r="Q293" s="1357"/>
      <c r="R293" s="1357"/>
      <c r="S293" s="1357"/>
      <c r="T293" s="1357"/>
      <c r="U293" s="1357"/>
      <c r="V293" s="1360"/>
      <c r="W293" s="1359"/>
      <c r="X293" s="662"/>
      <c r="Y293" s="1358"/>
      <c r="Z293" s="1358"/>
      <c r="AA293" s="1358"/>
      <c r="AB293" s="662"/>
      <c r="AC293" s="294"/>
    </row>
    <row r="294" spans="1:29" hidden="1" x14ac:dyDescent="0.2">
      <c r="A294" s="310">
        <v>281</v>
      </c>
      <c r="B294" s="1333"/>
      <c r="C294" s="1355"/>
      <c r="D294" s="317"/>
      <c r="E294" s="662"/>
      <c r="F294" s="1357"/>
      <c r="G294" s="1357"/>
      <c r="H294" s="662"/>
      <c r="I294" s="662"/>
      <c r="J294" s="1358"/>
      <c r="K294" s="1357"/>
      <c r="L294" s="662"/>
      <c r="M294" s="662"/>
      <c r="N294" s="662"/>
      <c r="O294" s="662"/>
      <c r="P294" s="662"/>
      <c r="Q294" s="1357"/>
      <c r="R294" s="1357"/>
      <c r="S294" s="1357"/>
      <c r="T294" s="1357"/>
      <c r="U294" s="1357"/>
      <c r="V294" s="1360"/>
      <c r="W294" s="1359"/>
      <c r="X294" s="662"/>
      <c r="Y294" s="1358"/>
      <c r="Z294" s="1358"/>
      <c r="AA294" s="1358"/>
      <c r="AB294" s="662"/>
      <c r="AC294" s="294"/>
    </row>
    <row r="295" spans="1:29" hidden="1" x14ac:dyDescent="0.2">
      <c r="A295" s="310">
        <v>282</v>
      </c>
      <c r="B295" s="1333"/>
      <c r="C295" s="1355"/>
      <c r="D295" s="317"/>
      <c r="E295" s="662"/>
      <c r="F295" s="1357"/>
      <c r="G295" s="1357"/>
      <c r="H295" s="662"/>
      <c r="I295" s="662"/>
      <c r="J295" s="1358"/>
      <c r="K295" s="1357"/>
      <c r="L295" s="662"/>
      <c r="M295" s="662"/>
      <c r="N295" s="662"/>
      <c r="O295" s="662"/>
      <c r="P295" s="662"/>
      <c r="Q295" s="1357"/>
      <c r="R295" s="1357"/>
      <c r="S295" s="1357"/>
      <c r="T295" s="1357"/>
      <c r="U295" s="1357"/>
      <c r="V295" s="1360"/>
      <c r="W295" s="1359"/>
      <c r="X295" s="662"/>
      <c r="Y295" s="1358"/>
      <c r="Z295" s="1358"/>
      <c r="AA295" s="1358"/>
      <c r="AB295" s="662"/>
      <c r="AC295" s="294"/>
    </row>
    <row r="296" spans="1:29" hidden="1" x14ac:dyDescent="0.2">
      <c r="A296" s="310">
        <v>283</v>
      </c>
      <c r="B296" s="1333"/>
      <c r="C296" s="1355"/>
      <c r="D296" s="317"/>
      <c r="E296" s="662"/>
      <c r="F296" s="1357"/>
      <c r="G296" s="1357"/>
      <c r="H296" s="662"/>
      <c r="I296" s="662"/>
      <c r="J296" s="1358"/>
      <c r="K296" s="1357"/>
      <c r="L296" s="662"/>
      <c r="M296" s="662"/>
      <c r="N296" s="662"/>
      <c r="O296" s="662"/>
      <c r="P296" s="662"/>
      <c r="Q296" s="1357"/>
      <c r="R296" s="1357"/>
      <c r="S296" s="1357"/>
      <c r="T296" s="1357"/>
      <c r="U296" s="1357"/>
      <c r="V296" s="1360"/>
      <c r="W296" s="1359"/>
      <c r="X296" s="662"/>
      <c r="Y296" s="1358"/>
      <c r="Z296" s="1358"/>
      <c r="AA296" s="1358"/>
      <c r="AB296" s="662"/>
      <c r="AC296" s="294"/>
    </row>
    <row r="297" spans="1:29" hidden="1" x14ac:dyDescent="0.2">
      <c r="A297" s="310">
        <v>284</v>
      </c>
      <c r="B297" s="1333"/>
      <c r="C297" s="1355"/>
      <c r="D297" s="317"/>
      <c r="E297" s="662"/>
      <c r="F297" s="1357"/>
      <c r="G297" s="1357"/>
      <c r="H297" s="662"/>
      <c r="I297" s="662"/>
      <c r="J297" s="1358"/>
      <c r="K297" s="1357"/>
      <c r="L297" s="662"/>
      <c r="M297" s="662"/>
      <c r="N297" s="662"/>
      <c r="O297" s="662"/>
      <c r="P297" s="662"/>
      <c r="Q297" s="1357"/>
      <c r="R297" s="1357"/>
      <c r="S297" s="1357"/>
      <c r="T297" s="1357"/>
      <c r="U297" s="1357"/>
      <c r="V297" s="1360"/>
      <c r="W297" s="1359"/>
      <c r="X297" s="662"/>
      <c r="Y297" s="1358"/>
      <c r="Z297" s="1358"/>
      <c r="AA297" s="1358"/>
      <c r="AB297" s="662"/>
      <c r="AC297" s="294"/>
    </row>
    <row r="298" spans="1:29" hidden="1" x14ac:dyDescent="0.2">
      <c r="A298" s="310">
        <v>285</v>
      </c>
      <c r="B298" s="1333"/>
      <c r="C298" s="1355"/>
      <c r="D298" s="317"/>
      <c r="E298" s="662"/>
      <c r="F298" s="1357"/>
      <c r="G298" s="1357"/>
      <c r="H298" s="662"/>
      <c r="I298" s="662"/>
      <c r="J298" s="1358"/>
      <c r="K298" s="1357"/>
      <c r="L298" s="662"/>
      <c r="M298" s="662"/>
      <c r="N298" s="662"/>
      <c r="O298" s="662"/>
      <c r="P298" s="662"/>
      <c r="Q298" s="1357"/>
      <c r="R298" s="1357"/>
      <c r="S298" s="1357"/>
      <c r="T298" s="1357"/>
      <c r="U298" s="1357"/>
      <c r="V298" s="1360"/>
      <c r="W298" s="1359"/>
      <c r="X298" s="662"/>
      <c r="Y298" s="1358"/>
      <c r="Z298" s="1358"/>
      <c r="AA298" s="1358"/>
      <c r="AB298" s="662"/>
      <c r="AC298" s="294"/>
    </row>
    <row r="299" spans="1:29" hidden="1" x14ac:dyDescent="0.2">
      <c r="A299" s="310">
        <v>286</v>
      </c>
      <c r="B299" s="1333"/>
      <c r="C299" s="1355"/>
      <c r="D299" s="317"/>
      <c r="E299" s="662"/>
      <c r="F299" s="1357"/>
      <c r="G299" s="1357"/>
      <c r="H299" s="662"/>
      <c r="I299" s="662"/>
      <c r="J299" s="1358"/>
      <c r="K299" s="1357"/>
      <c r="L299" s="662"/>
      <c r="M299" s="662"/>
      <c r="N299" s="662"/>
      <c r="O299" s="662"/>
      <c r="P299" s="662"/>
      <c r="Q299" s="1357"/>
      <c r="R299" s="1357"/>
      <c r="S299" s="1357"/>
      <c r="T299" s="1357"/>
      <c r="U299" s="1357"/>
      <c r="V299" s="1360"/>
      <c r="W299" s="1359"/>
      <c r="X299" s="662"/>
      <c r="Y299" s="1358"/>
      <c r="Z299" s="1358"/>
      <c r="AA299" s="1358"/>
      <c r="AB299" s="662"/>
      <c r="AC299" s="294"/>
    </row>
    <row r="300" spans="1:29" hidden="1" x14ac:dyDescent="0.2">
      <c r="A300" s="310">
        <v>287</v>
      </c>
      <c r="B300" s="1333"/>
      <c r="C300" s="1355"/>
      <c r="D300" s="317"/>
      <c r="E300" s="662"/>
      <c r="F300" s="1357"/>
      <c r="G300" s="1357"/>
      <c r="H300" s="662"/>
      <c r="I300" s="662"/>
      <c r="J300" s="1358"/>
      <c r="K300" s="1357"/>
      <c r="L300" s="662"/>
      <c r="M300" s="662"/>
      <c r="N300" s="662"/>
      <c r="O300" s="662"/>
      <c r="P300" s="662"/>
      <c r="Q300" s="1357"/>
      <c r="R300" s="1357"/>
      <c r="S300" s="1357"/>
      <c r="T300" s="1357"/>
      <c r="U300" s="1357"/>
      <c r="V300" s="1360"/>
      <c r="W300" s="1359"/>
      <c r="X300" s="662"/>
      <c r="Y300" s="1358"/>
      <c r="Z300" s="1358"/>
      <c r="AA300" s="1358"/>
      <c r="AB300" s="662"/>
      <c r="AC300" s="294"/>
    </row>
    <row r="301" spans="1:29" hidden="1" x14ac:dyDescent="0.2">
      <c r="A301" s="310">
        <v>288</v>
      </c>
      <c r="B301" s="1333"/>
      <c r="C301" s="1355"/>
      <c r="D301" s="317"/>
      <c r="E301" s="662"/>
      <c r="F301" s="1357"/>
      <c r="G301" s="1357"/>
      <c r="H301" s="662"/>
      <c r="I301" s="662"/>
      <c r="J301" s="1358"/>
      <c r="K301" s="1357"/>
      <c r="L301" s="662"/>
      <c r="M301" s="662"/>
      <c r="N301" s="662"/>
      <c r="O301" s="662"/>
      <c r="P301" s="662"/>
      <c r="Q301" s="1357"/>
      <c r="R301" s="1357"/>
      <c r="S301" s="1357"/>
      <c r="T301" s="1357"/>
      <c r="U301" s="1357"/>
      <c r="V301" s="1360"/>
      <c r="W301" s="1359"/>
      <c r="X301" s="662"/>
      <c r="Y301" s="1358"/>
      <c r="Z301" s="1358"/>
      <c r="AA301" s="1358"/>
      <c r="AB301" s="662"/>
      <c r="AC301" s="294"/>
    </row>
    <row r="302" spans="1:29" hidden="1" x14ac:dyDescent="0.2">
      <c r="A302" s="310">
        <v>289</v>
      </c>
      <c r="B302" s="1333"/>
      <c r="C302" s="1355"/>
      <c r="D302" s="317"/>
      <c r="E302" s="662"/>
      <c r="F302" s="1357"/>
      <c r="G302" s="1357"/>
      <c r="H302" s="662"/>
      <c r="I302" s="662"/>
      <c r="J302" s="1358"/>
      <c r="K302" s="1357"/>
      <c r="L302" s="662"/>
      <c r="M302" s="662"/>
      <c r="N302" s="662"/>
      <c r="O302" s="662"/>
      <c r="P302" s="662"/>
      <c r="Q302" s="1357"/>
      <c r="R302" s="1357"/>
      <c r="S302" s="1357"/>
      <c r="T302" s="1357"/>
      <c r="U302" s="1357"/>
      <c r="V302" s="1360"/>
      <c r="W302" s="1359"/>
      <c r="X302" s="662"/>
      <c r="Y302" s="1358"/>
      <c r="Z302" s="1358"/>
      <c r="AA302" s="1358"/>
      <c r="AB302" s="662"/>
      <c r="AC302" s="294"/>
    </row>
    <row r="303" spans="1:29" hidden="1" x14ac:dyDescent="0.2">
      <c r="A303" s="310">
        <v>290</v>
      </c>
      <c r="B303" s="1333"/>
      <c r="C303" s="1355"/>
      <c r="D303" s="317"/>
      <c r="E303" s="662"/>
      <c r="F303" s="1357"/>
      <c r="G303" s="1357"/>
      <c r="H303" s="662"/>
      <c r="I303" s="662"/>
      <c r="J303" s="1358"/>
      <c r="K303" s="1357"/>
      <c r="L303" s="662"/>
      <c r="M303" s="662"/>
      <c r="N303" s="662"/>
      <c r="O303" s="662"/>
      <c r="P303" s="662"/>
      <c r="Q303" s="1357"/>
      <c r="R303" s="1357"/>
      <c r="S303" s="1357"/>
      <c r="T303" s="1357"/>
      <c r="U303" s="1357"/>
      <c r="V303" s="1360"/>
      <c r="W303" s="1359"/>
      <c r="X303" s="662"/>
      <c r="Y303" s="1358"/>
      <c r="Z303" s="1358"/>
      <c r="AA303" s="1358"/>
      <c r="AB303" s="662"/>
      <c r="AC303" s="294"/>
    </row>
    <row r="304" spans="1:29" hidden="1" x14ac:dyDescent="0.2">
      <c r="A304" s="310">
        <v>291</v>
      </c>
      <c r="B304" s="1333"/>
      <c r="C304" s="1355"/>
      <c r="D304" s="317"/>
      <c r="E304" s="662"/>
      <c r="F304" s="1357"/>
      <c r="G304" s="1357"/>
      <c r="H304" s="662"/>
      <c r="I304" s="662"/>
      <c r="J304" s="1358"/>
      <c r="K304" s="1357"/>
      <c r="L304" s="662"/>
      <c r="M304" s="662"/>
      <c r="N304" s="662"/>
      <c r="O304" s="662"/>
      <c r="P304" s="662"/>
      <c r="Q304" s="1357"/>
      <c r="R304" s="1357"/>
      <c r="S304" s="1357"/>
      <c r="T304" s="1357"/>
      <c r="U304" s="1357"/>
      <c r="V304" s="1360"/>
      <c r="W304" s="1359"/>
      <c r="X304" s="662"/>
      <c r="Y304" s="1358"/>
      <c r="Z304" s="1358"/>
      <c r="AA304" s="1358"/>
      <c r="AB304" s="662"/>
      <c r="AC304" s="294"/>
    </row>
    <row r="305" spans="1:29" hidden="1" x14ac:dyDescent="0.2">
      <c r="A305" s="310">
        <v>292</v>
      </c>
      <c r="B305" s="1333"/>
      <c r="C305" s="1355"/>
      <c r="D305" s="317"/>
      <c r="E305" s="662"/>
      <c r="F305" s="1357"/>
      <c r="G305" s="1357"/>
      <c r="H305" s="662"/>
      <c r="I305" s="662"/>
      <c r="J305" s="1358"/>
      <c r="K305" s="1357"/>
      <c r="L305" s="662"/>
      <c r="M305" s="662"/>
      <c r="N305" s="662"/>
      <c r="O305" s="662"/>
      <c r="P305" s="662"/>
      <c r="Q305" s="1357"/>
      <c r="R305" s="1357"/>
      <c r="S305" s="1357"/>
      <c r="T305" s="1357"/>
      <c r="U305" s="1357"/>
      <c r="V305" s="1360"/>
      <c r="W305" s="1359"/>
      <c r="X305" s="662"/>
      <c r="Y305" s="1358"/>
      <c r="Z305" s="1358"/>
      <c r="AA305" s="1358"/>
      <c r="AB305" s="662"/>
      <c r="AC305" s="294"/>
    </row>
    <row r="306" spans="1:29" hidden="1" x14ac:dyDescent="0.2">
      <c r="A306" s="310">
        <v>293</v>
      </c>
      <c r="B306" s="1333"/>
      <c r="C306" s="1355"/>
      <c r="D306" s="317"/>
      <c r="E306" s="662"/>
      <c r="F306" s="1357"/>
      <c r="G306" s="1357"/>
      <c r="H306" s="662"/>
      <c r="I306" s="662"/>
      <c r="J306" s="1358"/>
      <c r="K306" s="1357"/>
      <c r="L306" s="662"/>
      <c r="M306" s="662"/>
      <c r="N306" s="662"/>
      <c r="O306" s="662"/>
      <c r="P306" s="662"/>
      <c r="Q306" s="1357"/>
      <c r="R306" s="1357"/>
      <c r="S306" s="1357"/>
      <c r="T306" s="1357"/>
      <c r="U306" s="1357"/>
      <c r="V306" s="1360"/>
      <c r="W306" s="1359"/>
      <c r="X306" s="662"/>
      <c r="Y306" s="1358"/>
      <c r="Z306" s="1358"/>
      <c r="AA306" s="1358"/>
      <c r="AB306" s="662"/>
      <c r="AC306" s="294"/>
    </row>
    <row r="307" spans="1:29" hidden="1" x14ac:dyDescent="0.2">
      <c r="A307" s="310">
        <v>294</v>
      </c>
      <c r="B307" s="1333"/>
      <c r="C307" s="1355"/>
      <c r="D307" s="317"/>
      <c r="E307" s="662"/>
      <c r="F307" s="1357"/>
      <c r="G307" s="1357"/>
      <c r="H307" s="662"/>
      <c r="I307" s="662"/>
      <c r="J307" s="1358"/>
      <c r="K307" s="1357"/>
      <c r="L307" s="662"/>
      <c r="M307" s="662"/>
      <c r="N307" s="662"/>
      <c r="O307" s="662"/>
      <c r="P307" s="662"/>
      <c r="Q307" s="1357"/>
      <c r="R307" s="1357"/>
      <c r="S307" s="1357"/>
      <c r="T307" s="1357"/>
      <c r="U307" s="1357"/>
      <c r="V307" s="1360"/>
      <c r="W307" s="1359"/>
      <c r="X307" s="662"/>
      <c r="Y307" s="1358"/>
      <c r="Z307" s="1358"/>
      <c r="AA307" s="1358"/>
      <c r="AB307" s="662"/>
      <c r="AC307" s="294"/>
    </row>
    <row r="308" spans="1:29" hidden="1" x14ac:dyDescent="0.2">
      <c r="A308" s="310">
        <v>295</v>
      </c>
      <c r="B308" s="1333"/>
      <c r="C308" s="1355"/>
      <c r="D308" s="317"/>
      <c r="E308" s="662"/>
      <c r="F308" s="1357"/>
      <c r="G308" s="1357"/>
      <c r="H308" s="662"/>
      <c r="I308" s="662"/>
      <c r="J308" s="1358"/>
      <c r="K308" s="1357"/>
      <c r="L308" s="662"/>
      <c r="M308" s="662"/>
      <c r="N308" s="662"/>
      <c r="O308" s="662"/>
      <c r="P308" s="662"/>
      <c r="Q308" s="1357"/>
      <c r="R308" s="1357"/>
      <c r="S308" s="1357"/>
      <c r="T308" s="1357"/>
      <c r="U308" s="1357"/>
      <c r="V308" s="1360"/>
      <c r="W308" s="1359"/>
      <c r="X308" s="662"/>
      <c r="Y308" s="1358"/>
      <c r="Z308" s="1358"/>
      <c r="AA308" s="1358"/>
      <c r="AB308" s="662"/>
      <c r="AC308" s="294"/>
    </row>
    <row r="309" spans="1:29" hidden="1" x14ac:dyDescent="0.2">
      <c r="A309" s="310">
        <v>296</v>
      </c>
      <c r="B309" s="1333"/>
      <c r="C309" s="1355"/>
      <c r="D309" s="317"/>
      <c r="E309" s="662"/>
      <c r="F309" s="1357"/>
      <c r="G309" s="1357"/>
      <c r="H309" s="662"/>
      <c r="I309" s="662"/>
      <c r="J309" s="1358"/>
      <c r="K309" s="1357"/>
      <c r="L309" s="662"/>
      <c r="M309" s="662"/>
      <c r="N309" s="662"/>
      <c r="O309" s="662"/>
      <c r="P309" s="662"/>
      <c r="Q309" s="1357"/>
      <c r="R309" s="1357"/>
      <c r="S309" s="1357"/>
      <c r="T309" s="1357"/>
      <c r="U309" s="1357"/>
      <c r="V309" s="1360"/>
      <c r="W309" s="1359"/>
      <c r="X309" s="662"/>
      <c r="Y309" s="1358"/>
      <c r="Z309" s="1358"/>
      <c r="AA309" s="1358"/>
      <c r="AB309" s="662"/>
      <c r="AC309" s="294"/>
    </row>
    <row r="310" spans="1:29" hidden="1" x14ac:dyDescent="0.2">
      <c r="A310" s="310">
        <v>297</v>
      </c>
      <c r="B310" s="1333"/>
      <c r="C310" s="1355"/>
      <c r="D310" s="317"/>
      <c r="E310" s="662"/>
      <c r="F310" s="1357"/>
      <c r="G310" s="1357"/>
      <c r="H310" s="662"/>
      <c r="I310" s="662"/>
      <c r="J310" s="1358"/>
      <c r="K310" s="1357"/>
      <c r="L310" s="662"/>
      <c r="M310" s="662"/>
      <c r="N310" s="662"/>
      <c r="O310" s="662"/>
      <c r="P310" s="662"/>
      <c r="Q310" s="1357"/>
      <c r="R310" s="1357"/>
      <c r="S310" s="1357"/>
      <c r="T310" s="1357"/>
      <c r="U310" s="1357"/>
      <c r="V310" s="1360"/>
      <c r="W310" s="1359"/>
      <c r="X310" s="662"/>
      <c r="Y310" s="1358"/>
      <c r="Z310" s="1358"/>
      <c r="AA310" s="1358"/>
      <c r="AB310" s="662"/>
      <c r="AC310" s="294"/>
    </row>
    <row r="311" spans="1:29" hidden="1" x14ac:dyDescent="0.2">
      <c r="A311" s="310">
        <v>298</v>
      </c>
      <c r="B311" s="1333"/>
      <c r="C311" s="1355"/>
      <c r="D311" s="317"/>
      <c r="E311" s="662"/>
      <c r="F311" s="1357"/>
      <c r="G311" s="1357"/>
      <c r="H311" s="662"/>
      <c r="I311" s="662"/>
      <c r="J311" s="1358"/>
      <c r="K311" s="1357"/>
      <c r="L311" s="662"/>
      <c r="M311" s="662"/>
      <c r="N311" s="662"/>
      <c r="O311" s="662"/>
      <c r="P311" s="662"/>
      <c r="Q311" s="1357"/>
      <c r="R311" s="1357"/>
      <c r="S311" s="1357"/>
      <c r="T311" s="1357"/>
      <c r="U311" s="1357"/>
      <c r="V311" s="1360"/>
      <c r="W311" s="1359"/>
      <c r="X311" s="662"/>
      <c r="Y311" s="1358"/>
      <c r="Z311" s="1358"/>
      <c r="AA311" s="1358"/>
      <c r="AB311" s="662"/>
      <c r="AC311" s="294"/>
    </row>
    <row r="312" spans="1:29" hidden="1" x14ac:dyDescent="0.2">
      <c r="A312" s="310">
        <v>299</v>
      </c>
      <c r="B312" s="1333"/>
      <c r="C312" s="1355"/>
      <c r="D312" s="317"/>
      <c r="E312" s="662"/>
      <c r="F312" s="1357"/>
      <c r="G312" s="1357"/>
      <c r="H312" s="662"/>
      <c r="I312" s="662"/>
      <c r="J312" s="1358"/>
      <c r="K312" s="1357"/>
      <c r="L312" s="662"/>
      <c r="M312" s="662"/>
      <c r="N312" s="662"/>
      <c r="O312" s="662"/>
      <c r="P312" s="662"/>
      <c r="Q312" s="1357"/>
      <c r="R312" s="1357"/>
      <c r="S312" s="1357"/>
      <c r="T312" s="1357"/>
      <c r="U312" s="1357"/>
      <c r="V312" s="1360"/>
      <c r="W312" s="1359"/>
      <c r="X312" s="662"/>
      <c r="Y312" s="1358"/>
      <c r="Z312" s="1358"/>
      <c r="AA312" s="1358"/>
      <c r="AB312" s="662"/>
      <c r="AC312" s="294"/>
    </row>
    <row r="313" spans="1:29" hidden="1" x14ac:dyDescent="0.2">
      <c r="A313" s="310">
        <v>300</v>
      </c>
      <c r="B313" s="1333"/>
      <c r="C313" s="1355"/>
      <c r="D313" s="317"/>
      <c r="E313" s="662"/>
      <c r="F313" s="1357"/>
      <c r="G313" s="1357"/>
      <c r="H313" s="662"/>
      <c r="I313" s="662"/>
      <c r="J313" s="1358"/>
      <c r="K313" s="1357"/>
      <c r="L313" s="662"/>
      <c r="M313" s="662"/>
      <c r="N313" s="662"/>
      <c r="O313" s="662"/>
      <c r="P313" s="662"/>
      <c r="Q313" s="1357"/>
      <c r="R313" s="1357"/>
      <c r="S313" s="1357"/>
      <c r="T313" s="1357"/>
      <c r="U313" s="1357"/>
      <c r="V313" s="1360"/>
      <c r="W313" s="1359"/>
      <c r="X313" s="662"/>
      <c r="Y313" s="1358"/>
      <c r="Z313" s="1358"/>
      <c r="AA313" s="1358"/>
      <c r="AB313" s="662"/>
      <c r="AC313" s="294"/>
    </row>
    <row r="314" spans="1:29" hidden="1" x14ac:dyDescent="0.2">
      <c r="A314" s="310">
        <v>301</v>
      </c>
      <c r="B314" s="1333"/>
      <c r="C314" s="1355"/>
      <c r="D314" s="317"/>
      <c r="E314" s="662"/>
      <c r="F314" s="1357"/>
      <c r="G314" s="1357"/>
      <c r="H314" s="662"/>
      <c r="I314" s="662"/>
      <c r="J314" s="1358"/>
      <c r="K314" s="1357"/>
      <c r="L314" s="662"/>
      <c r="M314" s="662"/>
      <c r="N314" s="662"/>
      <c r="O314" s="662"/>
      <c r="P314" s="662"/>
      <c r="Q314" s="1357"/>
      <c r="R314" s="1357"/>
      <c r="S314" s="1357"/>
      <c r="T314" s="1357"/>
      <c r="U314" s="1357"/>
      <c r="V314" s="1360"/>
      <c r="W314" s="1359"/>
      <c r="X314" s="662"/>
      <c r="Y314" s="1358"/>
      <c r="Z314" s="1358"/>
      <c r="AA314" s="1358"/>
      <c r="AB314" s="662"/>
      <c r="AC314" s="294"/>
    </row>
    <row r="315" spans="1:29" hidden="1" x14ac:dyDescent="0.2">
      <c r="A315" s="310">
        <v>302</v>
      </c>
      <c r="B315" s="1333"/>
      <c r="C315" s="1355"/>
      <c r="D315" s="317"/>
      <c r="E315" s="662"/>
      <c r="F315" s="1357"/>
      <c r="G315" s="1357"/>
      <c r="H315" s="662"/>
      <c r="I315" s="662"/>
      <c r="J315" s="1358"/>
      <c r="K315" s="1357"/>
      <c r="L315" s="662"/>
      <c r="M315" s="662"/>
      <c r="N315" s="662"/>
      <c r="O315" s="662"/>
      <c r="P315" s="662"/>
      <c r="Q315" s="1357"/>
      <c r="R315" s="1357"/>
      <c r="S315" s="1357"/>
      <c r="T315" s="1357"/>
      <c r="U315" s="1357"/>
      <c r="V315" s="1360"/>
      <c r="W315" s="1359"/>
      <c r="X315" s="662"/>
      <c r="Y315" s="1358"/>
      <c r="Z315" s="1358"/>
      <c r="AA315" s="1358"/>
      <c r="AB315" s="662"/>
      <c r="AC315" s="294"/>
    </row>
    <row r="316" spans="1:29" hidden="1" x14ac:dyDescent="0.2">
      <c r="A316" s="310">
        <v>303</v>
      </c>
      <c r="B316" s="1333"/>
      <c r="C316" s="1355"/>
      <c r="D316" s="317"/>
      <c r="E316" s="662"/>
      <c r="F316" s="1357"/>
      <c r="G316" s="1357"/>
      <c r="H316" s="662"/>
      <c r="I316" s="662"/>
      <c r="J316" s="1358"/>
      <c r="K316" s="1357"/>
      <c r="L316" s="662"/>
      <c r="M316" s="662"/>
      <c r="N316" s="662"/>
      <c r="O316" s="662"/>
      <c r="P316" s="662"/>
      <c r="Q316" s="1357"/>
      <c r="R316" s="1357"/>
      <c r="S316" s="1357"/>
      <c r="T316" s="1357"/>
      <c r="U316" s="1357"/>
      <c r="V316" s="1360"/>
      <c r="W316" s="1359"/>
      <c r="X316" s="662"/>
      <c r="Y316" s="1358"/>
      <c r="Z316" s="1358"/>
      <c r="AA316" s="1358"/>
      <c r="AB316" s="662"/>
      <c r="AC316" s="294"/>
    </row>
    <row r="317" spans="1:29" hidden="1" x14ac:dyDescent="0.2">
      <c r="A317" s="310">
        <v>304</v>
      </c>
      <c r="B317" s="1333"/>
      <c r="C317" s="1355"/>
      <c r="D317" s="317"/>
      <c r="E317" s="662"/>
      <c r="F317" s="1357"/>
      <c r="G317" s="1357"/>
      <c r="H317" s="662"/>
      <c r="I317" s="662"/>
      <c r="J317" s="1358"/>
      <c r="K317" s="1357"/>
      <c r="L317" s="662"/>
      <c r="M317" s="662"/>
      <c r="N317" s="662"/>
      <c r="O317" s="662"/>
      <c r="P317" s="662"/>
      <c r="Q317" s="1357"/>
      <c r="R317" s="1357"/>
      <c r="S317" s="1357"/>
      <c r="T317" s="1357"/>
      <c r="U317" s="1357"/>
      <c r="V317" s="1360"/>
      <c r="W317" s="1359"/>
      <c r="X317" s="662"/>
      <c r="Y317" s="1358"/>
      <c r="Z317" s="1358"/>
      <c r="AA317" s="1358"/>
      <c r="AB317" s="662"/>
      <c r="AC317" s="294"/>
    </row>
    <row r="318" spans="1:29" hidden="1" x14ac:dyDescent="0.2">
      <c r="A318" s="310">
        <v>305</v>
      </c>
      <c r="B318" s="1333"/>
      <c r="C318" s="1355"/>
      <c r="D318" s="317"/>
      <c r="E318" s="662"/>
      <c r="F318" s="1357"/>
      <c r="G318" s="1357"/>
      <c r="H318" s="662"/>
      <c r="I318" s="662"/>
      <c r="J318" s="1358"/>
      <c r="K318" s="1357"/>
      <c r="L318" s="662"/>
      <c r="M318" s="662"/>
      <c r="N318" s="662"/>
      <c r="O318" s="662"/>
      <c r="P318" s="662"/>
      <c r="Q318" s="1357"/>
      <c r="R318" s="1357"/>
      <c r="S318" s="1357"/>
      <c r="T318" s="1357"/>
      <c r="U318" s="1357"/>
      <c r="V318" s="1360"/>
      <c r="W318" s="1359"/>
      <c r="X318" s="662"/>
      <c r="Y318" s="1358"/>
      <c r="Z318" s="1358"/>
      <c r="AA318" s="1358"/>
      <c r="AB318" s="662"/>
      <c r="AC318" s="294"/>
    </row>
    <row r="319" spans="1:29" hidden="1" x14ac:dyDescent="0.2">
      <c r="A319" s="310">
        <v>306</v>
      </c>
      <c r="B319" s="1333"/>
      <c r="C319" s="1355"/>
      <c r="D319" s="317"/>
      <c r="E319" s="662"/>
      <c r="F319" s="1357"/>
      <c r="G319" s="1357"/>
      <c r="H319" s="662"/>
      <c r="I319" s="662"/>
      <c r="J319" s="1358"/>
      <c r="K319" s="1357"/>
      <c r="L319" s="662"/>
      <c r="M319" s="662"/>
      <c r="N319" s="662"/>
      <c r="O319" s="662"/>
      <c r="P319" s="662"/>
      <c r="Q319" s="1357"/>
      <c r="R319" s="1357"/>
      <c r="S319" s="1357"/>
      <c r="T319" s="1357"/>
      <c r="U319" s="1357"/>
      <c r="V319" s="1360"/>
      <c r="W319" s="1359"/>
      <c r="X319" s="662"/>
      <c r="Y319" s="1358"/>
      <c r="Z319" s="1358"/>
      <c r="AA319" s="1358"/>
      <c r="AB319" s="662"/>
      <c r="AC319" s="294"/>
    </row>
    <row r="320" spans="1:29" hidden="1" x14ac:dyDescent="0.2">
      <c r="A320" s="310">
        <v>307</v>
      </c>
      <c r="B320" s="1333"/>
      <c r="C320" s="1355"/>
      <c r="D320" s="317"/>
      <c r="E320" s="662"/>
      <c r="F320" s="1357"/>
      <c r="G320" s="1357"/>
      <c r="H320" s="662"/>
      <c r="I320" s="662"/>
      <c r="J320" s="1358"/>
      <c r="K320" s="1357"/>
      <c r="L320" s="662"/>
      <c r="M320" s="662"/>
      <c r="N320" s="662"/>
      <c r="O320" s="662"/>
      <c r="P320" s="662"/>
      <c r="Q320" s="1357"/>
      <c r="R320" s="1357"/>
      <c r="S320" s="1357"/>
      <c r="T320" s="1357"/>
      <c r="U320" s="1357"/>
      <c r="V320" s="1360"/>
      <c r="W320" s="1359"/>
      <c r="X320" s="662"/>
      <c r="Y320" s="1358"/>
      <c r="Z320" s="1358"/>
      <c r="AA320" s="1358"/>
      <c r="AB320" s="662"/>
      <c r="AC320" s="294"/>
    </row>
    <row r="321" spans="1:29" hidden="1" x14ac:dyDescent="0.2">
      <c r="A321" s="310">
        <v>308</v>
      </c>
      <c r="B321" s="1333"/>
      <c r="C321" s="1355"/>
      <c r="D321" s="317"/>
      <c r="E321" s="662"/>
      <c r="F321" s="1357"/>
      <c r="G321" s="1357"/>
      <c r="H321" s="662"/>
      <c r="I321" s="662"/>
      <c r="J321" s="1358"/>
      <c r="K321" s="1357"/>
      <c r="L321" s="662"/>
      <c r="M321" s="662"/>
      <c r="N321" s="662"/>
      <c r="O321" s="662"/>
      <c r="P321" s="662"/>
      <c r="Q321" s="1357"/>
      <c r="R321" s="1357"/>
      <c r="S321" s="1357"/>
      <c r="T321" s="1357"/>
      <c r="U321" s="1357"/>
      <c r="V321" s="1360"/>
      <c r="W321" s="1359"/>
      <c r="X321" s="662"/>
      <c r="Y321" s="1358"/>
      <c r="Z321" s="1358"/>
      <c r="AA321" s="1358"/>
      <c r="AB321" s="662"/>
      <c r="AC321" s="294"/>
    </row>
    <row r="322" spans="1:29" hidden="1" x14ac:dyDescent="0.2">
      <c r="A322" s="310">
        <v>309</v>
      </c>
      <c r="B322" s="1333"/>
      <c r="C322" s="1355"/>
      <c r="D322" s="317"/>
      <c r="E322" s="662"/>
      <c r="F322" s="1357"/>
      <c r="G322" s="1357"/>
      <c r="H322" s="662"/>
      <c r="I322" s="662"/>
      <c r="J322" s="1358"/>
      <c r="K322" s="1357"/>
      <c r="L322" s="662"/>
      <c r="M322" s="662"/>
      <c r="N322" s="662"/>
      <c r="O322" s="662"/>
      <c r="P322" s="662"/>
      <c r="Q322" s="1357"/>
      <c r="R322" s="1357"/>
      <c r="S322" s="1357"/>
      <c r="T322" s="1357"/>
      <c r="U322" s="1357"/>
      <c r="V322" s="1360"/>
      <c r="W322" s="1359"/>
      <c r="X322" s="662"/>
      <c r="Y322" s="1358"/>
      <c r="Z322" s="1358"/>
      <c r="AA322" s="1358"/>
      <c r="AB322" s="662"/>
      <c r="AC322" s="294"/>
    </row>
    <row r="323" spans="1:29" hidden="1" x14ac:dyDescent="0.2">
      <c r="A323" s="310">
        <v>310</v>
      </c>
      <c r="B323" s="1333"/>
      <c r="C323" s="1355"/>
      <c r="D323" s="317"/>
      <c r="E323" s="662"/>
      <c r="F323" s="1357"/>
      <c r="G323" s="1357"/>
      <c r="H323" s="662"/>
      <c r="I323" s="662"/>
      <c r="J323" s="1358"/>
      <c r="K323" s="1357"/>
      <c r="L323" s="662"/>
      <c r="M323" s="662"/>
      <c r="N323" s="662"/>
      <c r="O323" s="662"/>
      <c r="P323" s="662"/>
      <c r="Q323" s="1357"/>
      <c r="R323" s="1357"/>
      <c r="S323" s="1357"/>
      <c r="T323" s="1357"/>
      <c r="U323" s="1357"/>
      <c r="V323" s="1360"/>
      <c r="W323" s="1359"/>
      <c r="X323" s="662"/>
      <c r="Y323" s="1358"/>
      <c r="Z323" s="1358"/>
      <c r="AA323" s="1358"/>
      <c r="AB323" s="662"/>
      <c r="AC323" s="294"/>
    </row>
    <row r="324" spans="1:29" hidden="1" x14ac:dyDescent="0.2">
      <c r="A324" s="310">
        <v>311</v>
      </c>
      <c r="B324" s="1333"/>
      <c r="C324" s="1355"/>
      <c r="D324" s="317"/>
      <c r="E324" s="662"/>
      <c r="F324" s="1357"/>
      <c r="G324" s="1357"/>
      <c r="H324" s="662"/>
      <c r="I324" s="662"/>
      <c r="J324" s="1358"/>
      <c r="K324" s="1357"/>
      <c r="L324" s="662"/>
      <c r="M324" s="662"/>
      <c r="N324" s="662"/>
      <c r="O324" s="662"/>
      <c r="P324" s="662"/>
      <c r="Q324" s="1357"/>
      <c r="R324" s="1357"/>
      <c r="S324" s="1357"/>
      <c r="T324" s="1357"/>
      <c r="U324" s="1357"/>
      <c r="V324" s="1360"/>
      <c r="W324" s="1359"/>
      <c r="X324" s="662"/>
      <c r="Y324" s="1358"/>
      <c r="Z324" s="1358"/>
      <c r="AA324" s="1358"/>
      <c r="AB324" s="662"/>
      <c r="AC324" s="294"/>
    </row>
    <row r="325" spans="1:29" hidden="1" x14ac:dyDescent="0.2">
      <c r="A325" s="310">
        <v>312</v>
      </c>
      <c r="B325" s="1333"/>
      <c r="C325" s="1355"/>
      <c r="D325" s="317"/>
      <c r="E325" s="662"/>
      <c r="F325" s="1357"/>
      <c r="G325" s="1357"/>
      <c r="H325" s="662"/>
      <c r="I325" s="662"/>
      <c r="J325" s="1358"/>
      <c r="K325" s="1357"/>
      <c r="L325" s="662"/>
      <c r="M325" s="662"/>
      <c r="N325" s="662"/>
      <c r="O325" s="662"/>
      <c r="P325" s="662"/>
      <c r="Q325" s="1357"/>
      <c r="R325" s="1357"/>
      <c r="S325" s="1357"/>
      <c r="T325" s="1357"/>
      <c r="U325" s="1357"/>
      <c r="V325" s="1360"/>
      <c r="W325" s="1359"/>
      <c r="X325" s="662"/>
      <c r="Y325" s="1358"/>
      <c r="Z325" s="1358"/>
      <c r="AA325" s="1358"/>
      <c r="AB325" s="662"/>
      <c r="AC325" s="294"/>
    </row>
    <row r="326" spans="1:29" hidden="1" x14ac:dyDescent="0.2">
      <c r="A326" s="310">
        <v>313</v>
      </c>
      <c r="B326" s="1333"/>
      <c r="C326" s="1355"/>
      <c r="D326" s="317"/>
      <c r="E326" s="662"/>
      <c r="F326" s="1357"/>
      <c r="G326" s="1357"/>
      <c r="H326" s="662"/>
      <c r="I326" s="662"/>
      <c r="J326" s="1358"/>
      <c r="K326" s="1357"/>
      <c r="L326" s="662"/>
      <c r="M326" s="662"/>
      <c r="N326" s="662"/>
      <c r="O326" s="662"/>
      <c r="P326" s="662"/>
      <c r="Q326" s="1357"/>
      <c r="R326" s="1357"/>
      <c r="S326" s="1357"/>
      <c r="T326" s="1357"/>
      <c r="U326" s="1357"/>
      <c r="V326" s="1360"/>
      <c r="W326" s="1359"/>
      <c r="X326" s="662"/>
      <c r="Y326" s="1358"/>
      <c r="Z326" s="1358"/>
      <c r="AA326" s="1358"/>
      <c r="AB326" s="662"/>
      <c r="AC326" s="294"/>
    </row>
    <row r="327" spans="1:29" hidden="1" x14ac:dyDescent="0.2">
      <c r="A327" s="310">
        <v>314</v>
      </c>
      <c r="B327" s="1333"/>
      <c r="C327" s="1355"/>
      <c r="D327" s="317"/>
      <c r="E327" s="662"/>
      <c r="F327" s="1357"/>
      <c r="G327" s="1357"/>
      <c r="H327" s="662"/>
      <c r="I327" s="662"/>
      <c r="J327" s="1358"/>
      <c r="K327" s="1357"/>
      <c r="L327" s="662"/>
      <c r="M327" s="662"/>
      <c r="N327" s="662"/>
      <c r="O327" s="662"/>
      <c r="P327" s="662"/>
      <c r="Q327" s="1357"/>
      <c r="R327" s="1357"/>
      <c r="S327" s="1357"/>
      <c r="T327" s="1357"/>
      <c r="U327" s="1357"/>
      <c r="V327" s="1360"/>
      <c r="W327" s="1359"/>
      <c r="X327" s="662"/>
      <c r="Y327" s="1358"/>
      <c r="Z327" s="1358"/>
      <c r="AA327" s="1358"/>
      <c r="AB327" s="662"/>
      <c r="AC327" s="294"/>
    </row>
    <row r="328" spans="1:29" hidden="1" x14ac:dyDescent="0.2">
      <c r="A328" s="310">
        <v>315</v>
      </c>
      <c r="B328" s="1333"/>
      <c r="C328" s="1355"/>
      <c r="D328" s="317"/>
      <c r="E328" s="662"/>
      <c r="F328" s="1357"/>
      <c r="G328" s="1357"/>
      <c r="H328" s="662"/>
      <c r="I328" s="662"/>
      <c r="J328" s="1358"/>
      <c r="K328" s="1357"/>
      <c r="L328" s="662"/>
      <c r="M328" s="662"/>
      <c r="N328" s="662"/>
      <c r="O328" s="662"/>
      <c r="P328" s="662"/>
      <c r="Q328" s="1357"/>
      <c r="R328" s="1357"/>
      <c r="S328" s="1357"/>
      <c r="T328" s="1357"/>
      <c r="U328" s="1357"/>
      <c r="V328" s="1360"/>
      <c r="W328" s="1359"/>
      <c r="X328" s="662"/>
      <c r="Y328" s="1358"/>
      <c r="Z328" s="1358"/>
      <c r="AA328" s="1358"/>
      <c r="AB328" s="662"/>
      <c r="AC328" s="294"/>
    </row>
    <row r="329" spans="1:29" hidden="1" x14ac:dyDescent="0.2">
      <c r="A329" s="310">
        <v>316</v>
      </c>
      <c r="B329" s="1333"/>
      <c r="C329" s="1355"/>
      <c r="D329" s="317"/>
      <c r="E329" s="662"/>
      <c r="F329" s="1357"/>
      <c r="G329" s="1357"/>
      <c r="H329" s="662"/>
      <c r="I329" s="662"/>
      <c r="J329" s="1358"/>
      <c r="K329" s="1357"/>
      <c r="L329" s="662"/>
      <c r="M329" s="662"/>
      <c r="N329" s="662"/>
      <c r="O329" s="662"/>
      <c r="P329" s="662"/>
      <c r="Q329" s="1357"/>
      <c r="R329" s="1357"/>
      <c r="S329" s="1357"/>
      <c r="T329" s="1357"/>
      <c r="U329" s="1357"/>
      <c r="V329" s="1360"/>
      <c r="W329" s="1359"/>
      <c r="X329" s="662"/>
      <c r="Y329" s="1358"/>
      <c r="Z329" s="1358"/>
      <c r="AA329" s="1358"/>
      <c r="AB329" s="662"/>
      <c r="AC329" s="294"/>
    </row>
    <row r="330" spans="1:29" hidden="1" x14ac:dyDescent="0.2">
      <c r="A330" s="310">
        <v>317</v>
      </c>
      <c r="B330" s="1333"/>
      <c r="C330" s="1355"/>
      <c r="D330" s="317"/>
      <c r="E330" s="662"/>
      <c r="F330" s="1357"/>
      <c r="G330" s="1357"/>
      <c r="H330" s="662"/>
      <c r="I330" s="662"/>
      <c r="J330" s="1358"/>
      <c r="K330" s="1357"/>
      <c r="L330" s="662"/>
      <c r="M330" s="662"/>
      <c r="N330" s="662"/>
      <c r="O330" s="662"/>
      <c r="P330" s="662"/>
      <c r="Q330" s="1357"/>
      <c r="R330" s="1357"/>
      <c r="S330" s="1357"/>
      <c r="T330" s="1357"/>
      <c r="U330" s="1357"/>
      <c r="V330" s="1360"/>
      <c r="W330" s="1359"/>
      <c r="X330" s="662"/>
      <c r="Y330" s="1358"/>
      <c r="Z330" s="1358"/>
      <c r="AA330" s="1358"/>
      <c r="AB330" s="662"/>
      <c r="AC330" s="294"/>
    </row>
    <row r="331" spans="1:29" hidden="1" x14ac:dyDescent="0.2">
      <c r="A331" s="310">
        <v>318</v>
      </c>
      <c r="B331" s="1333"/>
      <c r="C331" s="1355"/>
      <c r="D331" s="317"/>
      <c r="E331" s="662"/>
      <c r="F331" s="1357"/>
      <c r="G331" s="1357"/>
      <c r="H331" s="662"/>
      <c r="I331" s="662"/>
      <c r="J331" s="1358"/>
      <c r="K331" s="1357"/>
      <c r="L331" s="662"/>
      <c r="M331" s="662"/>
      <c r="N331" s="662"/>
      <c r="O331" s="662"/>
      <c r="P331" s="662"/>
      <c r="Q331" s="1357"/>
      <c r="R331" s="1357"/>
      <c r="S331" s="1357"/>
      <c r="T331" s="1357"/>
      <c r="U331" s="1357"/>
      <c r="V331" s="1360"/>
      <c r="W331" s="1359"/>
      <c r="X331" s="662"/>
      <c r="Y331" s="1358"/>
      <c r="Z331" s="1358"/>
      <c r="AA331" s="1358"/>
      <c r="AB331" s="662"/>
      <c r="AC331" s="294"/>
    </row>
    <row r="332" spans="1:29" hidden="1" x14ac:dyDescent="0.2">
      <c r="A332" s="310">
        <v>319</v>
      </c>
      <c r="B332" s="1333"/>
      <c r="C332" s="1355"/>
      <c r="D332" s="317"/>
      <c r="E332" s="662"/>
      <c r="F332" s="1357"/>
      <c r="G332" s="1357"/>
      <c r="H332" s="662"/>
      <c r="I332" s="662"/>
      <c r="J332" s="1358"/>
      <c r="K332" s="1357"/>
      <c r="L332" s="662"/>
      <c r="M332" s="662"/>
      <c r="N332" s="662"/>
      <c r="O332" s="662"/>
      <c r="P332" s="662"/>
      <c r="Q332" s="1357"/>
      <c r="R332" s="1357"/>
      <c r="S332" s="1357"/>
      <c r="T332" s="1357"/>
      <c r="U332" s="1357"/>
      <c r="V332" s="1360"/>
      <c r="W332" s="1359"/>
      <c r="X332" s="662"/>
      <c r="Y332" s="1358"/>
      <c r="Z332" s="1358"/>
      <c r="AA332" s="1358"/>
      <c r="AB332" s="662"/>
      <c r="AC332" s="294"/>
    </row>
    <row r="333" spans="1:29" hidden="1" x14ac:dyDescent="0.2">
      <c r="A333" s="310">
        <v>320</v>
      </c>
      <c r="B333" s="1333"/>
      <c r="C333" s="1355"/>
      <c r="D333" s="317"/>
      <c r="E333" s="662"/>
      <c r="F333" s="1357"/>
      <c r="G333" s="1357"/>
      <c r="H333" s="662"/>
      <c r="I333" s="662"/>
      <c r="J333" s="1358"/>
      <c r="K333" s="1357"/>
      <c r="L333" s="662"/>
      <c r="M333" s="662"/>
      <c r="N333" s="662"/>
      <c r="O333" s="662"/>
      <c r="P333" s="662"/>
      <c r="Q333" s="1357"/>
      <c r="R333" s="1357"/>
      <c r="S333" s="1357"/>
      <c r="T333" s="1357"/>
      <c r="U333" s="1357"/>
      <c r="V333" s="1360"/>
      <c r="W333" s="1359"/>
      <c r="X333" s="662"/>
      <c r="Y333" s="1358"/>
      <c r="Z333" s="1358"/>
      <c r="AA333" s="1358"/>
      <c r="AB333" s="662"/>
      <c r="AC333" s="294"/>
    </row>
    <row r="334" spans="1:29" hidden="1" x14ac:dyDescent="0.2">
      <c r="A334" s="310">
        <v>321</v>
      </c>
      <c r="B334" s="1333"/>
      <c r="C334" s="1355"/>
      <c r="D334" s="317"/>
      <c r="E334" s="662"/>
      <c r="F334" s="1357"/>
      <c r="G334" s="1357"/>
      <c r="H334" s="662"/>
      <c r="I334" s="662"/>
      <c r="J334" s="1358"/>
      <c r="K334" s="1357"/>
      <c r="L334" s="662"/>
      <c r="M334" s="662"/>
      <c r="N334" s="662"/>
      <c r="O334" s="662"/>
      <c r="P334" s="662"/>
      <c r="Q334" s="1357"/>
      <c r="R334" s="1357"/>
      <c r="S334" s="1357"/>
      <c r="T334" s="1357"/>
      <c r="U334" s="1357"/>
      <c r="V334" s="1360"/>
      <c r="W334" s="1359"/>
      <c r="X334" s="662"/>
      <c r="Y334" s="1358"/>
      <c r="Z334" s="1358"/>
      <c r="AA334" s="1358"/>
      <c r="AB334" s="662"/>
      <c r="AC334" s="294"/>
    </row>
    <row r="335" spans="1:29" hidden="1" x14ac:dyDescent="0.2">
      <c r="A335" s="310">
        <v>322</v>
      </c>
      <c r="B335" s="1333"/>
      <c r="C335" s="1355"/>
      <c r="D335" s="317"/>
      <c r="E335" s="662"/>
      <c r="F335" s="1357"/>
      <c r="G335" s="1357"/>
      <c r="H335" s="662"/>
      <c r="I335" s="662"/>
      <c r="J335" s="1358"/>
      <c r="K335" s="1357"/>
      <c r="L335" s="662"/>
      <c r="M335" s="662"/>
      <c r="N335" s="662"/>
      <c r="O335" s="662"/>
      <c r="P335" s="662"/>
      <c r="Q335" s="1357"/>
      <c r="R335" s="1357"/>
      <c r="S335" s="1357"/>
      <c r="T335" s="1357"/>
      <c r="U335" s="1357"/>
      <c r="V335" s="1360"/>
      <c r="W335" s="1359"/>
      <c r="X335" s="662"/>
      <c r="Y335" s="1358"/>
      <c r="Z335" s="1358"/>
      <c r="AA335" s="1358"/>
      <c r="AB335" s="662"/>
      <c r="AC335" s="294"/>
    </row>
    <row r="336" spans="1:29" hidden="1" x14ac:dyDescent="0.2">
      <c r="A336" s="310">
        <v>323</v>
      </c>
      <c r="B336" s="1333"/>
      <c r="C336" s="1355"/>
      <c r="D336" s="317"/>
      <c r="E336" s="662"/>
      <c r="F336" s="1357"/>
      <c r="G336" s="1357"/>
      <c r="H336" s="662"/>
      <c r="I336" s="662"/>
      <c r="J336" s="1358"/>
      <c r="K336" s="1357"/>
      <c r="L336" s="662"/>
      <c r="M336" s="662"/>
      <c r="N336" s="662"/>
      <c r="O336" s="662"/>
      <c r="P336" s="662"/>
      <c r="Q336" s="1357"/>
      <c r="R336" s="1357"/>
      <c r="S336" s="1357"/>
      <c r="T336" s="1357"/>
      <c r="U336" s="1357"/>
      <c r="V336" s="1360"/>
      <c r="W336" s="1359"/>
      <c r="X336" s="662"/>
      <c r="Y336" s="1358"/>
      <c r="Z336" s="1358"/>
      <c r="AA336" s="1358"/>
      <c r="AB336" s="662"/>
      <c r="AC336" s="294"/>
    </row>
    <row r="337" spans="1:29" hidden="1" x14ac:dyDescent="0.2">
      <c r="A337" s="310">
        <v>324</v>
      </c>
      <c r="B337" s="1333"/>
      <c r="C337" s="1355"/>
      <c r="D337" s="317"/>
      <c r="E337" s="662"/>
      <c r="F337" s="1357"/>
      <c r="G337" s="1357"/>
      <c r="H337" s="662"/>
      <c r="I337" s="662"/>
      <c r="J337" s="1358"/>
      <c r="K337" s="1357"/>
      <c r="L337" s="662"/>
      <c r="M337" s="662"/>
      <c r="N337" s="662"/>
      <c r="O337" s="662"/>
      <c r="P337" s="662"/>
      <c r="Q337" s="1357"/>
      <c r="R337" s="1357"/>
      <c r="S337" s="1357"/>
      <c r="T337" s="1357"/>
      <c r="U337" s="1357"/>
      <c r="V337" s="1360"/>
      <c r="W337" s="1359"/>
      <c r="X337" s="662"/>
      <c r="Y337" s="1358"/>
      <c r="Z337" s="1358"/>
      <c r="AA337" s="1358"/>
      <c r="AB337" s="662"/>
      <c r="AC337" s="294"/>
    </row>
    <row r="338" spans="1:29" hidden="1" x14ac:dyDescent="0.2">
      <c r="A338" s="310">
        <v>325</v>
      </c>
      <c r="B338" s="1333"/>
      <c r="C338" s="1355"/>
      <c r="D338" s="317"/>
      <c r="E338" s="662"/>
      <c r="F338" s="1357"/>
      <c r="G338" s="1357"/>
      <c r="H338" s="662"/>
      <c r="I338" s="662"/>
      <c r="J338" s="1358"/>
      <c r="K338" s="1357"/>
      <c r="L338" s="662"/>
      <c r="M338" s="662"/>
      <c r="N338" s="662"/>
      <c r="O338" s="662"/>
      <c r="P338" s="662"/>
      <c r="Q338" s="1357"/>
      <c r="R338" s="1357"/>
      <c r="S338" s="1357"/>
      <c r="T338" s="1357"/>
      <c r="U338" s="1357"/>
      <c r="V338" s="1360"/>
      <c r="W338" s="1359"/>
      <c r="X338" s="662"/>
      <c r="Y338" s="1358"/>
      <c r="Z338" s="1358"/>
      <c r="AA338" s="1358"/>
      <c r="AB338" s="662"/>
      <c r="AC338" s="294"/>
    </row>
    <row r="339" spans="1:29" hidden="1" x14ac:dyDescent="0.2">
      <c r="A339" s="310">
        <v>326</v>
      </c>
      <c r="B339" s="1333"/>
      <c r="C339" s="1355"/>
      <c r="D339" s="317"/>
      <c r="E339" s="662"/>
      <c r="F339" s="1357"/>
      <c r="G339" s="1357"/>
      <c r="H339" s="662"/>
      <c r="I339" s="662"/>
      <c r="J339" s="1358"/>
      <c r="K339" s="1357"/>
      <c r="L339" s="662"/>
      <c r="M339" s="662"/>
      <c r="N339" s="662"/>
      <c r="O339" s="662"/>
      <c r="P339" s="662"/>
      <c r="Q339" s="1357"/>
      <c r="R339" s="1357"/>
      <c r="S339" s="1357"/>
      <c r="T339" s="1357"/>
      <c r="U339" s="1357"/>
      <c r="V339" s="1360"/>
      <c r="W339" s="1359"/>
      <c r="X339" s="662"/>
      <c r="Y339" s="1358"/>
      <c r="Z339" s="1358"/>
      <c r="AA339" s="1358"/>
      <c r="AB339" s="662"/>
      <c r="AC339" s="294"/>
    </row>
    <row r="340" spans="1:29" hidden="1" x14ac:dyDescent="0.2">
      <c r="A340" s="310">
        <v>327</v>
      </c>
      <c r="B340" s="1333"/>
      <c r="C340" s="1355"/>
      <c r="D340" s="317"/>
      <c r="E340" s="662"/>
      <c r="F340" s="1357"/>
      <c r="G340" s="1357"/>
      <c r="H340" s="662"/>
      <c r="I340" s="662"/>
      <c r="J340" s="1358"/>
      <c r="K340" s="1357"/>
      <c r="L340" s="662"/>
      <c r="M340" s="662"/>
      <c r="N340" s="662"/>
      <c r="O340" s="662"/>
      <c r="P340" s="662"/>
      <c r="Q340" s="1357"/>
      <c r="R340" s="1357"/>
      <c r="S340" s="1357"/>
      <c r="T340" s="1357"/>
      <c r="U340" s="1357"/>
      <c r="V340" s="1360"/>
      <c r="W340" s="1359"/>
      <c r="X340" s="662"/>
      <c r="Y340" s="1358"/>
      <c r="Z340" s="1358"/>
      <c r="AA340" s="1358"/>
      <c r="AB340" s="662"/>
      <c r="AC340" s="294"/>
    </row>
    <row r="341" spans="1:29" hidden="1" x14ac:dyDescent="0.2">
      <c r="A341" s="310">
        <v>328</v>
      </c>
      <c r="B341" s="1333"/>
      <c r="C341" s="1355"/>
      <c r="D341" s="317"/>
      <c r="E341" s="662"/>
      <c r="F341" s="1357"/>
      <c r="G341" s="1357"/>
      <c r="H341" s="662"/>
      <c r="I341" s="662"/>
      <c r="J341" s="1358"/>
      <c r="K341" s="1357"/>
      <c r="L341" s="662"/>
      <c r="M341" s="662"/>
      <c r="N341" s="662"/>
      <c r="O341" s="662"/>
      <c r="P341" s="662"/>
      <c r="Q341" s="1357"/>
      <c r="R341" s="1357"/>
      <c r="S341" s="1357"/>
      <c r="T341" s="1357"/>
      <c r="U341" s="1357"/>
      <c r="V341" s="1360"/>
      <c r="W341" s="1359"/>
      <c r="X341" s="662"/>
      <c r="Y341" s="1358"/>
      <c r="Z341" s="1358"/>
      <c r="AA341" s="1358"/>
      <c r="AB341" s="662"/>
      <c r="AC341" s="294"/>
    </row>
    <row r="342" spans="1:29" hidden="1" x14ac:dyDescent="0.2">
      <c r="A342" s="310">
        <v>329</v>
      </c>
      <c r="B342" s="1333"/>
      <c r="C342" s="1355"/>
      <c r="D342" s="317"/>
      <c r="E342" s="662"/>
      <c r="F342" s="1357"/>
      <c r="G342" s="1357"/>
      <c r="H342" s="662"/>
      <c r="I342" s="662"/>
      <c r="J342" s="1358"/>
      <c r="K342" s="1357"/>
      <c r="L342" s="662"/>
      <c r="M342" s="662"/>
      <c r="N342" s="662"/>
      <c r="O342" s="662"/>
      <c r="P342" s="662"/>
      <c r="Q342" s="1357"/>
      <c r="R342" s="1357"/>
      <c r="S342" s="1357"/>
      <c r="T342" s="1357"/>
      <c r="U342" s="1357"/>
      <c r="V342" s="1360"/>
      <c r="W342" s="1359"/>
      <c r="X342" s="662"/>
      <c r="Y342" s="1358"/>
      <c r="Z342" s="1358"/>
      <c r="AA342" s="1358"/>
      <c r="AB342" s="662"/>
      <c r="AC342" s="294"/>
    </row>
    <row r="343" spans="1:29" hidden="1" x14ac:dyDescent="0.2">
      <c r="A343" s="310">
        <v>330</v>
      </c>
      <c r="B343" s="1333"/>
      <c r="C343" s="1355"/>
      <c r="D343" s="317"/>
      <c r="E343" s="662"/>
      <c r="F343" s="1357"/>
      <c r="G343" s="1357"/>
      <c r="H343" s="662"/>
      <c r="I343" s="662"/>
      <c r="J343" s="1358"/>
      <c r="K343" s="1357"/>
      <c r="L343" s="662"/>
      <c r="M343" s="662"/>
      <c r="N343" s="662"/>
      <c r="O343" s="662"/>
      <c r="P343" s="662"/>
      <c r="Q343" s="1357"/>
      <c r="R343" s="1357"/>
      <c r="S343" s="1357"/>
      <c r="T343" s="1357"/>
      <c r="U343" s="1357"/>
      <c r="V343" s="1360"/>
      <c r="W343" s="1359"/>
      <c r="X343" s="662"/>
      <c r="Y343" s="1358"/>
      <c r="Z343" s="1358"/>
      <c r="AA343" s="1358"/>
      <c r="AB343" s="662"/>
      <c r="AC343" s="294"/>
    </row>
    <row r="344" spans="1:29" hidden="1" x14ac:dyDescent="0.2">
      <c r="A344" s="310">
        <v>331</v>
      </c>
      <c r="B344" s="1333"/>
      <c r="C344" s="1355"/>
      <c r="D344" s="317"/>
      <c r="E344" s="662"/>
      <c r="F344" s="1357"/>
      <c r="G344" s="1357"/>
      <c r="H344" s="662"/>
      <c r="I344" s="662"/>
      <c r="J344" s="1358"/>
      <c r="K344" s="1357"/>
      <c r="L344" s="662"/>
      <c r="M344" s="662"/>
      <c r="N344" s="662"/>
      <c r="O344" s="662"/>
      <c r="P344" s="662"/>
      <c r="Q344" s="1357"/>
      <c r="R344" s="1357"/>
      <c r="S344" s="1357"/>
      <c r="T344" s="1357"/>
      <c r="U344" s="1357"/>
      <c r="V344" s="1360"/>
      <c r="W344" s="1359"/>
      <c r="X344" s="662"/>
      <c r="Y344" s="1358"/>
      <c r="Z344" s="1358"/>
      <c r="AA344" s="1358"/>
      <c r="AB344" s="662"/>
      <c r="AC344" s="294"/>
    </row>
    <row r="345" spans="1:29" hidden="1" x14ac:dyDescent="0.2">
      <c r="A345" s="310">
        <v>332</v>
      </c>
      <c r="B345" s="1333"/>
      <c r="C345" s="1355"/>
      <c r="D345" s="317"/>
      <c r="E345" s="662"/>
      <c r="F345" s="1357"/>
      <c r="G345" s="1357"/>
      <c r="H345" s="662"/>
      <c r="I345" s="662"/>
      <c r="J345" s="1358"/>
      <c r="K345" s="1357"/>
      <c r="L345" s="662"/>
      <c r="M345" s="662"/>
      <c r="N345" s="662"/>
      <c r="O345" s="662"/>
      <c r="P345" s="662"/>
      <c r="Q345" s="1357"/>
      <c r="R345" s="1357"/>
      <c r="S345" s="1357"/>
      <c r="T345" s="1357"/>
      <c r="U345" s="1357"/>
      <c r="V345" s="1360"/>
      <c r="W345" s="1359"/>
      <c r="X345" s="662"/>
      <c r="Y345" s="1358"/>
      <c r="Z345" s="1358"/>
      <c r="AA345" s="1358"/>
      <c r="AB345" s="662"/>
      <c r="AC345" s="294"/>
    </row>
    <row r="346" spans="1:29" hidden="1" x14ac:dyDescent="0.2">
      <c r="A346" s="310">
        <v>333</v>
      </c>
      <c r="B346" s="1333"/>
      <c r="C346" s="1355"/>
      <c r="D346" s="317"/>
      <c r="E346" s="662"/>
      <c r="F346" s="1357"/>
      <c r="G346" s="1357"/>
      <c r="H346" s="662"/>
      <c r="I346" s="662"/>
      <c r="J346" s="1358"/>
      <c r="K346" s="1357"/>
      <c r="L346" s="662"/>
      <c r="M346" s="662"/>
      <c r="N346" s="662"/>
      <c r="O346" s="662"/>
      <c r="P346" s="662"/>
      <c r="Q346" s="1357"/>
      <c r="R346" s="1357"/>
      <c r="S346" s="1357"/>
      <c r="T346" s="1357"/>
      <c r="U346" s="1357"/>
      <c r="V346" s="1360"/>
      <c r="W346" s="1359"/>
      <c r="X346" s="662"/>
      <c r="Y346" s="1358"/>
      <c r="Z346" s="1358"/>
      <c r="AA346" s="1358"/>
      <c r="AB346" s="662"/>
      <c r="AC346" s="294"/>
    </row>
    <row r="347" spans="1:29" hidden="1" x14ac:dyDescent="0.2">
      <c r="A347" s="310">
        <v>334</v>
      </c>
      <c r="B347" s="1333"/>
      <c r="C347" s="1355"/>
      <c r="D347" s="317"/>
      <c r="E347" s="662"/>
      <c r="F347" s="1357"/>
      <c r="G347" s="1357"/>
      <c r="H347" s="662"/>
      <c r="I347" s="662"/>
      <c r="J347" s="1358"/>
      <c r="K347" s="1357"/>
      <c r="L347" s="662"/>
      <c r="M347" s="662"/>
      <c r="N347" s="662"/>
      <c r="O347" s="662"/>
      <c r="P347" s="662"/>
      <c r="Q347" s="1357"/>
      <c r="R347" s="1357"/>
      <c r="S347" s="1357"/>
      <c r="T347" s="1357"/>
      <c r="U347" s="1357"/>
      <c r="V347" s="1360"/>
      <c r="W347" s="1359"/>
      <c r="X347" s="662"/>
      <c r="Y347" s="1358"/>
      <c r="Z347" s="1358"/>
      <c r="AA347" s="1358"/>
      <c r="AB347" s="662"/>
      <c r="AC347" s="294"/>
    </row>
    <row r="348" spans="1:29" hidden="1" x14ac:dyDescent="0.2">
      <c r="A348" s="310">
        <v>335</v>
      </c>
      <c r="B348" s="1333"/>
      <c r="C348" s="1355"/>
      <c r="D348" s="317"/>
      <c r="E348" s="662"/>
      <c r="F348" s="1357"/>
      <c r="G348" s="1357"/>
      <c r="H348" s="662"/>
      <c r="I348" s="662"/>
      <c r="J348" s="1358"/>
      <c r="K348" s="1357"/>
      <c r="L348" s="662"/>
      <c r="M348" s="662"/>
      <c r="N348" s="662"/>
      <c r="O348" s="662"/>
      <c r="P348" s="662"/>
      <c r="Q348" s="1357"/>
      <c r="R348" s="1357"/>
      <c r="S348" s="1357"/>
      <c r="T348" s="1357"/>
      <c r="U348" s="1357"/>
      <c r="V348" s="1360"/>
      <c r="W348" s="1359"/>
      <c r="X348" s="662"/>
      <c r="Y348" s="1358"/>
      <c r="Z348" s="1358"/>
      <c r="AA348" s="1358"/>
      <c r="AB348" s="662"/>
      <c r="AC348" s="294"/>
    </row>
    <row r="349" spans="1:29" hidden="1" x14ac:dyDescent="0.2">
      <c r="A349" s="310">
        <v>336</v>
      </c>
      <c r="B349" s="1333"/>
      <c r="C349" s="1355"/>
      <c r="D349" s="317"/>
      <c r="E349" s="662"/>
      <c r="F349" s="1357"/>
      <c r="G349" s="1357"/>
      <c r="H349" s="662"/>
      <c r="I349" s="662"/>
      <c r="J349" s="1358"/>
      <c r="K349" s="1357"/>
      <c r="L349" s="662"/>
      <c r="M349" s="662"/>
      <c r="N349" s="662"/>
      <c r="O349" s="662"/>
      <c r="P349" s="662"/>
      <c r="Q349" s="1357"/>
      <c r="R349" s="1357"/>
      <c r="S349" s="1357"/>
      <c r="T349" s="1357"/>
      <c r="U349" s="1357"/>
      <c r="V349" s="1360"/>
      <c r="W349" s="1359"/>
      <c r="X349" s="662"/>
      <c r="Y349" s="1358"/>
      <c r="Z349" s="1358"/>
      <c r="AA349" s="1358"/>
      <c r="AB349" s="662"/>
      <c r="AC349" s="294"/>
    </row>
    <row r="350" spans="1:29" hidden="1" x14ac:dyDescent="0.2">
      <c r="A350" s="310">
        <v>337</v>
      </c>
      <c r="B350" s="1333"/>
      <c r="C350" s="1355"/>
      <c r="D350" s="317"/>
      <c r="E350" s="662"/>
      <c r="F350" s="1357"/>
      <c r="G350" s="1357"/>
      <c r="H350" s="662"/>
      <c r="I350" s="662"/>
      <c r="J350" s="1358"/>
      <c r="K350" s="1357"/>
      <c r="L350" s="662"/>
      <c r="M350" s="662"/>
      <c r="N350" s="662"/>
      <c r="O350" s="662"/>
      <c r="P350" s="662"/>
      <c r="Q350" s="1357"/>
      <c r="R350" s="1357"/>
      <c r="S350" s="1357"/>
      <c r="T350" s="1357"/>
      <c r="U350" s="1357"/>
      <c r="V350" s="1360"/>
      <c r="W350" s="1359"/>
      <c r="X350" s="662"/>
      <c r="Y350" s="1358"/>
      <c r="Z350" s="1358"/>
      <c r="AA350" s="1358"/>
      <c r="AB350" s="662"/>
      <c r="AC350" s="294"/>
    </row>
    <row r="351" spans="1:29" hidden="1" x14ac:dyDescent="0.2">
      <c r="A351" s="310">
        <v>338</v>
      </c>
      <c r="B351" s="1333"/>
      <c r="C351" s="1355"/>
      <c r="D351" s="317"/>
      <c r="E351" s="662"/>
      <c r="F351" s="1357"/>
      <c r="G351" s="1357"/>
      <c r="H351" s="662"/>
      <c r="I351" s="662"/>
      <c r="J351" s="1358"/>
      <c r="K351" s="1357"/>
      <c r="L351" s="662"/>
      <c r="M351" s="662"/>
      <c r="N351" s="662"/>
      <c r="O351" s="662"/>
      <c r="P351" s="662"/>
      <c r="Q351" s="1357"/>
      <c r="R351" s="1357"/>
      <c r="S351" s="1357"/>
      <c r="T351" s="1357"/>
      <c r="U351" s="1357"/>
      <c r="V351" s="1360"/>
      <c r="W351" s="1359"/>
      <c r="X351" s="662"/>
      <c r="Y351" s="1358"/>
      <c r="Z351" s="1358"/>
      <c r="AA351" s="1358"/>
      <c r="AB351" s="662"/>
      <c r="AC351" s="294"/>
    </row>
    <row r="352" spans="1:29" hidden="1" x14ac:dyDescent="0.2">
      <c r="A352" s="310">
        <v>339</v>
      </c>
      <c r="B352" s="1333"/>
      <c r="C352" s="1355"/>
      <c r="D352" s="317"/>
      <c r="E352" s="662"/>
      <c r="F352" s="1357"/>
      <c r="G352" s="1357"/>
      <c r="H352" s="662"/>
      <c r="I352" s="662"/>
      <c r="J352" s="1358"/>
      <c r="K352" s="1357"/>
      <c r="L352" s="662"/>
      <c r="M352" s="662"/>
      <c r="N352" s="662"/>
      <c r="O352" s="662"/>
      <c r="P352" s="662"/>
      <c r="Q352" s="1357"/>
      <c r="R352" s="1357"/>
      <c r="S352" s="1357"/>
      <c r="T352" s="1357"/>
      <c r="U352" s="1357"/>
      <c r="V352" s="1360"/>
      <c r="W352" s="1359"/>
      <c r="X352" s="662"/>
      <c r="Y352" s="1358"/>
      <c r="Z352" s="1358"/>
      <c r="AA352" s="1358"/>
      <c r="AB352" s="662"/>
      <c r="AC352" s="294"/>
    </row>
    <row r="353" spans="1:29" hidden="1" x14ac:dyDescent="0.2">
      <c r="A353" s="310">
        <v>340</v>
      </c>
      <c r="B353" s="1333"/>
      <c r="C353" s="1355"/>
      <c r="D353" s="317"/>
      <c r="E353" s="662"/>
      <c r="F353" s="1357"/>
      <c r="G353" s="1357"/>
      <c r="H353" s="662"/>
      <c r="I353" s="662"/>
      <c r="J353" s="1358"/>
      <c r="K353" s="1357"/>
      <c r="L353" s="662"/>
      <c r="M353" s="662"/>
      <c r="N353" s="662"/>
      <c r="O353" s="662"/>
      <c r="P353" s="662"/>
      <c r="Q353" s="1357"/>
      <c r="R353" s="1357"/>
      <c r="S353" s="1357"/>
      <c r="T353" s="1357"/>
      <c r="U353" s="1357"/>
      <c r="V353" s="1360"/>
      <c r="W353" s="1359"/>
      <c r="X353" s="662"/>
      <c r="Y353" s="1358"/>
      <c r="Z353" s="1358"/>
      <c r="AA353" s="1358"/>
      <c r="AB353" s="662"/>
      <c r="AC353" s="294"/>
    </row>
    <row r="354" spans="1:29" hidden="1" x14ac:dyDescent="0.2">
      <c r="A354" s="310">
        <v>341</v>
      </c>
      <c r="B354" s="1333"/>
      <c r="C354" s="1355"/>
      <c r="D354" s="317"/>
      <c r="E354" s="662"/>
      <c r="F354" s="1357"/>
      <c r="G354" s="1357"/>
      <c r="H354" s="662"/>
      <c r="I354" s="662"/>
      <c r="J354" s="1358"/>
      <c r="K354" s="1357"/>
      <c r="L354" s="662"/>
      <c r="M354" s="662"/>
      <c r="N354" s="662"/>
      <c r="O354" s="662"/>
      <c r="P354" s="662"/>
      <c r="Q354" s="1357"/>
      <c r="R354" s="1357"/>
      <c r="S354" s="1357"/>
      <c r="T354" s="1357"/>
      <c r="U354" s="1357"/>
      <c r="V354" s="1360"/>
      <c r="W354" s="1359"/>
      <c r="X354" s="662"/>
      <c r="Y354" s="1358"/>
      <c r="Z354" s="1358"/>
      <c r="AA354" s="1358"/>
      <c r="AB354" s="662"/>
      <c r="AC354" s="294"/>
    </row>
    <row r="355" spans="1:29" hidden="1" x14ac:dyDescent="0.2">
      <c r="A355" s="310">
        <v>342</v>
      </c>
      <c r="B355" s="1333"/>
      <c r="C355" s="1355"/>
      <c r="D355" s="317"/>
      <c r="E355" s="662"/>
      <c r="F355" s="1357"/>
      <c r="G355" s="1357"/>
      <c r="H355" s="662"/>
      <c r="I355" s="662"/>
      <c r="J355" s="1358"/>
      <c r="K355" s="1357"/>
      <c r="L355" s="662"/>
      <c r="M355" s="662"/>
      <c r="N355" s="662"/>
      <c r="O355" s="662"/>
      <c r="P355" s="662"/>
      <c r="Q355" s="1357"/>
      <c r="R355" s="1357"/>
      <c r="S355" s="1357"/>
      <c r="T355" s="1357"/>
      <c r="U355" s="1357"/>
      <c r="V355" s="1360"/>
      <c r="W355" s="1359"/>
      <c r="X355" s="662"/>
      <c r="Y355" s="1358"/>
      <c r="Z355" s="1358"/>
      <c r="AA355" s="1358"/>
      <c r="AB355" s="662"/>
      <c r="AC355" s="294"/>
    </row>
    <row r="356" spans="1:29" hidden="1" x14ac:dyDescent="0.2">
      <c r="A356" s="310">
        <v>343</v>
      </c>
      <c r="B356" s="1333"/>
      <c r="C356" s="1355"/>
      <c r="D356" s="317"/>
      <c r="E356" s="662"/>
      <c r="F356" s="1357"/>
      <c r="G356" s="1357"/>
      <c r="H356" s="662"/>
      <c r="I356" s="662"/>
      <c r="J356" s="1358"/>
      <c r="K356" s="1357"/>
      <c r="L356" s="662"/>
      <c r="M356" s="662"/>
      <c r="N356" s="662"/>
      <c r="O356" s="662"/>
      <c r="P356" s="662"/>
      <c r="Q356" s="1357"/>
      <c r="R356" s="1357"/>
      <c r="S356" s="1357"/>
      <c r="T356" s="1357"/>
      <c r="U356" s="1357"/>
      <c r="V356" s="1360"/>
      <c r="W356" s="1359"/>
      <c r="X356" s="662"/>
      <c r="Y356" s="1358"/>
      <c r="Z356" s="1358"/>
      <c r="AA356" s="1358"/>
      <c r="AB356" s="662"/>
      <c r="AC356" s="294"/>
    </row>
    <row r="357" spans="1:29" hidden="1" x14ac:dyDescent="0.2">
      <c r="A357" s="310">
        <v>344</v>
      </c>
      <c r="B357" s="1333"/>
      <c r="C357" s="1355"/>
      <c r="D357" s="317"/>
      <c r="E357" s="662"/>
      <c r="F357" s="1357"/>
      <c r="G357" s="1357"/>
      <c r="H357" s="662"/>
      <c r="I357" s="662"/>
      <c r="J357" s="1358"/>
      <c r="K357" s="1357"/>
      <c r="L357" s="662"/>
      <c r="M357" s="662"/>
      <c r="N357" s="662"/>
      <c r="O357" s="662"/>
      <c r="P357" s="662"/>
      <c r="Q357" s="1357"/>
      <c r="R357" s="1357"/>
      <c r="S357" s="1357"/>
      <c r="T357" s="1357"/>
      <c r="U357" s="1357"/>
      <c r="V357" s="1360"/>
      <c r="W357" s="1359"/>
      <c r="X357" s="662"/>
      <c r="Y357" s="1358"/>
      <c r="Z357" s="1358"/>
      <c r="AA357" s="1358"/>
      <c r="AB357" s="662"/>
      <c r="AC357" s="294"/>
    </row>
    <row r="358" spans="1:29" hidden="1" x14ac:dyDescent="0.2">
      <c r="A358" s="310">
        <v>345</v>
      </c>
      <c r="B358" s="1333"/>
      <c r="C358" s="1355"/>
      <c r="D358" s="317"/>
      <c r="E358" s="662"/>
      <c r="F358" s="1357"/>
      <c r="G358" s="1357"/>
      <c r="H358" s="662"/>
      <c r="I358" s="662"/>
      <c r="J358" s="1358"/>
      <c r="K358" s="1357"/>
      <c r="L358" s="662"/>
      <c r="M358" s="662"/>
      <c r="N358" s="662"/>
      <c r="O358" s="662"/>
      <c r="P358" s="662"/>
      <c r="Q358" s="1357"/>
      <c r="R358" s="1357"/>
      <c r="S358" s="1357"/>
      <c r="T358" s="1357"/>
      <c r="U358" s="1357"/>
      <c r="V358" s="1360"/>
      <c r="W358" s="1359"/>
      <c r="X358" s="662"/>
      <c r="Y358" s="1358"/>
      <c r="Z358" s="1358"/>
      <c r="AA358" s="1358"/>
      <c r="AB358" s="662"/>
      <c r="AC358" s="294"/>
    </row>
    <row r="359" spans="1:29" hidden="1" x14ac:dyDescent="0.2">
      <c r="A359" s="310">
        <v>346</v>
      </c>
      <c r="B359" s="1333"/>
      <c r="C359" s="1355"/>
      <c r="D359" s="317"/>
      <c r="E359" s="662"/>
      <c r="F359" s="1357"/>
      <c r="G359" s="1357"/>
      <c r="H359" s="662"/>
      <c r="I359" s="662"/>
      <c r="J359" s="1358"/>
      <c r="K359" s="1357"/>
      <c r="L359" s="662"/>
      <c r="M359" s="662"/>
      <c r="N359" s="662"/>
      <c r="O359" s="662"/>
      <c r="P359" s="662"/>
      <c r="Q359" s="1357"/>
      <c r="R359" s="1357"/>
      <c r="S359" s="1357"/>
      <c r="T359" s="1357"/>
      <c r="U359" s="1357"/>
      <c r="V359" s="1360"/>
      <c r="W359" s="1359"/>
      <c r="X359" s="662"/>
      <c r="Y359" s="1358"/>
      <c r="Z359" s="1358"/>
      <c r="AA359" s="1358"/>
      <c r="AB359" s="662"/>
      <c r="AC359" s="294"/>
    </row>
    <row r="360" spans="1:29" hidden="1" x14ac:dyDescent="0.2">
      <c r="A360" s="310">
        <v>347</v>
      </c>
      <c r="B360" s="1333"/>
      <c r="C360" s="1355"/>
      <c r="D360" s="317"/>
      <c r="E360" s="662"/>
      <c r="F360" s="1357"/>
      <c r="G360" s="1357"/>
      <c r="H360" s="662"/>
      <c r="I360" s="662"/>
      <c r="J360" s="1358"/>
      <c r="K360" s="1357"/>
      <c r="L360" s="662"/>
      <c r="M360" s="662"/>
      <c r="N360" s="662"/>
      <c r="O360" s="662"/>
      <c r="P360" s="662"/>
      <c r="Q360" s="1357"/>
      <c r="R360" s="1357"/>
      <c r="S360" s="1357"/>
      <c r="T360" s="1357"/>
      <c r="U360" s="1357"/>
      <c r="V360" s="1360"/>
      <c r="W360" s="1359"/>
      <c r="X360" s="662"/>
      <c r="Y360" s="1358"/>
      <c r="Z360" s="1358"/>
      <c r="AA360" s="1358"/>
      <c r="AB360" s="662"/>
      <c r="AC360" s="294"/>
    </row>
    <row r="361" spans="1:29" hidden="1" x14ac:dyDescent="0.2">
      <c r="A361" s="310">
        <v>348</v>
      </c>
      <c r="B361" s="1333"/>
      <c r="C361" s="1355"/>
      <c r="D361" s="317"/>
      <c r="E361" s="662"/>
      <c r="F361" s="1357"/>
      <c r="G361" s="1357"/>
      <c r="H361" s="662"/>
      <c r="I361" s="662"/>
      <c r="J361" s="1358"/>
      <c r="K361" s="1357"/>
      <c r="L361" s="662"/>
      <c r="M361" s="662"/>
      <c r="N361" s="662"/>
      <c r="O361" s="662"/>
      <c r="P361" s="662"/>
      <c r="Q361" s="1357"/>
      <c r="R361" s="1357"/>
      <c r="S361" s="1357"/>
      <c r="T361" s="1357"/>
      <c r="U361" s="1357"/>
      <c r="V361" s="1360"/>
      <c r="W361" s="1359"/>
      <c r="X361" s="662"/>
      <c r="Y361" s="1358"/>
      <c r="Z361" s="1358"/>
      <c r="AA361" s="1358"/>
      <c r="AB361" s="662"/>
      <c r="AC361" s="294"/>
    </row>
    <row r="362" spans="1:29" hidden="1" x14ac:dyDescent="0.2">
      <c r="A362" s="310">
        <v>349</v>
      </c>
      <c r="B362" s="1333"/>
      <c r="C362" s="1355"/>
      <c r="D362" s="317"/>
      <c r="E362" s="662"/>
      <c r="F362" s="1357"/>
      <c r="G362" s="1357"/>
      <c r="H362" s="662"/>
      <c r="I362" s="662"/>
      <c r="J362" s="1358"/>
      <c r="K362" s="1357"/>
      <c r="L362" s="662"/>
      <c r="M362" s="662"/>
      <c r="N362" s="662"/>
      <c r="O362" s="662"/>
      <c r="P362" s="662"/>
      <c r="Q362" s="1357"/>
      <c r="R362" s="1357"/>
      <c r="S362" s="1357"/>
      <c r="T362" s="1357"/>
      <c r="U362" s="1357"/>
      <c r="V362" s="1360"/>
      <c r="W362" s="1359"/>
      <c r="X362" s="662"/>
      <c r="Y362" s="1358"/>
      <c r="Z362" s="1358"/>
      <c r="AA362" s="1358"/>
      <c r="AB362" s="662"/>
      <c r="AC362" s="294"/>
    </row>
    <row r="363" spans="1:29" hidden="1" x14ac:dyDescent="0.2">
      <c r="A363" s="310">
        <v>350</v>
      </c>
      <c r="B363" s="1333"/>
      <c r="C363" s="1355"/>
      <c r="D363" s="317"/>
      <c r="E363" s="662"/>
      <c r="F363" s="1357"/>
      <c r="G363" s="1357"/>
      <c r="H363" s="662"/>
      <c r="I363" s="662"/>
      <c r="J363" s="1358"/>
      <c r="K363" s="1357"/>
      <c r="L363" s="662"/>
      <c r="M363" s="662"/>
      <c r="N363" s="662"/>
      <c r="O363" s="662"/>
      <c r="P363" s="662"/>
      <c r="Q363" s="1357"/>
      <c r="R363" s="1357"/>
      <c r="S363" s="1357"/>
      <c r="T363" s="1357"/>
      <c r="U363" s="1357"/>
      <c r="V363" s="1360"/>
      <c r="W363" s="1359"/>
      <c r="X363" s="662"/>
      <c r="Y363" s="1358"/>
      <c r="Z363" s="1358"/>
      <c r="AA363" s="1358"/>
      <c r="AB363" s="662"/>
      <c r="AC363" s="294"/>
    </row>
    <row r="364" spans="1:29" hidden="1" x14ac:dyDescent="0.2">
      <c r="A364" s="310">
        <v>351</v>
      </c>
      <c r="B364" s="1333"/>
      <c r="C364" s="1355"/>
      <c r="D364" s="317"/>
      <c r="E364" s="662"/>
      <c r="F364" s="1357"/>
      <c r="G364" s="1357"/>
      <c r="H364" s="662"/>
      <c r="I364" s="662"/>
      <c r="J364" s="1358"/>
      <c r="K364" s="1357"/>
      <c r="L364" s="662"/>
      <c r="M364" s="662"/>
      <c r="N364" s="662"/>
      <c r="O364" s="662"/>
      <c r="P364" s="662"/>
      <c r="Q364" s="1357"/>
      <c r="R364" s="1357"/>
      <c r="S364" s="1357"/>
      <c r="T364" s="1357"/>
      <c r="U364" s="1357"/>
      <c r="V364" s="1360"/>
      <c r="W364" s="1359"/>
      <c r="X364" s="662"/>
      <c r="Y364" s="1358"/>
      <c r="Z364" s="1358"/>
      <c r="AA364" s="1358"/>
      <c r="AB364" s="662"/>
      <c r="AC364" s="294"/>
    </row>
    <row r="365" spans="1:29" hidden="1" x14ac:dyDescent="0.2">
      <c r="A365" s="310">
        <v>352</v>
      </c>
      <c r="B365" s="1333"/>
      <c r="C365" s="1355"/>
      <c r="D365" s="317"/>
      <c r="E365" s="662"/>
      <c r="F365" s="1357"/>
      <c r="G365" s="1357"/>
      <c r="H365" s="662"/>
      <c r="I365" s="662"/>
      <c r="J365" s="1358"/>
      <c r="K365" s="1357"/>
      <c r="L365" s="662"/>
      <c r="M365" s="662"/>
      <c r="N365" s="662"/>
      <c r="O365" s="662"/>
      <c r="P365" s="662"/>
      <c r="Q365" s="1357"/>
      <c r="R365" s="1357"/>
      <c r="S365" s="1357"/>
      <c r="T365" s="1357"/>
      <c r="U365" s="1357"/>
      <c r="V365" s="1360"/>
      <c r="W365" s="1359"/>
      <c r="X365" s="662"/>
      <c r="Y365" s="1358"/>
      <c r="Z365" s="1358"/>
      <c r="AA365" s="1358"/>
      <c r="AB365" s="662"/>
      <c r="AC365" s="294"/>
    </row>
    <row r="366" spans="1:29" hidden="1" x14ac:dyDescent="0.2">
      <c r="A366" s="310">
        <v>353</v>
      </c>
      <c r="B366" s="1333"/>
      <c r="C366" s="1355"/>
      <c r="D366" s="317"/>
      <c r="E366" s="662"/>
      <c r="F366" s="1357"/>
      <c r="G366" s="1357"/>
      <c r="H366" s="662"/>
      <c r="I366" s="662"/>
      <c r="J366" s="1358"/>
      <c r="K366" s="1357"/>
      <c r="L366" s="662"/>
      <c r="M366" s="662"/>
      <c r="N366" s="662"/>
      <c r="O366" s="662"/>
      <c r="P366" s="662"/>
      <c r="Q366" s="1357"/>
      <c r="R366" s="1357"/>
      <c r="S366" s="1357"/>
      <c r="T366" s="1357"/>
      <c r="U366" s="1357"/>
      <c r="V366" s="1360"/>
      <c r="W366" s="1359"/>
      <c r="X366" s="662"/>
      <c r="Y366" s="1358"/>
      <c r="Z366" s="1358"/>
      <c r="AA366" s="1358"/>
      <c r="AB366" s="662"/>
      <c r="AC366" s="294"/>
    </row>
    <row r="367" spans="1:29" hidden="1" x14ac:dyDescent="0.2">
      <c r="A367" s="310">
        <v>354</v>
      </c>
      <c r="B367" s="1333"/>
      <c r="C367" s="1355"/>
      <c r="D367" s="317"/>
      <c r="E367" s="662"/>
      <c r="F367" s="1357"/>
      <c r="G367" s="1357"/>
      <c r="H367" s="662"/>
      <c r="I367" s="662"/>
      <c r="J367" s="1358"/>
      <c r="K367" s="1357"/>
      <c r="L367" s="662"/>
      <c r="M367" s="662"/>
      <c r="N367" s="662"/>
      <c r="O367" s="662"/>
      <c r="P367" s="662"/>
      <c r="Q367" s="1357"/>
      <c r="R367" s="1357"/>
      <c r="S367" s="1357"/>
      <c r="T367" s="1357"/>
      <c r="U367" s="1357"/>
      <c r="V367" s="1360"/>
      <c r="W367" s="1359"/>
      <c r="X367" s="662"/>
      <c r="Y367" s="1358"/>
      <c r="Z367" s="1358"/>
      <c r="AA367" s="1358"/>
      <c r="AB367" s="662"/>
      <c r="AC367" s="294"/>
    </row>
    <row r="368" spans="1:29" hidden="1" x14ac:dyDescent="0.2">
      <c r="A368" s="310">
        <v>355</v>
      </c>
      <c r="B368" s="1333"/>
      <c r="C368" s="1355"/>
      <c r="D368" s="317"/>
      <c r="E368" s="662"/>
      <c r="F368" s="1357"/>
      <c r="G368" s="1357"/>
      <c r="H368" s="662"/>
      <c r="I368" s="662"/>
      <c r="J368" s="1358"/>
      <c r="K368" s="1357"/>
      <c r="L368" s="662"/>
      <c r="M368" s="662"/>
      <c r="N368" s="662"/>
      <c r="O368" s="662"/>
      <c r="P368" s="662"/>
      <c r="Q368" s="1357"/>
      <c r="R368" s="1357"/>
      <c r="S368" s="1357"/>
      <c r="T368" s="1357"/>
      <c r="U368" s="1357"/>
      <c r="V368" s="1360"/>
      <c r="W368" s="1359"/>
      <c r="X368" s="662"/>
      <c r="Y368" s="1358"/>
      <c r="Z368" s="1358"/>
      <c r="AA368" s="1358"/>
      <c r="AB368" s="662"/>
      <c r="AC368" s="294"/>
    </row>
    <row r="369" spans="1:29" hidden="1" x14ac:dyDescent="0.2">
      <c r="A369" s="310">
        <v>356</v>
      </c>
      <c r="B369" s="1333"/>
      <c r="C369" s="1355"/>
      <c r="D369" s="317"/>
      <c r="E369" s="662"/>
      <c r="F369" s="1357"/>
      <c r="G369" s="1357"/>
      <c r="H369" s="662"/>
      <c r="I369" s="662"/>
      <c r="J369" s="1358"/>
      <c r="K369" s="1357"/>
      <c r="L369" s="662"/>
      <c r="M369" s="662"/>
      <c r="N369" s="662"/>
      <c r="O369" s="662"/>
      <c r="P369" s="662"/>
      <c r="Q369" s="1357"/>
      <c r="R369" s="1357"/>
      <c r="S369" s="1357"/>
      <c r="T369" s="1357"/>
      <c r="U369" s="1357"/>
      <c r="V369" s="1360"/>
      <c r="W369" s="1359"/>
      <c r="X369" s="662"/>
      <c r="Y369" s="1358"/>
      <c r="Z369" s="1358"/>
      <c r="AA369" s="1358"/>
      <c r="AB369" s="662"/>
      <c r="AC369" s="294"/>
    </row>
    <row r="370" spans="1:29" hidden="1" x14ac:dyDescent="0.2">
      <c r="A370" s="310">
        <v>357</v>
      </c>
      <c r="B370" s="1333"/>
      <c r="C370" s="1355"/>
      <c r="D370" s="317"/>
      <c r="E370" s="662"/>
      <c r="F370" s="1357"/>
      <c r="G370" s="1357"/>
      <c r="H370" s="662"/>
      <c r="I370" s="662"/>
      <c r="J370" s="1358"/>
      <c r="K370" s="1357"/>
      <c r="L370" s="662"/>
      <c r="M370" s="662"/>
      <c r="N370" s="662"/>
      <c r="O370" s="662"/>
      <c r="P370" s="662"/>
      <c r="Q370" s="1357"/>
      <c r="R370" s="1357"/>
      <c r="S370" s="1357"/>
      <c r="T370" s="1357"/>
      <c r="U370" s="1357"/>
      <c r="V370" s="1360"/>
      <c r="W370" s="1359"/>
      <c r="X370" s="662"/>
      <c r="Y370" s="1358"/>
      <c r="Z370" s="1358"/>
      <c r="AA370" s="1358"/>
      <c r="AB370" s="662"/>
      <c r="AC370" s="294"/>
    </row>
    <row r="371" spans="1:29" hidden="1" x14ac:dyDescent="0.2">
      <c r="A371" s="310">
        <v>358</v>
      </c>
      <c r="B371" s="1333"/>
      <c r="C371" s="1355"/>
      <c r="D371" s="317"/>
      <c r="E371" s="662"/>
      <c r="F371" s="1357"/>
      <c r="G371" s="1357"/>
      <c r="H371" s="662"/>
      <c r="I371" s="662"/>
      <c r="J371" s="1358"/>
      <c r="K371" s="1357"/>
      <c r="L371" s="662"/>
      <c r="M371" s="662"/>
      <c r="N371" s="662"/>
      <c r="O371" s="662"/>
      <c r="P371" s="662"/>
      <c r="Q371" s="1357"/>
      <c r="R371" s="1357"/>
      <c r="S371" s="1357"/>
      <c r="T371" s="1357"/>
      <c r="U371" s="1357"/>
      <c r="V371" s="1360"/>
      <c r="W371" s="1359"/>
      <c r="X371" s="662"/>
      <c r="Y371" s="1358"/>
      <c r="Z371" s="1358"/>
      <c r="AA371" s="1358"/>
      <c r="AB371" s="662"/>
      <c r="AC371" s="294"/>
    </row>
    <row r="372" spans="1:29" hidden="1" x14ac:dyDescent="0.2">
      <c r="A372" s="310">
        <v>359</v>
      </c>
      <c r="B372" s="1333"/>
      <c r="C372" s="1355"/>
      <c r="D372" s="317"/>
      <c r="E372" s="662"/>
      <c r="F372" s="1357"/>
      <c r="G372" s="1357"/>
      <c r="H372" s="662"/>
      <c r="I372" s="662"/>
      <c r="J372" s="1358"/>
      <c r="K372" s="1357"/>
      <c r="L372" s="662"/>
      <c r="M372" s="662"/>
      <c r="N372" s="662"/>
      <c r="O372" s="662"/>
      <c r="P372" s="662"/>
      <c r="Q372" s="1357"/>
      <c r="R372" s="1357"/>
      <c r="S372" s="1357"/>
      <c r="T372" s="1357"/>
      <c r="U372" s="1357"/>
      <c r="V372" s="1360"/>
      <c r="W372" s="1359"/>
      <c r="X372" s="662"/>
      <c r="Y372" s="1358"/>
      <c r="Z372" s="1358"/>
      <c r="AA372" s="1358"/>
      <c r="AB372" s="662"/>
      <c r="AC372" s="294"/>
    </row>
    <row r="373" spans="1:29" hidden="1" x14ac:dyDescent="0.2">
      <c r="A373" s="310">
        <v>360</v>
      </c>
      <c r="B373" s="1333"/>
      <c r="C373" s="1355"/>
      <c r="D373" s="317"/>
      <c r="E373" s="662"/>
      <c r="F373" s="1357"/>
      <c r="G373" s="1357"/>
      <c r="H373" s="662"/>
      <c r="I373" s="662"/>
      <c r="J373" s="1358"/>
      <c r="K373" s="1357"/>
      <c r="L373" s="662"/>
      <c r="M373" s="662"/>
      <c r="N373" s="662"/>
      <c r="O373" s="662"/>
      <c r="P373" s="662"/>
      <c r="Q373" s="1357"/>
      <c r="R373" s="1357"/>
      <c r="S373" s="1357"/>
      <c r="T373" s="1357"/>
      <c r="U373" s="1357"/>
      <c r="V373" s="1360"/>
      <c r="W373" s="1359"/>
      <c r="X373" s="662"/>
      <c r="Y373" s="1358"/>
      <c r="Z373" s="1358"/>
      <c r="AA373" s="1358"/>
      <c r="AB373" s="662"/>
      <c r="AC373" s="294"/>
    </row>
    <row r="374" spans="1:29" hidden="1" x14ac:dyDescent="0.2">
      <c r="A374" s="310">
        <v>361</v>
      </c>
      <c r="B374" s="1333"/>
      <c r="C374" s="1355"/>
      <c r="D374" s="317"/>
      <c r="E374" s="662"/>
      <c r="F374" s="1357"/>
      <c r="G374" s="1357"/>
      <c r="H374" s="662"/>
      <c r="I374" s="662"/>
      <c r="J374" s="1358"/>
      <c r="K374" s="1357"/>
      <c r="L374" s="662"/>
      <c r="M374" s="662"/>
      <c r="N374" s="662"/>
      <c r="O374" s="662"/>
      <c r="P374" s="662"/>
      <c r="Q374" s="1357"/>
      <c r="R374" s="1357"/>
      <c r="S374" s="1357"/>
      <c r="T374" s="1357"/>
      <c r="U374" s="1357"/>
      <c r="V374" s="1360"/>
      <c r="W374" s="1359"/>
      <c r="X374" s="662"/>
      <c r="Y374" s="1358"/>
      <c r="Z374" s="1358"/>
      <c r="AA374" s="1358"/>
      <c r="AB374" s="662"/>
      <c r="AC374" s="294"/>
    </row>
    <row r="375" spans="1:29" hidden="1" x14ac:dyDescent="0.2">
      <c r="A375" s="310">
        <v>362</v>
      </c>
      <c r="B375" s="1333"/>
      <c r="C375" s="1355"/>
      <c r="D375" s="317"/>
      <c r="E375" s="662"/>
      <c r="F375" s="1357"/>
      <c r="G375" s="1357"/>
      <c r="H375" s="662"/>
      <c r="I375" s="662"/>
      <c r="J375" s="1358"/>
      <c r="K375" s="1357"/>
      <c r="L375" s="662"/>
      <c r="M375" s="662"/>
      <c r="N375" s="662"/>
      <c r="O375" s="662"/>
      <c r="P375" s="662"/>
      <c r="Q375" s="1357"/>
      <c r="R375" s="1357"/>
      <c r="S375" s="1357"/>
      <c r="T375" s="1357"/>
      <c r="U375" s="1357"/>
      <c r="V375" s="1360"/>
      <c r="W375" s="1359"/>
      <c r="X375" s="662"/>
      <c r="Y375" s="1358"/>
      <c r="Z375" s="1358"/>
      <c r="AA375" s="1358"/>
      <c r="AB375" s="662"/>
      <c r="AC375" s="294"/>
    </row>
    <row r="376" spans="1:29" hidden="1" x14ac:dyDescent="0.2">
      <c r="A376" s="310">
        <v>363</v>
      </c>
      <c r="B376" s="1333"/>
      <c r="C376" s="1355"/>
      <c r="D376" s="317"/>
      <c r="E376" s="662"/>
      <c r="F376" s="1357"/>
      <c r="G376" s="1357"/>
      <c r="H376" s="662"/>
      <c r="I376" s="662"/>
      <c r="J376" s="1358"/>
      <c r="K376" s="1357"/>
      <c r="L376" s="662"/>
      <c r="M376" s="662"/>
      <c r="N376" s="662"/>
      <c r="O376" s="662"/>
      <c r="P376" s="662"/>
      <c r="Q376" s="1357"/>
      <c r="R376" s="1357"/>
      <c r="S376" s="1357"/>
      <c r="T376" s="1357"/>
      <c r="U376" s="1357"/>
      <c r="V376" s="1360"/>
      <c r="W376" s="1359"/>
      <c r="X376" s="662"/>
      <c r="Y376" s="1358"/>
      <c r="Z376" s="1358"/>
      <c r="AA376" s="1358"/>
      <c r="AB376" s="662"/>
      <c r="AC376" s="294"/>
    </row>
    <row r="377" spans="1:29" hidden="1" x14ac:dyDescent="0.2">
      <c r="A377" s="310">
        <v>364</v>
      </c>
      <c r="B377" s="1333"/>
      <c r="C377" s="1355"/>
      <c r="D377" s="317"/>
      <c r="E377" s="662"/>
      <c r="F377" s="1357"/>
      <c r="G377" s="1357"/>
      <c r="H377" s="662"/>
      <c r="I377" s="662"/>
      <c r="J377" s="1358"/>
      <c r="K377" s="1357"/>
      <c r="L377" s="662"/>
      <c r="M377" s="662"/>
      <c r="N377" s="662"/>
      <c r="O377" s="662"/>
      <c r="P377" s="662"/>
      <c r="Q377" s="1357"/>
      <c r="R377" s="1357"/>
      <c r="S377" s="1357"/>
      <c r="T377" s="1357"/>
      <c r="U377" s="1357"/>
      <c r="V377" s="1360"/>
      <c r="W377" s="1359"/>
      <c r="X377" s="662"/>
      <c r="Y377" s="1358"/>
      <c r="Z377" s="1358"/>
      <c r="AA377" s="1358"/>
      <c r="AB377" s="662"/>
      <c r="AC377" s="294"/>
    </row>
    <row r="378" spans="1:29" hidden="1" x14ac:dyDescent="0.2">
      <c r="A378" s="310">
        <v>365</v>
      </c>
      <c r="B378" s="1333"/>
      <c r="C378" s="1355"/>
      <c r="D378" s="317"/>
      <c r="E378" s="662"/>
      <c r="F378" s="1357"/>
      <c r="G378" s="1357"/>
      <c r="H378" s="662"/>
      <c r="I378" s="662"/>
      <c r="J378" s="1358"/>
      <c r="K378" s="1357"/>
      <c r="L378" s="662"/>
      <c r="M378" s="662"/>
      <c r="N378" s="662"/>
      <c r="O378" s="662"/>
      <c r="P378" s="662"/>
      <c r="Q378" s="1357"/>
      <c r="R378" s="1357"/>
      <c r="S378" s="1357"/>
      <c r="T378" s="1357"/>
      <c r="U378" s="1357"/>
      <c r="V378" s="1360"/>
      <c r="W378" s="1359"/>
      <c r="X378" s="662"/>
      <c r="Y378" s="1358"/>
      <c r="Z378" s="1358"/>
      <c r="AA378" s="1358"/>
      <c r="AB378" s="662"/>
      <c r="AC378" s="294"/>
    </row>
    <row r="379" spans="1:29" hidden="1" x14ac:dyDescent="0.2">
      <c r="A379" s="310">
        <v>366</v>
      </c>
      <c r="B379" s="1333"/>
      <c r="C379" s="1355"/>
      <c r="D379" s="317"/>
      <c r="E379" s="662"/>
      <c r="F379" s="1357"/>
      <c r="G379" s="1357"/>
      <c r="H379" s="662"/>
      <c r="I379" s="662"/>
      <c r="J379" s="1358"/>
      <c r="K379" s="1357"/>
      <c r="L379" s="662"/>
      <c r="M379" s="662"/>
      <c r="N379" s="662"/>
      <c r="O379" s="662"/>
      <c r="P379" s="662"/>
      <c r="Q379" s="1357"/>
      <c r="R379" s="1357"/>
      <c r="S379" s="1357"/>
      <c r="T379" s="1357"/>
      <c r="U379" s="1357"/>
      <c r="V379" s="1360"/>
      <c r="W379" s="1359"/>
      <c r="X379" s="662"/>
      <c r="Y379" s="1358"/>
      <c r="Z379" s="1358"/>
      <c r="AA379" s="1358"/>
      <c r="AB379" s="662"/>
      <c r="AC379" s="294"/>
    </row>
    <row r="380" spans="1:29" hidden="1" x14ac:dyDescent="0.2">
      <c r="A380" s="310">
        <v>367</v>
      </c>
      <c r="B380" s="1333"/>
      <c r="C380" s="1355"/>
      <c r="D380" s="317"/>
      <c r="E380" s="662"/>
      <c r="F380" s="1357"/>
      <c r="G380" s="1357"/>
      <c r="H380" s="662"/>
      <c r="I380" s="662"/>
      <c r="J380" s="1358"/>
      <c r="K380" s="1357"/>
      <c r="L380" s="662"/>
      <c r="M380" s="662"/>
      <c r="N380" s="662"/>
      <c r="O380" s="662"/>
      <c r="P380" s="662"/>
      <c r="Q380" s="1357"/>
      <c r="R380" s="1357"/>
      <c r="S380" s="1357"/>
      <c r="T380" s="1357"/>
      <c r="U380" s="1357"/>
      <c r="V380" s="1360"/>
      <c r="W380" s="1359"/>
      <c r="X380" s="662"/>
      <c r="Y380" s="1358"/>
      <c r="Z380" s="1358"/>
      <c r="AA380" s="1358"/>
      <c r="AB380" s="662"/>
      <c r="AC380" s="294"/>
    </row>
    <row r="381" spans="1:29" hidden="1" x14ac:dyDescent="0.2">
      <c r="A381" s="310">
        <v>368</v>
      </c>
      <c r="B381" s="1333"/>
      <c r="C381" s="1355"/>
      <c r="D381" s="317"/>
      <c r="E381" s="662"/>
      <c r="F381" s="1357"/>
      <c r="G381" s="1357"/>
      <c r="H381" s="662"/>
      <c r="I381" s="662"/>
      <c r="J381" s="1358"/>
      <c r="K381" s="1357"/>
      <c r="L381" s="662"/>
      <c r="M381" s="662"/>
      <c r="N381" s="662"/>
      <c r="O381" s="662"/>
      <c r="P381" s="662"/>
      <c r="Q381" s="1357"/>
      <c r="R381" s="1357"/>
      <c r="S381" s="1357"/>
      <c r="T381" s="1357"/>
      <c r="U381" s="1357"/>
      <c r="V381" s="1360"/>
      <c r="W381" s="1359"/>
      <c r="X381" s="662"/>
      <c r="Y381" s="1358"/>
      <c r="Z381" s="1358"/>
      <c r="AA381" s="1358"/>
      <c r="AB381" s="662"/>
      <c r="AC381" s="294"/>
    </row>
    <row r="382" spans="1:29" hidden="1" x14ac:dyDescent="0.2">
      <c r="A382" s="310">
        <v>369</v>
      </c>
      <c r="B382" s="1333"/>
      <c r="C382" s="1355"/>
      <c r="D382" s="317"/>
      <c r="E382" s="662"/>
      <c r="F382" s="1357"/>
      <c r="G382" s="1357"/>
      <c r="H382" s="662"/>
      <c r="I382" s="662"/>
      <c r="J382" s="1358"/>
      <c r="K382" s="1357"/>
      <c r="L382" s="662"/>
      <c r="M382" s="662"/>
      <c r="N382" s="662"/>
      <c r="O382" s="662"/>
      <c r="P382" s="662"/>
      <c r="Q382" s="1357"/>
      <c r="R382" s="1357"/>
      <c r="S382" s="1357"/>
      <c r="T382" s="1357"/>
      <c r="U382" s="1357"/>
      <c r="V382" s="1360"/>
      <c r="W382" s="1359"/>
      <c r="X382" s="662"/>
      <c r="Y382" s="1358"/>
      <c r="Z382" s="1358"/>
      <c r="AA382" s="1358"/>
      <c r="AB382" s="662"/>
      <c r="AC382" s="294"/>
    </row>
    <row r="383" spans="1:29" hidden="1" x14ac:dyDescent="0.2">
      <c r="A383" s="310">
        <v>370</v>
      </c>
      <c r="B383" s="1333"/>
      <c r="C383" s="1355"/>
      <c r="D383" s="317"/>
      <c r="E383" s="662"/>
      <c r="F383" s="1357"/>
      <c r="G383" s="1357"/>
      <c r="H383" s="662"/>
      <c r="I383" s="662"/>
      <c r="J383" s="1358"/>
      <c r="K383" s="1357"/>
      <c r="L383" s="662"/>
      <c r="M383" s="662"/>
      <c r="N383" s="662"/>
      <c r="O383" s="662"/>
      <c r="P383" s="662"/>
      <c r="Q383" s="1357"/>
      <c r="R383" s="1357"/>
      <c r="S383" s="1357"/>
      <c r="T383" s="1357"/>
      <c r="U383" s="1357"/>
      <c r="V383" s="1360"/>
      <c r="W383" s="1359"/>
      <c r="X383" s="662"/>
      <c r="Y383" s="1358"/>
      <c r="Z383" s="1358"/>
      <c r="AA383" s="1358"/>
      <c r="AB383" s="662"/>
      <c r="AC383" s="294"/>
    </row>
    <row r="384" spans="1:29" hidden="1" x14ac:dyDescent="0.2">
      <c r="A384" s="310">
        <v>371</v>
      </c>
      <c r="B384" s="1333"/>
      <c r="C384" s="1355"/>
      <c r="D384" s="317"/>
      <c r="E384" s="662"/>
      <c r="F384" s="1357"/>
      <c r="G384" s="1357"/>
      <c r="H384" s="662"/>
      <c r="I384" s="662"/>
      <c r="J384" s="1358"/>
      <c r="K384" s="1357"/>
      <c r="L384" s="662"/>
      <c r="M384" s="662"/>
      <c r="N384" s="662"/>
      <c r="O384" s="662"/>
      <c r="P384" s="662"/>
      <c r="Q384" s="1357"/>
      <c r="R384" s="1357"/>
      <c r="S384" s="1357"/>
      <c r="T384" s="1357"/>
      <c r="U384" s="1357"/>
      <c r="V384" s="1360"/>
      <c r="W384" s="1359"/>
      <c r="X384" s="662"/>
      <c r="Y384" s="1358"/>
      <c r="Z384" s="1358"/>
      <c r="AA384" s="1358"/>
      <c r="AB384" s="662"/>
      <c r="AC384" s="294"/>
    </row>
    <row r="385" spans="1:29" hidden="1" x14ac:dyDescent="0.2">
      <c r="A385" s="310">
        <v>372</v>
      </c>
      <c r="B385" s="1333"/>
      <c r="C385" s="1355"/>
      <c r="D385" s="317"/>
      <c r="E385" s="662"/>
      <c r="F385" s="1357"/>
      <c r="G385" s="1357"/>
      <c r="H385" s="662"/>
      <c r="I385" s="662"/>
      <c r="J385" s="1358"/>
      <c r="K385" s="1357"/>
      <c r="L385" s="662"/>
      <c r="M385" s="662"/>
      <c r="N385" s="662"/>
      <c r="O385" s="662"/>
      <c r="P385" s="662"/>
      <c r="Q385" s="1357"/>
      <c r="R385" s="1357"/>
      <c r="S385" s="1357"/>
      <c r="T385" s="1357"/>
      <c r="U385" s="1357"/>
      <c r="V385" s="1360"/>
      <c r="W385" s="1359"/>
      <c r="X385" s="662"/>
      <c r="Y385" s="1358"/>
      <c r="Z385" s="1358"/>
      <c r="AA385" s="1358"/>
      <c r="AB385" s="662"/>
      <c r="AC385" s="294"/>
    </row>
    <row r="386" spans="1:29" hidden="1" x14ac:dyDescent="0.2">
      <c r="A386" s="310">
        <v>373</v>
      </c>
      <c r="B386" s="1333"/>
      <c r="C386" s="1355"/>
      <c r="D386" s="317"/>
      <c r="E386" s="662"/>
      <c r="F386" s="1357"/>
      <c r="G386" s="1357"/>
      <c r="H386" s="662"/>
      <c r="I386" s="662"/>
      <c r="J386" s="1358"/>
      <c r="K386" s="1357"/>
      <c r="L386" s="662"/>
      <c r="M386" s="662"/>
      <c r="N386" s="662"/>
      <c r="O386" s="662"/>
      <c r="P386" s="662"/>
      <c r="Q386" s="1357"/>
      <c r="R386" s="1357"/>
      <c r="S386" s="1357"/>
      <c r="T386" s="1357"/>
      <c r="U386" s="1357"/>
      <c r="V386" s="1360"/>
      <c r="W386" s="1359"/>
      <c r="X386" s="662"/>
      <c r="Y386" s="1358"/>
      <c r="Z386" s="1358"/>
      <c r="AA386" s="1358"/>
      <c r="AB386" s="662"/>
      <c r="AC386" s="294"/>
    </row>
    <row r="387" spans="1:29" hidden="1" x14ac:dyDescent="0.2">
      <c r="A387" s="310">
        <v>374</v>
      </c>
      <c r="B387" s="1333"/>
      <c r="C387" s="1355"/>
      <c r="D387" s="317"/>
      <c r="E387" s="662"/>
      <c r="F387" s="1357"/>
      <c r="G387" s="1357"/>
      <c r="H387" s="662"/>
      <c r="I387" s="662"/>
      <c r="J387" s="1358"/>
      <c r="K387" s="1357"/>
      <c r="L387" s="662"/>
      <c r="M387" s="662"/>
      <c r="N387" s="662"/>
      <c r="O387" s="662"/>
      <c r="P387" s="662"/>
      <c r="Q387" s="1357"/>
      <c r="R387" s="1357"/>
      <c r="S387" s="1357"/>
      <c r="T387" s="1357"/>
      <c r="U387" s="1357"/>
      <c r="V387" s="1360"/>
      <c r="W387" s="1359"/>
      <c r="X387" s="662"/>
      <c r="Y387" s="1358"/>
      <c r="Z387" s="1358"/>
      <c r="AA387" s="1358"/>
      <c r="AB387" s="662"/>
      <c r="AC387" s="294"/>
    </row>
    <row r="388" spans="1:29" hidden="1" x14ac:dyDescent="0.2">
      <c r="A388" s="310">
        <v>375</v>
      </c>
      <c r="B388" s="1333"/>
      <c r="C388" s="1355"/>
      <c r="D388" s="317"/>
      <c r="E388" s="662"/>
      <c r="F388" s="1357"/>
      <c r="G388" s="1357"/>
      <c r="H388" s="662"/>
      <c r="I388" s="662"/>
      <c r="J388" s="1358"/>
      <c r="K388" s="1357"/>
      <c r="L388" s="662"/>
      <c r="M388" s="662"/>
      <c r="N388" s="662"/>
      <c r="O388" s="662"/>
      <c r="P388" s="662"/>
      <c r="Q388" s="1357"/>
      <c r="R388" s="1357"/>
      <c r="S388" s="1357"/>
      <c r="T388" s="1357"/>
      <c r="U388" s="1357"/>
      <c r="V388" s="1360"/>
      <c r="W388" s="1359"/>
      <c r="X388" s="662"/>
      <c r="Y388" s="1358"/>
      <c r="Z388" s="1358"/>
      <c r="AA388" s="1358"/>
      <c r="AB388" s="662"/>
      <c r="AC388" s="294"/>
    </row>
    <row r="389" spans="1:29" hidden="1" x14ac:dyDescent="0.2">
      <c r="A389" s="310">
        <v>376</v>
      </c>
      <c r="B389" s="1333"/>
      <c r="C389" s="1355"/>
      <c r="D389" s="317"/>
      <c r="E389" s="662"/>
      <c r="F389" s="1357"/>
      <c r="G389" s="1357"/>
      <c r="H389" s="662"/>
      <c r="I389" s="662"/>
      <c r="J389" s="1358"/>
      <c r="K389" s="1357"/>
      <c r="L389" s="662"/>
      <c r="M389" s="662"/>
      <c r="N389" s="662"/>
      <c r="O389" s="662"/>
      <c r="P389" s="662"/>
      <c r="Q389" s="1357"/>
      <c r="R389" s="1357"/>
      <c r="S389" s="1357"/>
      <c r="T389" s="1357"/>
      <c r="U389" s="1357"/>
      <c r="V389" s="1360"/>
      <c r="W389" s="1359"/>
      <c r="X389" s="662"/>
      <c r="Y389" s="1358"/>
      <c r="Z389" s="1358"/>
      <c r="AA389" s="1358"/>
      <c r="AB389" s="662"/>
      <c r="AC389" s="294"/>
    </row>
    <row r="390" spans="1:29" hidden="1" x14ac:dyDescent="0.2">
      <c r="A390" s="310">
        <v>377</v>
      </c>
      <c r="B390" s="1333"/>
      <c r="C390" s="1355"/>
      <c r="D390" s="317"/>
      <c r="E390" s="662"/>
      <c r="F390" s="1357"/>
      <c r="G390" s="1357"/>
      <c r="H390" s="662"/>
      <c r="I390" s="662"/>
      <c r="J390" s="1358"/>
      <c r="K390" s="1357"/>
      <c r="L390" s="662"/>
      <c r="M390" s="662"/>
      <c r="N390" s="662"/>
      <c r="O390" s="662"/>
      <c r="P390" s="662"/>
      <c r="Q390" s="1357"/>
      <c r="R390" s="1357"/>
      <c r="S390" s="1357"/>
      <c r="T390" s="1357"/>
      <c r="U390" s="1357"/>
      <c r="V390" s="1360"/>
      <c r="W390" s="1359"/>
      <c r="X390" s="662"/>
      <c r="Y390" s="1358"/>
      <c r="Z390" s="1358"/>
      <c r="AA390" s="1358"/>
      <c r="AB390" s="662"/>
      <c r="AC390" s="294"/>
    </row>
    <row r="391" spans="1:29" hidden="1" x14ac:dyDescent="0.2">
      <c r="A391" s="310">
        <v>378</v>
      </c>
      <c r="B391" s="1333"/>
      <c r="C391" s="1355"/>
      <c r="D391" s="317"/>
      <c r="E391" s="662"/>
      <c r="F391" s="1357"/>
      <c r="G391" s="1357"/>
      <c r="H391" s="662"/>
      <c r="I391" s="662"/>
      <c r="J391" s="1358"/>
      <c r="K391" s="1357"/>
      <c r="L391" s="662"/>
      <c r="M391" s="662"/>
      <c r="N391" s="662"/>
      <c r="O391" s="662"/>
      <c r="P391" s="662"/>
      <c r="Q391" s="1357"/>
      <c r="R391" s="1357"/>
      <c r="S391" s="1357"/>
      <c r="T391" s="1357"/>
      <c r="U391" s="1357"/>
      <c r="V391" s="1360"/>
      <c r="W391" s="1359"/>
      <c r="X391" s="662"/>
      <c r="Y391" s="1358"/>
      <c r="Z391" s="1358"/>
      <c r="AA391" s="1358"/>
      <c r="AB391" s="662"/>
      <c r="AC391" s="294"/>
    </row>
    <row r="392" spans="1:29" hidden="1" x14ac:dyDescent="0.2">
      <c r="A392" s="310">
        <v>379</v>
      </c>
      <c r="B392" s="1333"/>
      <c r="C392" s="1355"/>
      <c r="D392" s="317"/>
      <c r="E392" s="662"/>
      <c r="F392" s="1357"/>
      <c r="G392" s="1357"/>
      <c r="H392" s="662"/>
      <c r="I392" s="662"/>
      <c r="J392" s="1358"/>
      <c r="K392" s="1357"/>
      <c r="L392" s="662"/>
      <c r="M392" s="662"/>
      <c r="N392" s="662"/>
      <c r="O392" s="662"/>
      <c r="P392" s="662"/>
      <c r="Q392" s="1357"/>
      <c r="R392" s="1357"/>
      <c r="S392" s="1357"/>
      <c r="T392" s="1357"/>
      <c r="U392" s="1357"/>
      <c r="V392" s="1360"/>
      <c r="W392" s="1359"/>
      <c r="X392" s="662"/>
      <c r="Y392" s="1358"/>
      <c r="Z392" s="1358"/>
      <c r="AA392" s="1358"/>
      <c r="AB392" s="662"/>
      <c r="AC392" s="294"/>
    </row>
    <row r="393" spans="1:29" hidden="1" x14ac:dyDescent="0.2">
      <c r="A393" s="310">
        <v>380</v>
      </c>
      <c r="B393" s="1333"/>
      <c r="C393" s="1355"/>
      <c r="D393" s="317"/>
      <c r="E393" s="662"/>
      <c r="F393" s="1357"/>
      <c r="G393" s="1357"/>
      <c r="H393" s="662"/>
      <c r="I393" s="662"/>
      <c r="J393" s="1358"/>
      <c r="K393" s="1357"/>
      <c r="L393" s="662"/>
      <c r="M393" s="662"/>
      <c r="N393" s="662"/>
      <c r="O393" s="662"/>
      <c r="P393" s="662"/>
      <c r="Q393" s="1357"/>
      <c r="R393" s="1357"/>
      <c r="S393" s="1357"/>
      <c r="T393" s="1357"/>
      <c r="U393" s="1357"/>
      <c r="V393" s="1360"/>
      <c r="W393" s="1359"/>
      <c r="X393" s="662"/>
      <c r="Y393" s="1358"/>
      <c r="Z393" s="1358"/>
      <c r="AA393" s="1358"/>
      <c r="AB393" s="662"/>
      <c r="AC393" s="294"/>
    </row>
    <row r="394" spans="1:29" hidden="1" x14ac:dyDescent="0.2">
      <c r="A394" s="310">
        <v>381</v>
      </c>
      <c r="B394" s="1333"/>
      <c r="C394" s="1355"/>
      <c r="D394" s="317"/>
      <c r="E394" s="662"/>
      <c r="F394" s="1357"/>
      <c r="G394" s="1357"/>
      <c r="H394" s="662"/>
      <c r="I394" s="662"/>
      <c r="J394" s="1358"/>
      <c r="K394" s="1357"/>
      <c r="L394" s="662"/>
      <c r="M394" s="662"/>
      <c r="N394" s="662"/>
      <c r="O394" s="662"/>
      <c r="P394" s="662"/>
      <c r="Q394" s="1357"/>
      <c r="R394" s="1357"/>
      <c r="S394" s="1357"/>
      <c r="T394" s="1357"/>
      <c r="U394" s="1357"/>
      <c r="V394" s="1360"/>
      <c r="W394" s="1359"/>
      <c r="X394" s="662"/>
      <c r="Y394" s="1358"/>
      <c r="Z394" s="1358"/>
      <c r="AA394" s="1358"/>
      <c r="AB394" s="662"/>
      <c r="AC394" s="294"/>
    </row>
    <row r="395" spans="1:29" hidden="1" x14ac:dyDescent="0.2">
      <c r="A395" s="310">
        <v>382</v>
      </c>
      <c r="B395" s="1333"/>
      <c r="C395" s="1355"/>
      <c r="D395" s="317"/>
      <c r="E395" s="662"/>
      <c r="F395" s="1357"/>
      <c r="G395" s="1357"/>
      <c r="H395" s="662"/>
      <c r="I395" s="662"/>
      <c r="J395" s="1358"/>
      <c r="K395" s="1357"/>
      <c r="L395" s="662"/>
      <c r="M395" s="662"/>
      <c r="N395" s="662"/>
      <c r="O395" s="662"/>
      <c r="P395" s="662"/>
      <c r="Q395" s="1357"/>
      <c r="R395" s="1357"/>
      <c r="S395" s="1357"/>
      <c r="T395" s="1357"/>
      <c r="U395" s="1357"/>
      <c r="V395" s="1360"/>
      <c r="W395" s="1359"/>
      <c r="X395" s="662"/>
      <c r="Y395" s="1358"/>
      <c r="Z395" s="1358"/>
      <c r="AA395" s="1358"/>
      <c r="AB395" s="662"/>
      <c r="AC395" s="294"/>
    </row>
    <row r="396" spans="1:29" hidden="1" x14ac:dyDescent="0.2">
      <c r="A396" s="310">
        <v>383</v>
      </c>
      <c r="B396" s="1333"/>
      <c r="C396" s="1355"/>
      <c r="D396" s="317"/>
      <c r="E396" s="662"/>
      <c r="F396" s="1357"/>
      <c r="G396" s="1357"/>
      <c r="H396" s="662"/>
      <c r="I396" s="662"/>
      <c r="J396" s="1358"/>
      <c r="K396" s="1357"/>
      <c r="L396" s="662"/>
      <c r="M396" s="662"/>
      <c r="N396" s="662"/>
      <c r="O396" s="662"/>
      <c r="P396" s="662"/>
      <c r="Q396" s="1357"/>
      <c r="R396" s="1357"/>
      <c r="S396" s="1357"/>
      <c r="T396" s="1357"/>
      <c r="U396" s="1357"/>
      <c r="V396" s="1360"/>
      <c r="W396" s="1359"/>
      <c r="X396" s="662"/>
      <c r="Y396" s="1358"/>
      <c r="Z396" s="1358"/>
      <c r="AA396" s="1358"/>
      <c r="AB396" s="662"/>
      <c r="AC396" s="294"/>
    </row>
    <row r="397" spans="1:29" hidden="1" x14ac:dyDescent="0.2">
      <c r="A397" s="310">
        <v>384</v>
      </c>
      <c r="B397" s="1333"/>
      <c r="C397" s="1355"/>
      <c r="D397" s="317"/>
      <c r="E397" s="662"/>
      <c r="F397" s="1357"/>
      <c r="G397" s="1357"/>
      <c r="H397" s="662"/>
      <c r="I397" s="662"/>
      <c r="J397" s="1358"/>
      <c r="K397" s="1357"/>
      <c r="L397" s="662"/>
      <c r="M397" s="662"/>
      <c r="N397" s="662"/>
      <c r="O397" s="662"/>
      <c r="P397" s="662"/>
      <c r="Q397" s="1357"/>
      <c r="R397" s="1357"/>
      <c r="S397" s="1357"/>
      <c r="T397" s="1357"/>
      <c r="U397" s="1357"/>
      <c r="V397" s="1360"/>
      <c r="W397" s="1359"/>
      <c r="X397" s="662"/>
      <c r="Y397" s="1358"/>
      <c r="Z397" s="1358"/>
      <c r="AA397" s="1358"/>
      <c r="AB397" s="662"/>
      <c r="AC397" s="294"/>
    </row>
    <row r="398" spans="1:29" hidden="1" x14ac:dyDescent="0.2">
      <c r="A398" s="310">
        <v>385</v>
      </c>
      <c r="B398" s="1333"/>
      <c r="C398" s="1355"/>
      <c r="D398" s="317"/>
      <c r="E398" s="662"/>
      <c r="F398" s="1357"/>
      <c r="G398" s="1357"/>
      <c r="H398" s="662"/>
      <c r="I398" s="662"/>
      <c r="J398" s="1358"/>
      <c r="K398" s="1357"/>
      <c r="L398" s="662"/>
      <c r="M398" s="662"/>
      <c r="N398" s="662"/>
      <c r="O398" s="662"/>
      <c r="P398" s="662"/>
      <c r="Q398" s="1357"/>
      <c r="R398" s="1357"/>
      <c r="S398" s="1357"/>
      <c r="T398" s="1357"/>
      <c r="U398" s="1357"/>
      <c r="V398" s="1360"/>
      <c r="W398" s="1359"/>
      <c r="X398" s="662"/>
      <c r="Y398" s="1358"/>
      <c r="Z398" s="1358"/>
      <c r="AA398" s="1358"/>
      <c r="AB398" s="662"/>
      <c r="AC398" s="294"/>
    </row>
    <row r="399" spans="1:29" hidden="1" x14ac:dyDescent="0.2">
      <c r="A399" s="310">
        <v>386</v>
      </c>
      <c r="B399" s="1333"/>
      <c r="C399" s="1355"/>
      <c r="D399" s="317"/>
      <c r="E399" s="662"/>
      <c r="F399" s="1357"/>
      <c r="G399" s="1357"/>
      <c r="H399" s="662"/>
      <c r="I399" s="662"/>
      <c r="J399" s="1358"/>
      <c r="K399" s="1357"/>
      <c r="L399" s="662"/>
      <c r="M399" s="662"/>
      <c r="N399" s="662"/>
      <c r="O399" s="662"/>
      <c r="P399" s="662"/>
      <c r="Q399" s="1357"/>
      <c r="R399" s="1357"/>
      <c r="S399" s="1357"/>
      <c r="T399" s="1357"/>
      <c r="U399" s="1357"/>
      <c r="V399" s="1360"/>
      <c r="W399" s="1359"/>
      <c r="X399" s="662"/>
      <c r="Y399" s="1358"/>
      <c r="Z399" s="1358"/>
      <c r="AA399" s="1358"/>
      <c r="AB399" s="662"/>
      <c r="AC399" s="294"/>
    </row>
    <row r="400" spans="1:29" hidden="1" x14ac:dyDescent="0.2">
      <c r="A400" s="310">
        <v>387</v>
      </c>
      <c r="B400" s="1333"/>
      <c r="C400" s="1355"/>
      <c r="D400" s="317"/>
      <c r="E400" s="662"/>
      <c r="F400" s="1357"/>
      <c r="G400" s="1357"/>
      <c r="H400" s="662"/>
      <c r="I400" s="662"/>
      <c r="J400" s="1358"/>
      <c r="K400" s="1357"/>
      <c r="L400" s="662"/>
      <c r="M400" s="662"/>
      <c r="N400" s="662"/>
      <c r="O400" s="662"/>
      <c r="P400" s="662"/>
      <c r="Q400" s="1357"/>
      <c r="R400" s="1357"/>
      <c r="S400" s="1357"/>
      <c r="T400" s="1357"/>
      <c r="U400" s="1357"/>
      <c r="V400" s="1360"/>
      <c r="W400" s="1359"/>
      <c r="X400" s="662"/>
      <c r="Y400" s="1358"/>
      <c r="Z400" s="1358"/>
      <c r="AA400" s="1358"/>
      <c r="AB400" s="662"/>
      <c r="AC400" s="294"/>
    </row>
    <row r="401" spans="1:29" hidden="1" x14ac:dyDescent="0.2">
      <c r="A401" s="310">
        <v>388</v>
      </c>
      <c r="B401" s="1333"/>
      <c r="C401" s="1355"/>
      <c r="D401" s="317"/>
      <c r="E401" s="662"/>
      <c r="F401" s="1357"/>
      <c r="G401" s="1357"/>
      <c r="H401" s="662"/>
      <c r="I401" s="662"/>
      <c r="J401" s="1358"/>
      <c r="K401" s="1357"/>
      <c r="L401" s="662"/>
      <c r="M401" s="662"/>
      <c r="N401" s="662"/>
      <c r="O401" s="662"/>
      <c r="P401" s="662"/>
      <c r="Q401" s="1357"/>
      <c r="R401" s="1357"/>
      <c r="S401" s="1357"/>
      <c r="T401" s="1357"/>
      <c r="U401" s="1357"/>
      <c r="V401" s="1360"/>
      <c r="W401" s="1359"/>
      <c r="X401" s="662"/>
      <c r="Y401" s="1358"/>
      <c r="Z401" s="1358"/>
      <c r="AA401" s="1358"/>
      <c r="AB401" s="662"/>
      <c r="AC401" s="294"/>
    </row>
    <row r="402" spans="1:29" hidden="1" x14ac:dyDescent="0.2">
      <c r="A402" s="310">
        <v>389</v>
      </c>
      <c r="B402" s="1333"/>
      <c r="C402" s="1355"/>
      <c r="D402" s="317"/>
      <c r="E402" s="662"/>
      <c r="F402" s="1357"/>
      <c r="G402" s="1357"/>
      <c r="H402" s="662"/>
      <c r="I402" s="662"/>
      <c r="J402" s="1358"/>
      <c r="K402" s="1357"/>
      <c r="L402" s="662"/>
      <c r="M402" s="662"/>
      <c r="N402" s="662"/>
      <c r="O402" s="662"/>
      <c r="P402" s="662"/>
      <c r="Q402" s="1357"/>
      <c r="R402" s="1357"/>
      <c r="S402" s="1357"/>
      <c r="T402" s="1357"/>
      <c r="U402" s="1357"/>
      <c r="V402" s="1360"/>
      <c r="W402" s="1359"/>
      <c r="X402" s="662"/>
      <c r="Y402" s="1358"/>
      <c r="Z402" s="1358"/>
      <c r="AA402" s="1358"/>
      <c r="AB402" s="662"/>
      <c r="AC402" s="294"/>
    </row>
    <row r="403" spans="1:29" hidden="1" x14ac:dyDescent="0.2">
      <c r="A403" s="310">
        <v>390</v>
      </c>
      <c r="B403" s="1333"/>
      <c r="C403" s="1355"/>
      <c r="D403" s="317"/>
      <c r="E403" s="662"/>
      <c r="F403" s="1357"/>
      <c r="G403" s="1357"/>
      <c r="H403" s="662"/>
      <c r="I403" s="662"/>
      <c r="J403" s="1358"/>
      <c r="K403" s="1357"/>
      <c r="L403" s="662"/>
      <c r="M403" s="662"/>
      <c r="N403" s="662"/>
      <c r="O403" s="662"/>
      <c r="P403" s="662"/>
      <c r="Q403" s="1357"/>
      <c r="R403" s="1357"/>
      <c r="S403" s="1357"/>
      <c r="T403" s="1357"/>
      <c r="U403" s="1357"/>
      <c r="V403" s="1360"/>
      <c r="W403" s="1359"/>
      <c r="X403" s="662"/>
      <c r="Y403" s="1358"/>
      <c r="Z403" s="1358"/>
      <c r="AA403" s="1358"/>
      <c r="AB403" s="662"/>
      <c r="AC403" s="294"/>
    </row>
    <row r="404" spans="1:29" hidden="1" x14ac:dyDescent="0.2">
      <c r="A404" s="310">
        <v>391</v>
      </c>
      <c r="B404" s="1333"/>
      <c r="C404" s="1355"/>
      <c r="D404" s="317"/>
      <c r="E404" s="662"/>
      <c r="F404" s="1357"/>
      <c r="G404" s="1357"/>
      <c r="H404" s="662"/>
      <c r="I404" s="662"/>
      <c r="J404" s="1358"/>
      <c r="K404" s="1357"/>
      <c r="L404" s="662"/>
      <c r="M404" s="662"/>
      <c r="N404" s="662"/>
      <c r="O404" s="662"/>
      <c r="P404" s="662"/>
      <c r="Q404" s="1357"/>
      <c r="R404" s="1357"/>
      <c r="S404" s="1357"/>
      <c r="T404" s="1357"/>
      <c r="U404" s="1357"/>
      <c r="V404" s="1360"/>
      <c r="W404" s="1359"/>
      <c r="X404" s="662"/>
      <c r="Y404" s="1358"/>
      <c r="Z404" s="1358"/>
      <c r="AA404" s="1358"/>
      <c r="AB404" s="662"/>
      <c r="AC404" s="294"/>
    </row>
    <row r="405" spans="1:29" hidden="1" x14ac:dyDescent="0.2">
      <c r="A405" s="310">
        <v>392</v>
      </c>
      <c r="B405" s="1333"/>
      <c r="C405" s="1355"/>
      <c r="D405" s="317"/>
      <c r="E405" s="662"/>
      <c r="F405" s="1357"/>
      <c r="G405" s="1357"/>
      <c r="H405" s="662"/>
      <c r="I405" s="662"/>
      <c r="J405" s="1358"/>
      <c r="K405" s="1357"/>
      <c r="L405" s="662"/>
      <c r="M405" s="662"/>
      <c r="N405" s="662"/>
      <c r="O405" s="662"/>
      <c r="P405" s="662"/>
      <c r="Q405" s="1357"/>
      <c r="R405" s="1357"/>
      <c r="S405" s="1357"/>
      <c r="T405" s="1357"/>
      <c r="U405" s="1357"/>
      <c r="V405" s="1360"/>
      <c r="W405" s="1359"/>
      <c r="X405" s="662"/>
      <c r="Y405" s="1358"/>
      <c r="Z405" s="1358"/>
      <c r="AA405" s="1358"/>
      <c r="AB405" s="662"/>
      <c r="AC405" s="294"/>
    </row>
    <row r="406" spans="1:29" hidden="1" x14ac:dyDescent="0.2">
      <c r="A406" s="310">
        <v>393</v>
      </c>
      <c r="B406" s="1333"/>
      <c r="C406" s="1355"/>
      <c r="D406" s="317"/>
      <c r="E406" s="662"/>
      <c r="F406" s="1357"/>
      <c r="G406" s="1357"/>
      <c r="H406" s="662"/>
      <c r="I406" s="662"/>
      <c r="J406" s="1358"/>
      <c r="K406" s="1357"/>
      <c r="L406" s="662"/>
      <c r="M406" s="662"/>
      <c r="N406" s="662"/>
      <c r="O406" s="662"/>
      <c r="P406" s="662"/>
      <c r="Q406" s="1357"/>
      <c r="R406" s="1357"/>
      <c r="S406" s="1357"/>
      <c r="T406" s="1357"/>
      <c r="U406" s="1357"/>
      <c r="V406" s="1360"/>
      <c r="W406" s="1359"/>
      <c r="X406" s="662"/>
      <c r="Y406" s="1358"/>
      <c r="Z406" s="1358"/>
      <c r="AA406" s="1358"/>
      <c r="AB406" s="662"/>
      <c r="AC406" s="294"/>
    </row>
    <row r="407" spans="1:29" hidden="1" x14ac:dyDescent="0.2">
      <c r="A407" s="310">
        <v>394</v>
      </c>
      <c r="B407" s="1333"/>
      <c r="C407" s="1355"/>
      <c r="D407" s="317"/>
      <c r="E407" s="662"/>
      <c r="F407" s="1357"/>
      <c r="G407" s="1357"/>
      <c r="H407" s="662"/>
      <c r="I407" s="662"/>
      <c r="J407" s="1358"/>
      <c r="K407" s="1357"/>
      <c r="L407" s="662"/>
      <c r="M407" s="662"/>
      <c r="N407" s="662"/>
      <c r="O407" s="662"/>
      <c r="P407" s="662"/>
      <c r="Q407" s="1357"/>
      <c r="R407" s="1357"/>
      <c r="S407" s="1357"/>
      <c r="T407" s="1357"/>
      <c r="U407" s="1357"/>
      <c r="V407" s="1360"/>
      <c r="W407" s="1359"/>
      <c r="X407" s="662"/>
      <c r="Y407" s="1358"/>
      <c r="Z407" s="1358"/>
      <c r="AA407" s="1358"/>
      <c r="AB407" s="662"/>
      <c r="AC407" s="294"/>
    </row>
    <row r="408" spans="1:29" hidden="1" x14ac:dyDescent="0.2">
      <c r="A408" s="310">
        <v>395</v>
      </c>
      <c r="B408" s="1333"/>
      <c r="C408" s="1355"/>
      <c r="D408" s="317"/>
      <c r="E408" s="662"/>
      <c r="F408" s="1357"/>
      <c r="G408" s="1357"/>
      <c r="H408" s="662"/>
      <c r="I408" s="662"/>
      <c r="J408" s="1358"/>
      <c r="K408" s="1357"/>
      <c r="L408" s="662"/>
      <c r="M408" s="662"/>
      <c r="N408" s="662"/>
      <c r="O408" s="662"/>
      <c r="P408" s="662"/>
      <c r="Q408" s="1357"/>
      <c r="R408" s="1357"/>
      <c r="S408" s="1357"/>
      <c r="T408" s="1357"/>
      <c r="U408" s="1357"/>
      <c r="V408" s="1360"/>
      <c r="W408" s="1359"/>
      <c r="X408" s="662"/>
      <c r="Y408" s="1358"/>
      <c r="Z408" s="1358"/>
      <c r="AA408" s="1358"/>
      <c r="AB408" s="662"/>
      <c r="AC408" s="294"/>
    </row>
    <row r="409" spans="1:29" hidden="1" x14ac:dyDescent="0.2">
      <c r="A409" s="310">
        <v>396</v>
      </c>
      <c r="B409" s="1333"/>
      <c r="C409" s="1355"/>
      <c r="D409" s="317"/>
      <c r="E409" s="662"/>
      <c r="F409" s="1357"/>
      <c r="G409" s="1357"/>
      <c r="H409" s="662"/>
      <c r="I409" s="662"/>
      <c r="J409" s="1358"/>
      <c r="K409" s="1357"/>
      <c r="L409" s="662"/>
      <c r="M409" s="662"/>
      <c r="N409" s="662"/>
      <c r="O409" s="662"/>
      <c r="P409" s="662"/>
      <c r="Q409" s="1357"/>
      <c r="R409" s="1357"/>
      <c r="S409" s="1357"/>
      <c r="T409" s="1357"/>
      <c r="U409" s="1357"/>
      <c r="V409" s="1360"/>
      <c r="W409" s="1359"/>
      <c r="X409" s="662"/>
      <c r="Y409" s="1358"/>
      <c r="Z409" s="1358"/>
      <c r="AA409" s="1358"/>
      <c r="AB409" s="662"/>
      <c r="AC409" s="294"/>
    </row>
    <row r="410" spans="1:29" hidden="1" x14ac:dyDescent="0.2">
      <c r="A410" s="310">
        <v>397</v>
      </c>
      <c r="B410" s="1333"/>
      <c r="C410" s="1355"/>
      <c r="D410" s="317"/>
      <c r="E410" s="662"/>
      <c r="F410" s="1357"/>
      <c r="G410" s="1357"/>
      <c r="H410" s="662"/>
      <c r="I410" s="662"/>
      <c r="J410" s="1358"/>
      <c r="K410" s="1357"/>
      <c r="L410" s="662"/>
      <c r="M410" s="662"/>
      <c r="N410" s="662"/>
      <c r="O410" s="662"/>
      <c r="P410" s="662"/>
      <c r="Q410" s="1357"/>
      <c r="R410" s="1357"/>
      <c r="S410" s="1357"/>
      <c r="T410" s="1357"/>
      <c r="U410" s="1357"/>
      <c r="V410" s="1360"/>
      <c r="W410" s="1359"/>
      <c r="X410" s="662"/>
      <c r="Y410" s="1358"/>
      <c r="Z410" s="1358"/>
      <c r="AA410" s="1358"/>
      <c r="AB410" s="662"/>
      <c r="AC410" s="294"/>
    </row>
    <row r="411" spans="1:29" hidden="1" x14ac:dyDescent="0.2">
      <c r="A411" s="310">
        <v>398</v>
      </c>
      <c r="B411" s="1333"/>
      <c r="C411" s="1355"/>
      <c r="D411" s="317"/>
      <c r="E411" s="662"/>
      <c r="F411" s="1357"/>
      <c r="G411" s="1357"/>
      <c r="H411" s="662"/>
      <c r="I411" s="662"/>
      <c r="J411" s="1358"/>
      <c r="K411" s="1357"/>
      <c r="L411" s="662"/>
      <c r="M411" s="662"/>
      <c r="N411" s="662"/>
      <c r="O411" s="662"/>
      <c r="P411" s="662"/>
      <c r="Q411" s="1357"/>
      <c r="R411" s="1357"/>
      <c r="S411" s="1357"/>
      <c r="T411" s="1357"/>
      <c r="U411" s="1357"/>
      <c r="V411" s="1360"/>
      <c r="W411" s="1359"/>
      <c r="X411" s="662"/>
      <c r="Y411" s="1358"/>
      <c r="Z411" s="1358"/>
      <c r="AA411" s="1358"/>
      <c r="AB411" s="662"/>
      <c r="AC411" s="294"/>
    </row>
    <row r="412" spans="1:29" hidden="1" x14ac:dyDescent="0.2">
      <c r="A412" s="310">
        <v>399</v>
      </c>
      <c r="B412" s="1333"/>
      <c r="C412" s="1355"/>
      <c r="D412" s="317"/>
      <c r="E412" s="662"/>
      <c r="F412" s="1357"/>
      <c r="G412" s="1357"/>
      <c r="H412" s="662"/>
      <c r="I412" s="662"/>
      <c r="J412" s="1358"/>
      <c r="K412" s="1357"/>
      <c r="L412" s="662"/>
      <c r="M412" s="662"/>
      <c r="N412" s="662"/>
      <c r="O412" s="662"/>
      <c r="P412" s="662"/>
      <c r="Q412" s="1357"/>
      <c r="R412" s="1357"/>
      <c r="S412" s="1357"/>
      <c r="T412" s="1357"/>
      <c r="U412" s="1357"/>
      <c r="V412" s="1360"/>
      <c r="W412" s="1359"/>
      <c r="X412" s="662"/>
      <c r="Y412" s="1358"/>
      <c r="Z412" s="1358"/>
      <c r="AA412" s="1358"/>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61"/>
      <c r="W413" s="1361"/>
      <c r="X413" s="172"/>
      <c r="Y413" s="172"/>
      <c r="Z413" s="172"/>
      <c r="AA413" s="308"/>
      <c r="AB413" s="308"/>
      <c r="AC413" s="294"/>
    </row>
    <row r="414" spans="1:29" x14ac:dyDescent="0.2">
      <c r="E414" s="1493"/>
      <c r="F414" s="1493"/>
      <c r="G414" s="1493"/>
      <c r="H414" s="1493"/>
      <c r="I414" s="1493"/>
      <c r="J414" s="1420"/>
      <c r="K414" s="1420"/>
      <c r="L414" s="1420"/>
      <c r="M414" s="1420"/>
      <c r="N414" s="1420"/>
      <c r="O414" s="1420"/>
      <c r="Q414" s="1420"/>
      <c r="R414" s="1420"/>
      <c r="S414" s="1420"/>
      <c r="T414" s="1420"/>
      <c r="U414" s="1420"/>
      <c r="V414" s="1420"/>
      <c r="W414" s="1420"/>
      <c r="X414" s="1420"/>
      <c r="Y414" s="1420"/>
    </row>
    <row r="415" spans="1:29" ht="13.5" thickBot="1" x14ac:dyDescent="0.25">
      <c r="E415" s="1491"/>
      <c r="F415" s="1491"/>
      <c r="G415" s="1491"/>
      <c r="H415" s="1491"/>
      <c r="I415" s="1491"/>
      <c r="J415" s="1491"/>
      <c r="K415" s="1491"/>
      <c r="L415" s="1491"/>
      <c r="M415" s="1491"/>
      <c r="N415" s="1491"/>
      <c r="O415" s="1491"/>
      <c r="Q415" s="1491"/>
      <c r="R415" s="1491"/>
      <c r="S415" s="1491"/>
      <c r="T415" s="1491"/>
      <c r="U415" s="1491"/>
      <c r="V415" s="1491"/>
      <c r="W415" s="1491"/>
      <c r="X415" s="1491"/>
      <c r="Y415" s="1491"/>
      <c r="AA415" s="309"/>
      <c r="AB415" s="309"/>
    </row>
    <row r="416" spans="1:29" x14ac:dyDescent="0.2">
      <c r="B416" s="294"/>
      <c r="C416" s="294"/>
      <c r="D416" s="1492" t="s">
        <v>882</v>
      </c>
      <c r="E416" s="1492"/>
      <c r="F416" s="1492"/>
      <c r="G416" s="1492"/>
      <c r="H416" s="1492"/>
      <c r="I416" s="1492"/>
      <c r="J416" s="1492"/>
      <c r="K416" s="1492"/>
      <c r="L416" s="1492"/>
      <c r="M416" s="1492"/>
      <c r="N416" s="1492"/>
      <c r="O416" s="1492"/>
      <c r="P416" s="1492"/>
      <c r="Q416" s="1492"/>
      <c r="R416" s="1492"/>
      <c r="S416" s="1492"/>
      <c r="T416" s="1492"/>
      <c r="U416" s="1492"/>
      <c r="V416" s="1492"/>
      <c r="W416" s="1492"/>
      <c r="X416" s="1492"/>
      <c r="Y416" s="1492"/>
      <c r="Z416" s="1492"/>
      <c r="AA416" s="1492"/>
      <c r="AB416" s="1492"/>
      <c r="AC416" s="294"/>
    </row>
    <row r="417" spans="2:29" x14ac:dyDescent="0.2">
      <c r="B417" s="294"/>
      <c r="C417" s="294"/>
      <c r="D417" s="1490" t="s">
        <v>876</v>
      </c>
      <c r="E417" s="1490"/>
      <c r="F417" s="1490"/>
      <c r="G417" s="1490"/>
      <c r="H417" s="1490"/>
      <c r="I417" s="1490"/>
      <c r="J417" s="1490"/>
      <c r="K417" s="1490"/>
      <c r="L417" s="1490"/>
      <c r="M417" s="1490"/>
      <c r="N417" s="1490"/>
      <c r="O417" s="1490"/>
      <c r="P417" s="1490"/>
      <c r="Q417" s="1490"/>
      <c r="R417" s="1490"/>
      <c r="S417" s="1490"/>
      <c r="T417" s="1490"/>
      <c r="U417" s="1490"/>
      <c r="V417" s="1490"/>
      <c r="W417" s="1490"/>
      <c r="X417" s="1490"/>
      <c r="Y417" s="1490"/>
      <c r="Z417" s="1490"/>
      <c r="AA417" s="1490"/>
      <c r="AB417" s="1490"/>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K9:M9"/>
    <mergeCell ref="AB9:AB11"/>
    <mergeCell ref="AA10:AA11"/>
    <mergeCell ref="Z9:AA9"/>
    <mergeCell ref="J9:J11"/>
    <mergeCell ref="V9:W9"/>
    <mergeCell ref="N10:N11"/>
    <mergeCell ref="O10:O11"/>
    <mergeCell ref="P10:P11"/>
    <mergeCell ref="Q10:R10"/>
    <mergeCell ref="N9:P9"/>
    <mergeCell ref="Q9:U9"/>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H10:H11"/>
    <mergeCell ref="I10:I11"/>
    <mergeCell ref="K10:K11"/>
    <mergeCell ref="L10:L11"/>
    <mergeCell ref="M10:M11"/>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18" customWidth="1"/>
    <col min="2" max="2" width="5.7109375" style="958" customWidth="1"/>
    <col min="3" max="3" width="9" style="958" customWidth="1"/>
    <col min="4" max="4" width="12.140625" style="958" customWidth="1"/>
    <col min="5" max="5" width="17.7109375" style="958" customWidth="1"/>
    <col min="6" max="7" width="17.28515625" style="958" customWidth="1"/>
    <col min="8" max="8" width="15.42578125" style="958" customWidth="1"/>
    <col min="9" max="9" width="17.85546875" style="958" customWidth="1"/>
    <col min="10" max="10" width="16.85546875" style="958" customWidth="1"/>
    <col min="11" max="11" width="20" style="983" customWidth="1"/>
    <col min="12" max="12" width="15.85546875" style="958" customWidth="1"/>
    <col min="13" max="13" width="15.140625" style="958" customWidth="1"/>
    <col min="14" max="14" width="20" style="958" customWidth="1"/>
    <col min="15" max="15" width="11.7109375" style="958" customWidth="1"/>
    <col min="16" max="16" width="16" style="958" customWidth="1"/>
    <col min="17" max="17" width="12.5703125" style="900" customWidth="1"/>
    <col min="18" max="18" width="32.28515625" style="1017" customWidth="1"/>
    <col min="19" max="19" width="23.5703125" style="900" customWidth="1"/>
    <col min="20" max="23" width="9.140625" style="900" customWidth="1"/>
    <col min="24" max="24" width="9.140625" style="783" customWidth="1"/>
    <col min="25" max="25" width="38.42578125" style="783" hidden="1" customWidth="1"/>
    <col min="26" max="236" width="9.140625" style="900" customWidth="1"/>
    <col min="237" max="16384" width="9.140625" style="900"/>
  </cols>
  <sheetData>
    <row r="1" spans="1:36" ht="13.5" customHeight="1" x14ac:dyDescent="0.2">
      <c r="A1" s="898"/>
      <c r="B1" s="1496"/>
      <c r="C1" s="1496"/>
      <c r="D1" s="1496"/>
      <c r="E1" s="1496"/>
      <c r="F1" s="1496"/>
      <c r="G1" s="1496"/>
      <c r="H1" s="1496"/>
      <c r="I1" s="1496"/>
      <c r="J1" s="1496"/>
      <c r="K1" s="1496"/>
      <c r="L1" s="1496"/>
      <c r="M1" s="1496"/>
      <c r="N1" s="1496"/>
      <c r="O1" s="1496"/>
      <c r="P1" s="1496"/>
      <c r="Q1" s="1496"/>
      <c r="R1" s="899"/>
      <c r="S1" s="783"/>
      <c r="T1" s="783"/>
      <c r="U1" s="783"/>
      <c r="V1" s="783"/>
      <c r="W1" s="783"/>
    </row>
    <row r="2" spans="1:36" x14ac:dyDescent="0.2">
      <c r="A2" s="901"/>
      <c r="B2" s="902"/>
      <c r="C2" s="902"/>
      <c r="D2" s="902"/>
      <c r="E2" s="902"/>
      <c r="F2" s="902"/>
      <c r="G2" s="902"/>
      <c r="H2" s="902"/>
      <c r="I2" s="902"/>
      <c r="J2" s="902"/>
      <c r="K2" s="701"/>
      <c r="L2" s="902"/>
      <c r="M2" s="902"/>
      <c r="N2" s="902"/>
      <c r="O2" s="902"/>
      <c r="P2" s="902"/>
      <c r="Q2" s="783"/>
      <c r="R2" s="899"/>
      <c r="S2" s="783"/>
      <c r="T2" s="783"/>
      <c r="U2" s="783"/>
      <c r="V2" s="783"/>
      <c r="W2" s="783"/>
      <c r="Y2" s="783" t="s">
        <v>946</v>
      </c>
    </row>
    <row r="3" spans="1:36" ht="15" customHeight="1" x14ac:dyDescent="0.2">
      <c r="A3" s="1497" t="s">
        <v>1901</v>
      </c>
      <c r="B3" s="1497"/>
      <c r="C3" s="1497"/>
      <c r="D3" s="1497"/>
      <c r="E3" s="1497"/>
      <c r="F3" s="1497"/>
      <c r="G3" s="1497"/>
      <c r="H3" s="1497"/>
      <c r="I3" s="1497"/>
      <c r="J3" s="1497"/>
      <c r="K3" s="1497"/>
      <c r="L3" s="1497"/>
      <c r="M3" s="1497"/>
      <c r="N3" s="1497"/>
      <c r="O3" s="1497"/>
      <c r="P3" s="1497"/>
      <c r="Q3" s="1497"/>
      <c r="R3" s="899"/>
      <c r="S3" s="783"/>
      <c r="T3" s="783"/>
      <c r="U3" s="783"/>
      <c r="V3" s="783"/>
      <c r="W3" s="783"/>
      <c r="Y3" s="783" t="s">
        <v>947</v>
      </c>
    </row>
    <row r="4" spans="1:36" ht="13.5" thickBot="1" x14ac:dyDescent="0.25">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25">
      <c r="A7" s="1498" t="s">
        <v>1902</v>
      </c>
      <c r="B7" s="1500" t="s">
        <v>429</v>
      </c>
      <c r="C7" s="1500" t="s">
        <v>270</v>
      </c>
      <c r="D7" s="1500" t="s">
        <v>948</v>
      </c>
      <c r="E7" s="1500" t="s">
        <v>949</v>
      </c>
      <c r="F7" s="1500" t="s">
        <v>950</v>
      </c>
      <c r="G7" s="1502" t="s">
        <v>1903</v>
      </c>
      <c r="H7" s="1504" t="s">
        <v>951</v>
      </c>
      <c r="I7" s="1504"/>
      <c r="J7" s="1504"/>
      <c r="K7" s="1504"/>
      <c r="L7" s="1502" t="s">
        <v>952</v>
      </c>
      <c r="M7" s="1500" t="s">
        <v>953</v>
      </c>
      <c r="N7" s="1505" t="s">
        <v>22</v>
      </c>
      <c r="O7" s="1505" t="s">
        <v>1904</v>
      </c>
      <c r="P7" s="1505" t="s">
        <v>1905</v>
      </c>
      <c r="Q7" s="1494" t="s">
        <v>1906</v>
      </c>
      <c r="R7" s="899"/>
      <c r="S7" s="911"/>
      <c r="T7" s="911"/>
      <c r="U7" s="911"/>
      <c r="V7" s="911"/>
      <c r="W7" s="911"/>
      <c r="X7" s="911"/>
      <c r="Y7" s="911"/>
      <c r="Z7" s="912"/>
      <c r="AA7" s="912"/>
      <c r="AB7" s="912"/>
      <c r="AC7" s="912"/>
      <c r="AD7" s="912"/>
      <c r="AE7" s="912"/>
      <c r="AF7" s="912"/>
      <c r="AG7" s="912"/>
      <c r="AH7" s="912"/>
      <c r="AI7" s="912"/>
      <c r="AJ7" s="912"/>
    </row>
    <row r="8" spans="1:36" ht="42" customHeight="1" x14ac:dyDescent="0.2">
      <c r="A8" s="1499"/>
      <c r="B8" s="1501"/>
      <c r="C8" s="1501"/>
      <c r="D8" s="1501"/>
      <c r="E8" s="1501"/>
      <c r="F8" s="1501"/>
      <c r="G8" s="1503"/>
      <c r="H8" s="917" t="s">
        <v>955</v>
      </c>
      <c r="I8" s="917" t="s">
        <v>956</v>
      </c>
      <c r="J8" s="917" t="s">
        <v>1907</v>
      </c>
      <c r="K8" s="780" t="s">
        <v>958</v>
      </c>
      <c r="L8" s="1503"/>
      <c r="M8" s="1501"/>
      <c r="N8" s="1506"/>
      <c r="O8" s="1506"/>
      <c r="P8" s="1506"/>
      <c r="Q8" s="1495"/>
      <c r="R8" s="899"/>
      <c r="S8" s="783"/>
      <c r="T8" s="783"/>
      <c r="U8" s="783"/>
      <c r="V8" s="783"/>
      <c r="W8" s="783"/>
    </row>
    <row r="9" spans="1:36" x14ac:dyDescent="0.2">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959</v>
      </c>
    </row>
    <row r="10" spans="1:36" x14ac:dyDescent="0.2">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960</v>
      </c>
    </row>
    <row r="11" spans="1:36" outlineLevel="1" x14ac:dyDescent="0.2">
      <c r="A11" s="925" t="str">
        <f>"Ариг банк"</f>
        <v>Ариг банк</v>
      </c>
      <c r="B11" s="1507"/>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961</v>
      </c>
    </row>
    <row r="12" spans="1:36" outlineLevel="1" x14ac:dyDescent="0.2">
      <c r="A12" s="925" t="str">
        <f>"Богд банк"</f>
        <v>Богд банк</v>
      </c>
      <c r="B12" s="1508"/>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962</v>
      </c>
    </row>
    <row r="13" spans="1:36" outlineLevel="1" x14ac:dyDescent="0.2">
      <c r="A13" s="925" t="str">
        <f>"Голомт банк"</f>
        <v>Голомт банк</v>
      </c>
      <c r="B13" s="1508"/>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963</v>
      </c>
    </row>
    <row r="14" spans="1:36" outlineLevel="1" x14ac:dyDescent="0.2">
      <c r="A14" s="925" t="str">
        <f>"Капитрон банк"</f>
        <v>Капитрон банк</v>
      </c>
      <c r="B14" s="1508"/>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964</v>
      </c>
    </row>
    <row r="15" spans="1:36" outlineLevel="1" x14ac:dyDescent="0.2">
      <c r="A15" s="925" t="str">
        <f>"M банк"</f>
        <v>M банк</v>
      </c>
      <c r="B15" s="1508"/>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965</v>
      </c>
    </row>
    <row r="16" spans="1:36" outlineLevel="1" x14ac:dyDescent="0.2">
      <c r="A16" s="925" t="str">
        <f>"Төрийн банк"</f>
        <v>Төрийн банк</v>
      </c>
      <c r="B16" s="1508"/>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966</v>
      </c>
    </row>
    <row r="17" spans="1:25" outlineLevel="1" x14ac:dyDescent="0.2">
      <c r="A17" s="925" t="str">
        <f>"Тээвэр Хөгжлийн банк"</f>
        <v>Тээвэр Хөгжлийн банк</v>
      </c>
      <c r="B17" s="1508"/>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967</v>
      </c>
    </row>
    <row r="18" spans="1:25" outlineLevel="1" x14ac:dyDescent="0.2">
      <c r="A18" s="925" t="str">
        <f>"Үндэсний хөрөнгө оруулалтын банк"</f>
        <v>Үндэсний хөрөнгө оруулалтын банк</v>
      </c>
      <c r="B18" s="1508"/>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
      <c r="A19" s="925" t="str">
        <f>"Хаан банк"</f>
        <v>Хаан банк</v>
      </c>
      <c r="B19" s="1508"/>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1047</v>
      </c>
    </row>
    <row r="20" spans="1:25" outlineLevel="1" x14ac:dyDescent="0.2">
      <c r="A20" s="925" t="str">
        <f>"Хас банк"</f>
        <v>Хас банк</v>
      </c>
      <c r="B20" s="1508"/>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1048</v>
      </c>
    </row>
    <row r="21" spans="1:25" outlineLevel="1" x14ac:dyDescent="0.2">
      <c r="A21" s="925" t="str">
        <f>"Худалдаа хөгжлийн банк"</f>
        <v>Худалдаа хөгжлийн банк</v>
      </c>
      <c r="B21" s="1508"/>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
      <c r="A22" s="925" t="str">
        <f>"Чингис хаан банк"</f>
        <v>Чингис хаан банк</v>
      </c>
      <c r="B22" s="1508"/>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1908</v>
      </c>
    </row>
    <row r="23" spans="1:25" outlineLevel="1" x14ac:dyDescent="0.2">
      <c r="A23" s="934"/>
      <c r="B23" s="1509"/>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1909</v>
      </c>
    </row>
    <row r="24" spans="1:25" ht="25.5" x14ac:dyDescent="0.2">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1910</v>
      </c>
    </row>
    <row r="25" spans="1:25" outlineLevel="1" x14ac:dyDescent="0.2">
      <c r="A25" s="925" t="str">
        <f>"Ариг банк"</f>
        <v>Ариг банк</v>
      </c>
      <c r="B25" s="1507"/>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1911</v>
      </c>
    </row>
    <row r="26" spans="1:25" outlineLevel="1" x14ac:dyDescent="0.2">
      <c r="A26" s="925" t="str">
        <f>"Богд банк"</f>
        <v>Богд банк</v>
      </c>
      <c r="B26" s="1508"/>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
      <c r="A27" s="925" t="str">
        <f>"Голомт банк"</f>
        <v>Голомт банк</v>
      </c>
      <c r="B27" s="1508"/>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
      <c r="A28" s="925" t="str">
        <f>"Капитрон банк"</f>
        <v>Капитрон банк</v>
      </c>
      <c r="B28" s="1508"/>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1055</v>
      </c>
    </row>
    <row r="29" spans="1:25" outlineLevel="1" x14ac:dyDescent="0.2">
      <c r="A29" s="925" t="str">
        <f>"M банк"</f>
        <v>M банк</v>
      </c>
      <c r="B29" s="1508"/>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1057</v>
      </c>
    </row>
    <row r="30" spans="1:25" outlineLevel="1" x14ac:dyDescent="0.2">
      <c r="A30" s="925" t="str">
        <f>"Төрийн банк"</f>
        <v>Төрийн банк</v>
      </c>
      <c r="B30" s="1508"/>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1058</v>
      </c>
    </row>
    <row r="31" spans="1:25" outlineLevel="1" x14ac:dyDescent="0.2">
      <c r="A31" s="925" t="str">
        <f>"Тээвэр Хөгжлийн банк"</f>
        <v>Тээвэр Хөгжлийн банк</v>
      </c>
      <c r="B31" s="1508"/>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1059</v>
      </c>
    </row>
    <row r="32" spans="1:25" outlineLevel="1" x14ac:dyDescent="0.2">
      <c r="A32" s="925" t="str">
        <f>"Үндэсний хөрөнгө оруулалтын банк"</f>
        <v>Үндэсний хөрөнгө оруулалтын банк</v>
      </c>
      <c r="B32" s="1508"/>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1912</v>
      </c>
    </row>
    <row r="33" spans="1:23" outlineLevel="1" x14ac:dyDescent="0.2">
      <c r="A33" s="925" t="str">
        <f>"Хаан банк"</f>
        <v>Хаан банк</v>
      </c>
      <c r="B33" s="1508"/>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
      <c r="A34" s="925" t="str">
        <f>"Хас банк"</f>
        <v>Хас банк</v>
      </c>
      <c r="B34" s="1508"/>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
      <c r="A35" s="925" t="str">
        <f>"Худалдаа хөгжлийн банк"</f>
        <v>Худалдаа хөгжлийн банк</v>
      </c>
      <c r="B35" s="1508"/>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
      <c r="A36" s="925" t="str">
        <f>"Чингис хаан банк"</f>
        <v>Чингис хаан банк</v>
      </c>
      <c r="B36" s="1508"/>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
      <c r="A37" s="938"/>
      <c r="B37" s="1509"/>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
      <c r="A38" s="939" t="s">
        <v>968</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
      <c r="A233" s="939" t="s">
        <v>969</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
      <c r="A379" s="961" t="s">
        <v>959</v>
      </c>
      <c r="B379" s="962"/>
      <c r="C379" s="926">
        <v>370</v>
      </c>
      <c r="D379" s="943"/>
      <c r="E379" s="943"/>
      <c r="F379" s="943"/>
      <c r="G379" s="943"/>
      <c r="H379" s="1334"/>
      <c r="I379" s="1079" t="s">
        <v>959</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
      <c r="A380" s="961" t="s">
        <v>960</v>
      </c>
      <c r="B380" s="962"/>
      <c r="C380" s="926">
        <v>371</v>
      </c>
      <c r="D380" s="943"/>
      <c r="E380" s="943"/>
      <c r="F380" s="943"/>
      <c r="G380" s="943"/>
      <c r="H380" s="1334"/>
      <c r="I380" s="1079" t="s">
        <v>960</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
      <c r="A381" s="961" t="s">
        <v>961</v>
      </c>
      <c r="B381" s="962"/>
      <c r="C381" s="926">
        <v>372</v>
      </c>
      <c r="D381" s="943"/>
      <c r="E381" s="943"/>
      <c r="F381" s="943"/>
      <c r="G381" s="943"/>
      <c r="H381" s="1334"/>
      <c r="I381" s="1079" t="s">
        <v>961</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
      <c r="A382" s="961" t="s">
        <v>962</v>
      </c>
      <c r="B382" s="962"/>
      <c r="C382" s="926">
        <v>373</v>
      </c>
      <c r="D382" s="943"/>
      <c r="E382" s="943"/>
      <c r="F382" s="943"/>
      <c r="G382" s="943"/>
      <c r="H382" s="1334"/>
      <c r="I382" s="1079" t="s">
        <v>962</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
      <c r="A383" s="963" t="s">
        <v>963</v>
      </c>
      <c r="B383" s="962"/>
      <c r="C383" s="926">
        <v>374</v>
      </c>
      <c r="D383" s="943"/>
      <c r="E383" s="943"/>
      <c r="F383" s="943"/>
      <c r="G383" s="943"/>
      <c r="H383" s="1334"/>
      <c r="I383" s="1080" t="s">
        <v>963</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
      <c r="A384" s="963" t="s">
        <v>964</v>
      </c>
      <c r="B384" s="962"/>
      <c r="C384" s="926">
        <v>375</v>
      </c>
      <c r="D384" s="943"/>
      <c r="E384" s="943"/>
      <c r="F384" s="943"/>
      <c r="G384" s="943"/>
      <c r="H384" s="1334"/>
      <c r="I384" s="1080" t="s">
        <v>964</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
      <c r="A385" s="963" t="s">
        <v>965</v>
      </c>
      <c r="B385" s="962"/>
      <c r="C385" s="926">
        <v>376</v>
      </c>
      <c r="D385" s="943"/>
      <c r="E385" s="943"/>
      <c r="F385" s="943"/>
      <c r="G385" s="943"/>
      <c r="H385" s="1334"/>
      <c r="I385" s="1080" t="s">
        <v>965</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
      <c r="A386" s="961" t="s">
        <v>966</v>
      </c>
      <c r="B386" s="962"/>
      <c r="C386" s="926">
        <v>377</v>
      </c>
      <c r="D386" s="943"/>
      <c r="E386" s="943"/>
      <c r="F386" s="943"/>
      <c r="G386" s="943"/>
      <c r="H386" s="1334"/>
      <c r="I386" s="1079" t="s">
        <v>966</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
      <c r="A387" s="963" t="s">
        <v>967</v>
      </c>
      <c r="B387" s="962"/>
      <c r="C387" s="926">
        <v>378</v>
      </c>
      <c r="D387" s="943"/>
      <c r="E387" s="943"/>
      <c r="F387" s="943"/>
      <c r="G387" s="943"/>
      <c r="H387" s="1334"/>
      <c r="I387" s="1080" t="s">
        <v>967</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
      <c r="A389" s="961" t="s">
        <v>959</v>
      </c>
      <c r="B389" s="941"/>
      <c r="C389" s="926">
        <v>380</v>
      </c>
      <c r="D389" s="943"/>
      <c r="E389" s="943"/>
      <c r="F389" s="943"/>
      <c r="G389" s="943"/>
      <c r="H389" s="1334"/>
      <c r="I389" s="961" t="s">
        <v>959</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
      <c r="A390" s="961" t="s">
        <v>960</v>
      </c>
      <c r="B390" s="941"/>
      <c r="C390" s="926">
        <v>381</v>
      </c>
      <c r="D390" s="943"/>
      <c r="E390" s="943"/>
      <c r="F390" s="943"/>
      <c r="G390" s="943"/>
      <c r="H390" s="1334"/>
      <c r="I390" s="961" t="s">
        <v>960</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
      <c r="A391" s="961" t="s">
        <v>961</v>
      </c>
      <c r="B391" s="941"/>
      <c r="C391" s="926">
        <v>382</v>
      </c>
      <c r="D391" s="943"/>
      <c r="E391" s="943"/>
      <c r="F391" s="943"/>
      <c r="G391" s="943"/>
      <c r="H391" s="1334"/>
      <c r="I391" s="961" t="s">
        <v>961</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
      <c r="A392" s="961" t="s">
        <v>962</v>
      </c>
      <c r="B392" s="941"/>
      <c r="C392" s="926">
        <v>383</v>
      </c>
      <c r="D392" s="943"/>
      <c r="E392" s="943"/>
      <c r="F392" s="943"/>
      <c r="G392" s="943"/>
      <c r="H392" s="1334"/>
      <c r="I392" s="961" t="s">
        <v>962</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
      <c r="A393" s="963" t="s">
        <v>963</v>
      </c>
      <c r="B393" s="941"/>
      <c r="C393" s="926">
        <v>384</v>
      </c>
      <c r="D393" s="943"/>
      <c r="E393" s="943"/>
      <c r="F393" s="943"/>
      <c r="G393" s="943"/>
      <c r="H393" s="1334"/>
      <c r="I393" s="963" t="s">
        <v>963</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
      <c r="A394" s="963" t="s">
        <v>964</v>
      </c>
      <c r="B394" s="941"/>
      <c r="C394" s="926">
        <v>385</v>
      </c>
      <c r="D394" s="943"/>
      <c r="E394" s="943"/>
      <c r="F394" s="943"/>
      <c r="G394" s="943"/>
      <c r="H394" s="1334"/>
      <c r="I394" s="963" t="s">
        <v>964</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
      <c r="A395" s="963" t="s">
        <v>965</v>
      </c>
      <c r="B395" s="941"/>
      <c r="C395" s="926">
        <v>386</v>
      </c>
      <c r="D395" s="943"/>
      <c r="E395" s="943"/>
      <c r="F395" s="943"/>
      <c r="G395" s="943"/>
      <c r="H395" s="1334"/>
      <c r="I395" s="963" t="s">
        <v>965</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
      <c r="A396" s="961" t="s">
        <v>966</v>
      </c>
      <c r="B396" s="941"/>
      <c r="C396" s="926">
        <v>387</v>
      </c>
      <c r="D396" s="943"/>
      <c r="E396" s="943"/>
      <c r="F396" s="943"/>
      <c r="G396" s="943"/>
      <c r="H396" s="1334"/>
      <c r="I396" s="961" t="s">
        <v>966</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
      <c r="A397" s="963" t="s">
        <v>967</v>
      </c>
      <c r="B397" s="941"/>
      <c r="C397" s="926">
        <v>388</v>
      </c>
      <c r="D397" s="943"/>
      <c r="E397" s="943"/>
      <c r="F397" s="943"/>
      <c r="G397" s="943"/>
      <c r="H397" s="1334"/>
      <c r="I397" s="963" t="s">
        <v>967</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
      <c r="A399" s="961" t="s">
        <v>959</v>
      </c>
      <c r="B399" s="941"/>
      <c r="C399" s="926">
        <v>390</v>
      </c>
      <c r="D399" s="943"/>
      <c r="E399" s="943"/>
      <c r="F399" s="943"/>
      <c r="G399" s="943"/>
      <c r="H399" s="1334"/>
      <c r="I399" s="961" t="s">
        <v>959</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
      <c r="A400" s="961" t="s">
        <v>960</v>
      </c>
      <c r="B400" s="941"/>
      <c r="C400" s="926">
        <v>391</v>
      </c>
      <c r="D400" s="943"/>
      <c r="E400" s="943"/>
      <c r="F400" s="943"/>
      <c r="G400" s="943"/>
      <c r="H400" s="1334"/>
      <c r="I400" s="961" t="s">
        <v>960</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
      <c r="A401" s="961" t="s">
        <v>961</v>
      </c>
      <c r="B401" s="941"/>
      <c r="C401" s="926">
        <v>392</v>
      </c>
      <c r="D401" s="943"/>
      <c r="E401" s="943"/>
      <c r="F401" s="943"/>
      <c r="G401" s="943"/>
      <c r="H401" s="1334"/>
      <c r="I401" s="961" t="s">
        <v>961</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
      <c r="A402" s="961" t="s">
        <v>962</v>
      </c>
      <c r="B402" s="941"/>
      <c r="C402" s="926">
        <v>393</v>
      </c>
      <c r="D402" s="943"/>
      <c r="E402" s="943"/>
      <c r="F402" s="943"/>
      <c r="G402" s="943"/>
      <c r="H402" s="1334"/>
      <c r="I402" s="961" t="s">
        <v>962</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
      <c r="A403" s="963" t="s">
        <v>963</v>
      </c>
      <c r="B403" s="941"/>
      <c r="C403" s="926">
        <v>394</v>
      </c>
      <c r="D403" s="943"/>
      <c r="E403" s="943"/>
      <c r="F403" s="943"/>
      <c r="G403" s="943"/>
      <c r="H403" s="1334"/>
      <c r="I403" s="963" t="s">
        <v>963</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
      <c r="A404" s="963" t="s">
        <v>964</v>
      </c>
      <c r="B404" s="941"/>
      <c r="C404" s="926">
        <v>395</v>
      </c>
      <c r="D404" s="943"/>
      <c r="E404" s="943"/>
      <c r="F404" s="943"/>
      <c r="G404" s="943"/>
      <c r="H404" s="1334"/>
      <c r="I404" s="963" t="s">
        <v>964</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
      <c r="A405" s="963" t="s">
        <v>965</v>
      </c>
      <c r="B405" s="941"/>
      <c r="C405" s="926">
        <v>396</v>
      </c>
      <c r="D405" s="943"/>
      <c r="E405" s="943"/>
      <c r="F405" s="943"/>
      <c r="G405" s="943"/>
      <c r="H405" s="1334"/>
      <c r="I405" s="963" t="s">
        <v>965</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
      <c r="A406" s="961" t="s">
        <v>966</v>
      </c>
      <c r="B406" s="941"/>
      <c r="C406" s="926">
        <v>397</v>
      </c>
      <c r="D406" s="943"/>
      <c r="E406" s="943"/>
      <c r="F406" s="943"/>
      <c r="G406" s="943"/>
      <c r="H406" s="1334"/>
      <c r="I406" s="961" t="s">
        <v>966</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
      <c r="A407" s="963" t="s">
        <v>967</v>
      </c>
      <c r="B407" s="941"/>
      <c r="C407" s="926">
        <v>398</v>
      </c>
      <c r="D407" s="943"/>
      <c r="E407" s="943"/>
      <c r="F407" s="943"/>
      <c r="G407" s="943"/>
      <c r="H407" s="1334"/>
      <c r="I407" s="963" t="s">
        <v>967</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
      <c r="A409" s="961" t="s">
        <v>959</v>
      </c>
      <c r="B409" s="941"/>
      <c r="C409" s="926">
        <v>400</v>
      </c>
      <c r="D409" s="943"/>
      <c r="E409" s="943"/>
      <c r="F409" s="943"/>
      <c r="G409" s="943"/>
      <c r="H409" s="1334"/>
      <c r="I409" s="961" t="s">
        <v>959</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
      <c r="A410" s="961" t="s">
        <v>960</v>
      </c>
      <c r="B410" s="941"/>
      <c r="C410" s="926">
        <v>401</v>
      </c>
      <c r="D410" s="943"/>
      <c r="E410" s="943"/>
      <c r="F410" s="943"/>
      <c r="G410" s="943"/>
      <c r="H410" s="1334"/>
      <c r="I410" s="961" t="s">
        <v>960</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
      <c r="A411" s="961" t="s">
        <v>961</v>
      </c>
      <c r="B411" s="941"/>
      <c r="C411" s="926">
        <v>402</v>
      </c>
      <c r="D411" s="943"/>
      <c r="E411" s="943"/>
      <c r="F411" s="943"/>
      <c r="G411" s="943"/>
      <c r="H411" s="1334"/>
      <c r="I411" s="961" t="s">
        <v>961</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
      <c r="A412" s="961" t="s">
        <v>962</v>
      </c>
      <c r="B412" s="941"/>
      <c r="C412" s="926">
        <v>403</v>
      </c>
      <c r="D412" s="943"/>
      <c r="E412" s="943"/>
      <c r="F412" s="943"/>
      <c r="G412" s="943"/>
      <c r="H412" s="1334"/>
      <c r="I412" s="961" t="s">
        <v>962</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
      <c r="A413" s="963" t="s">
        <v>963</v>
      </c>
      <c r="B413" s="941"/>
      <c r="C413" s="926">
        <v>404</v>
      </c>
      <c r="D413" s="943"/>
      <c r="E413" s="943"/>
      <c r="F413" s="943"/>
      <c r="G413" s="943"/>
      <c r="H413" s="1334"/>
      <c r="I413" s="963" t="s">
        <v>963</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
      <c r="A414" s="963" t="s">
        <v>964</v>
      </c>
      <c r="B414" s="941"/>
      <c r="C414" s="926">
        <v>405</v>
      </c>
      <c r="D414" s="943"/>
      <c r="E414" s="943"/>
      <c r="F414" s="943"/>
      <c r="G414" s="943"/>
      <c r="H414" s="1334"/>
      <c r="I414" s="963" t="s">
        <v>964</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
      <c r="A415" s="963" t="s">
        <v>965</v>
      </c>
      <c r="B415" s="941"/>
      <c r="C415" s="926">
        <v>406</v>
      </c>
      <c r="D415" s="943"/>
      <c r="E415" s="943"/>
      <c r="F415" s="943"/>
      <c r="G415" s="943"/>
      <c r="H415" s="1334"/>
      <c r="I415" s="963" t="s">
        <v>965</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
      <c r="A416" s="961" t="s">
        <v>966</v>
      </c>
      <c r="B416" s="941"/>
      <c r="C416" s="926">
        <v>407</v>
      </c>
      <c r="D416" s="943"/>
      <c r="E416" s="943"/>
      <c r="F416" s="943"/>
      <c r="G416" s="943"/>
      <c r="H416" s="1334"/>
      <c r="I416" s="961" t="s">
        <v>966</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
      <c r="A417" s="963" t="s">
        <v>967</v>
      </c>
      <c r="B417" s="941"/>
      <c r="C417" s="926">
        <v>408</v>
      </c>
      <c r="D417" s="943"/>
      <c r="E417" s="943"/>
      <c r="F417" s="943"/>
      <c r="G417" s="943"/>
      <c r="H417" s="1334"/>
      <c r="I417" s="963" t="s">
        <v>967</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
      <c r="A419" s="961" t="s">
        <v>959</v>
      </c>
      <c r="B419" s="941"/>
      <c r="C419" s="926">
        <v>410</v>
      </c>
      <c r="D419" s="943"/>
      <c r="E419" s="943"/>
      <c r="F419" s="943"/>
      <c r="G419" s="943"/>
      <c r="H419" s="1334"/>
      <c r="I419" s="961" t="s">
        <v>959</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
      <c r="A420" s="961" t="s">
        <v>960</v>
      </c>
      <c r="B420" s="941"/>
      <c r="C420" s="926">
        <v>411</v>
      </c>
      <c r="D420" s="943"/>
      <c r="E420" s="943"/>
      <c r="F420" s="943"/>
      <c r="G420" s="943"/>
      <c r="H420" s="1334"/>
      <c r="I420" s="961" t="s">
        <v>960</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
      <c r="A421" s="961" t="s">
        <v>961</v>
      </c>
      <c r="B421" s="941"/>
      <c r="C421" s="926">
        <v>412</v>
      </c>
      <c r="D421" s="943"/>
      <c r="E421" s="943"/>
      <c r="F421" s="943"/>
      <c r="G421" s="943"/>
      <c r="H421" s="1334"/>
      <c r="I421" s="961" t="s">
        <v>961</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
      <c r="A422" s="961" t="s">
        <v>962</v>
      </c>
      <c r="B422" s="941"/>
      <c r="C422" s="926">
        <v>413</v>
      </c>
      <c r="D422" s="943"/>
      <c r="E422" s="943"/>
      <c r="F422" s="943"/>
      <c r="G422" s="943"/>
      <c r="H422" s="1334"/>
      <c r="I422" s="961" t="s">
        <v>962</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
      <c r="A423" s="963" t="s">
        <v>963</v>
      </c>
      <c r="B423" s="941"/>
      <c r="C423" s="926">
        <v>414</v>
      </c>
      <c r="D423" s="943"/>
      <c r="E423" s="943"/>
      <c r="F423" s="943"/>
      <c r="G423" s="943"/>
      <c r="H423" s="1334"/>
      <c r="I423" s="963" t="s">
        <v>963</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
      <c r="A424" s="963" t="s">
        <v>964</v>
      </c>
      <c r="B424" s="941"/>
      <c r="C424" s="926">
        <v>415</v>
      </c>
      <c r="D424" s="943"/>
      <c r="E424" s="943"/>
      <c r="F424" s="943"/>
      <c r="G424" s="943"/>
      <c r="H424" s="1334"/>
      <c r="I424" s="963" t="s">
        <v>964</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
      <c r="A425" s="963" t="s">
        <v>965</v>
      </c>
      <c r="B425" s="941"/>
      <c r="C425" s="926">
        <v>416</v>
      </c>
      <c r="D425" s="943"/>
      <c r="E425" s="943"/>
      <c r="F425" s="943"/>
      <c r="G425" s="943"/>
      <c r="H425" s="1334"/>
      <c r="I425" s="963" t="s">
        <v>965</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
      <c r="A426" s="961" t="s">
        <v>966</v>
      </c>
      <c r="B426" s="941"/>
      <c r="C426" s="926">
        <v>417</v>
      </c>
      <c r="D426" s="943"/>
      <c r="E426" s="943"/>
      <c r="F426" s="943"/>
      <c r="G426" s="943"/>
      <c r="H426" s="1334"/>
      <c r="I426" s="961" t="s">
        <v>966</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
      <c r="A427" s="963" t="s">
        <v>967</v>
      </c>
      <c r="B427" s="941"/>
      <c r="C427" s="926">
        <v>418</v>
      </c>
      <c r="D427" s="943"/>
      <c r="E427" s="943"/>
      <c r="F427" s="943"/>
      <c r="G427" s="943"/>
      <c r="H427" s="1334"/>
      <c r="I427" s="963" t="s">
        <v>967</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
      <c r="A429" s="961" t="s">
        <v>959</v>
      </c>
      <c r="B429" s="941"/>
      <c r="C429" s="926">
        <v>420</v>
      </c>
      <c r="D429" s="943"/>
      <c r="E429" s="943"/>
      <c r="F429" s="943"/>
      <c r="G429" s="943"/>
      <c r="H429" s="1334"/>
      <c r="I429" s="961" t="s">
        <v>959</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
      <c r="A430" s="961" t="s">
        <v>960</v>
      </c>
      <c r="B430" s="941"/>
      <c r="C430" s="926">
        <v>421</v>
      </c>
      <c r="D430" s="943"/>
      <c r="E430" s="943"/>
      <c r="F430" s="943"/>
      <c r="G430" s="943"/>
      <c r="H430" s="1334"/>
      <c r="I430" s="961" t="s">
        <v>960</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
      <c r="A431" s="961" t="s">
        <v>961</v>
      </c>
      <c r="B431" s="941"/>
      <c r="C431" s="926">
        <v>422</v>
      </c>
      <c r="D431" s="943"/>
      <c r="E431" s="943"/>
      <c r="F431" s="943"/>
      <c r="G431" s="943"/>
      <c r="H431" s="1334"/>
      <c r="I431" s="961" t="s">
        <v>961</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
      <c r="A432" s="961" t="s">
        <v>962</v>
      </c>
      <c r="B432" s="941"/>
      <c r="C432" s="926">
        <v>423</v>
      </c>
      <c r="D432" s="943"/>
      <c r="E432" s="943"/>
      <c r="F432" s="943"/>
      <c r="G432" s="943"/>
      <c r="H432" s="1334"/>
      <c r="I432" s="961" t="s">
        <v>962</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
      <c r="A433" s="963" t="s">
        <v>963</v>
      </c>
      <c r="B433" s="941"/>
      <c r="C433" s="926">
        <v>424</v>
      </c>
      <c r="D433" s="943"/>
      <c r="E433" s="943"/>
      <c r="F433" s="943"/>
      <c r="G433" s="943"/>
      <c r="H433" s="1334"/>
      <c r="I433" s="963" t="s">
        <v>963</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
      <c r="A434" s="963" t="s">
        <v>964</v>
      </c>
      <c r="B434" s="941"/>
      <c r="C434" s="926">
        <v>425</v>
      </c>
      <c r="D434" s="943"/>
      <c r="E434" s="943"/>
      <c r="F434" s="943"/>
      <c r="G434" s="943"/>
      <c r="H434" s="1334"/>
      <c r="I434" s="963" t="s">
        <v>964</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
      <c r="A435" s="963" t="s">
        <v>965</v>
      </c>
      <c r="B435" s="941"/>
      <c r="C435" s="926">
        <v>426</v>
      </c>
      <c r="D435" s="943"/>
      <c r="E435" s="943"/>
      <c r="F435" s="943"/>
      <c r="G435" s="943"/>
      <c r="H435" s="1334"/>
      <c r="I435" s="963" t="s">
        <v>965</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
      <c r="A436" s="961" t="s">
        <v>966</v>
      </c>
      <c r="B436" s="941"/>
      <c r="C436" s="926">
        <v>427</v>
      </c>
      <c r="D436" s="943"/>
      <c r="E436" s="943"/>
      <c r="F436" s="943"/>
      <c r="G436" s="943"/>
      <c r="H436" s="1334"/>
      <c r="I436" s="961" t="s">
        <v>966</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
      <c r="A437" s="963" t="s">
        <v>967</v>
      </c>
      <c r="B437" s="941"/>
      <c r="C437" s="926">
        <v>428</v>
      </c>
      <c r="D437" s="943"/>
      <c r="E437" s="943"/>
      <c r="F437" s="943"/>
      <c r="G437" s="943"/>
      <c r="H437" s="1334"/>
      <c r="I437" s="963" t="s">
        <v>967</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
      <c r="A439" s="961" t="s">
        <v>959</v>
      </c>
      <c r="B439" s="941"/>
      <c r="C439" s="926">
        <v>430</v>
      </c>
      <c r="D439" s="943"/>
      <c r="E439" s="943"/>
      <c r="F439" s="943"/>
      <c r="G439" s="943"/>
      <c r="H439" s="1334"/>
      <c r="I439" s="961" t="s">
        <v>959</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
      <c r="A440" s="961" t="s">
        <v>960</v>
      </c>
      <c r="B440" s="941"/>
      <c r="C440" s="926">
        <v>431</v>
      </c>
      <c r="D440" s="943"/>
      <c r="E440" s="943"/>
      <c r="F440" s="943"/>
      <c r="G440" s="943"/>
      <c r="H440" s="1334"/>
      <c r="I440" s="961" t="s">
        <v>960</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
      <c r="A441" s="961" t="s">
        <v>961</v>
      </c>
      <c r="B441" s="941"/>
      <c r="C441" s="926">
        <v>432</v>
      </c>
      <c r="D441" s="943"/>
      <c r="E441" s="943"/>
      <c r="F441" s="943"/>
      <c r="G441" s="943"/>
      <c r="H441" s="1334"/>
      <c r="I441" s="961" t="s">
        <v>961</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
      <c r="A442" s="961" t="s">
        <v>962</v>
      </c>
      <c r="B442" s="941"/>
      <c r="C442" s="926">
        <v>433</v>
      </c>
      <c r="D442" s="943"/>
      <c r="E442" s="943"/>
      <c r="F442" s="943"/>
      <c r="G442" s="943"/>
      <c r="H442" s="1334"/>
      <c r="I442" s="961" t="s">
        <v>962</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
      <c r="A443" s="963" t="s">
        <v>963</v>
      </c>
      <c r="B443" s="941"/>
      <c r="C443" s="926">
        <v>434</v>
      </c>
      <c r="D443" s="943"/>
      <c r="E443" s="943"/>
      <c r="F443" s="943"/>
      <c r="G443" s="943"/>
      <c r="H443" s="1334"/>
      <c r="I443" s="963" t="s">
        <v>963</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
      <c r="A444" s="963" t="s">
        <v>964</v>
      </c>
      <c r="B444" s="941"/>
      <c r="C444" s="926">
        <v>435</v>
      </c>
      <c r="D444" s="943"/>
      <c r="E444" s="943"/>
      <c r="F444" s="943"/>
      <c r="G444" s="943"/>
      <c r="H444" s="1334"/>
      <c r="I444" s="963" t="s">
        <v>964</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
      <c r="A445" s="963" t="s">
        <v>965</v>
      </c>
      <c r="B445" s="941"/>
      <c r="C445" s="926">
        <v>436</v>
      </c>
      <c r="D445" s="943"/>
      <c r="E445" s="943"/>
      <c r="F445" s="943"/>
      <c r="G445" s="943"/>
      <c r="H445" s="1334"/>
      <c r="I445" s="963" t="s">
        <v>965</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
      <c r="A446" s="961" t="s">
        <v>966</v>
      </c>
      <c r="B446" s="941"/>
      <c r="C446" s="926">
        <v>437</v>
      </c>
      <c r="D446" s="943"/>
      <c r="E446" s="943"/>
      <c r="F446" s="943"/>
      <c r="G446" s="943"/>
      <c r="H446" s="1334"/>
      <c r="I446" s="961" t="s">
        <v>966</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
      <c r="A447" s="963" t="s">
        <v>967</v>
      </c>
      <c r="B447" s="941"/>
      <c r="C447" s="926">
        <v>438</v>
      </c>
      <c r="D447" s="943"/>
      <c r="E447" s="943"/>
      <c r="F447" s="943"/>
      <c r="G447" s="943"/>
      <c r="H447" s="1334"/>
      <c r="I447" s="963" t="s">
        <v>967</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
      <c r="A449" s="961" t="s">
        <v>959</v>
      </c>
      <c r="B449" s="941"/>
      <c r="C449" s="926">
        <v>440</v>
      </c>
      <c r="D449" s="943"/>
      <c r="E449" s="943"/>
      <c r="F449" s="943"/>
      <c r="G449" s="943"/>
      <c r="H449" s="1334"/>
      <c r="I449" s="961" t="s">
        <v>959</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
      <c r="A450" s="961" t="s">
        <v>960</v>
      </c>
      <c r="B450" s="941"/>
      <c r="C450" s="926">
        <v>441</v>
      </c>
      <c r="D450" s="943"/>
      <c r="E450" s="943"/>
      <c r="F450" s="943"/>
      <c r="G450" s="943"/>
      <c r="H450" s="1334"/>
      <c r="I450" s="961" t="s">
        <v>960</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
      <c r="A451" s="961" t="s">
        <v>961</v>
      </c>
      <c r="B451" s="941"/>
      <c r="C451" s="926">
        <v>442</v>
      </c>
      <c r="D451" s="943"/>
      <c r="E451" s="943"/>
      <c r="F451" s="943"/>
      <c r="G451" s="943"/>
      <c r="H451" s="1334"/>
      <c r="I451" s="961" t="s">
        <v>961</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
      <c r="A452" s="961" t="s">
        <v>962</v>
      </c>
      <c r="B452" s="941"/>
      <c r="C452" s="926">
        <v>443</v>
      </c>
      <c r="D452" s="943"/>
      <c r="E452" s="943"/>
      <c r="F452" s="943"/>
      <c r="G452" s="943"/>
      <c r="H452" s="1334"/>
      <c r="I452" s="961" t="s">
        <v>962</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
      <c r="A453" s="963" t="s">
        <v>963</v>
      </c>
      <c r="B453" s="941"/>
      <c r="C453" s="926">
        <v>444</v>
      </c>
      <c r="D453" s="943"/>
      <c r="E453" s="943"/>
      <c r="F453" s="943"/>
      <c r="G453" s="943"/>
      <c r="H453" s="1334"/>
      <c r="I453" s="963" t="s">
        <v>963</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
      <c r="A454" s="963" t="s">
        <v>964</v>
      </c>
      <c r="B454" s="941"/>
      <c r="C454" s="926">
        <v>445</v>
      </c>
      <c r="D454" s="943"/>
      <c r="E454" s="943"/>
      <c r="F454" s="943"/>
      <c r="G454" s="943"/>
      <c r="H454" s="1334"/>
      <c r="I454" s="963" t="s">
        <v>964</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
      <c r="A455" s="963" t="s">
        <v>965</v>
      </c>
      <c r="B455" s="941"/>
      <c r="C455" s="926">
        <v>446</v>
      </c>
      <c r="D455" s="943"/>
      <c r="E455" s="943"/>
      <c r="F455" s="943"/>
      <c r="G455" s="943"/>
      <c r="H455" s="1334"/>
      <c r="I455" s="963" t="s">
        <v>965</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
      <c r="A456" s="961" t="s">
        <v>966</v>
      </c>
      <c r="B456" s="941"/>
      <c r="C456" s="926">
        <v>447</v>
      </c>
      <c r="D456" s="943"/>
      <c r="E456" s="943"/>
      <c r="F456" s="943"/>
      <c r="G456" s="943"/>
      <c r="H456" s="1334"/>
      <c r="I456" s="961" t="s">
        <v>966</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
      <c r="A457" s="963" t="s">
        <v>967</v>
      </c>
      <c r="B457" s="941"/>
      <c r="C457" s="926">
        <v>448</v>
      </c>
      <c r="D457" s="943"/>
      <c r="E457" s="943"/>
      <c r="F457" s="943"/>
      <c r="G457" s="943"/>
      <c r="H457" s="1334"/>
      <c r="I457" s="963" t="s">
        <v>967</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
      <c r="A459" s="961" t="s">
        <v>959</v>
      </c>
      <c r="B459" s="941"/>
      <c r="C459" s="926">
        <v>450</v>
      </c>
      <c r="D459" s="943"/>
      <c r="E459" s="943"/>
      <c r="F459" s="943"/>
      <c r="G459" s="943"/>
      <c r="H459" s="1334"/>
      <c r="I459" s="961" t="s">
        <v>959</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
      <c r="A460" s="961" t="s">
        <v>960</v>
      </c>
      <c r="B460" s="941"/>
      <c r="C460" s="926">
        <v>451</v>
      </c>
      <c r="D460" s="943"/>
      <c r="E460" s="943"/>
      <c r="F460" s="943"/>
      <c r="G460" s="943"/>
      <c r="H460" s="1334"/>
      <c r="I460" s="961" t="s">
        <v>960</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
      <c r="A461" s="961" t="s">
        <v>961</v>
      </c>
      <c r="B461" s="941"/>
      <c r="C461" s="926">
        <v>452</v>
      </c>
      <c r="D461" s="943"/>
      <c r="E461" s="943"/>
      <c r="F461" s="943"/>
      <c r="G461" s="943"/>
      <c r="H461" s="1334"/>
      <c r="I461" s="961" t="s">
        <v>961</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
      <c r="A462" s="961" t="s">
        <v>962</v>
      </c>
      <c r="B462" s="941"/>
      <c r="C462" s="926">
        <v>453</v>
      </c>
      <c r="D462" s="943"/>
      <c r="E462" s="943"/>
      <c r="F462" s="943"/>
      <c r="G462" s="943"/>
      <c r="H462" s="1334"/>
      <c r="I462" s="961" t="s">
        <v>962</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
      <c r="A463" s="963" t="s">
        <v>963</v>
      </c>
      <c r="B463" s="941"/>
      <c r="C463" s="926">
        <v>454</v>
      </c>
      <c r="D463" s="943"/>
      <c r="E463" s="943"/>
      <c r="F463" s="943"/>
      <c r="G463" s="943"/>
      <c r="H463" s="1334"/>
      <c r="I463" s="963" t="s">
        <v>963</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
      <c r="A464" s="963" t="s">
        <v>964</v>
      </c>
      <c r="B464" s="941"/>
      <c r="C464" s="926">
        <v>455</v>
      </c>
      <c r="D464" s="943"/>
      <c r="E464" s="943"/>
      <c r="F464" s="943"/>
      <c r="G464" s="943"/>
      <c r="H464" s="1334"/>
      <c r="I464" s="963" t="s">
        <v>964</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
      <c r="A465" s="963" t="s">
        <v>965</v>
      </c>
      <c r="B465" s="941"/>
      <c r="C465" s="926">
        <v>456</v>
      </c>
      <c r="D465" s="943"/>
      <c r="E465" s="943"/>
      <c r="F465" s="943"/>
      <c r="G465" s="943"/>
      <c r="H465" s="1334"/>
      <c r="I465" s="963" t="s">
        <v>965</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
      <c r="A466" s="961" t="s">
        <v>966</v>
      </c>
      <c r="B466" s="941"/>
      <c r="C466" s="926">
        <v>457</v>
      </c>
      <c r="D466" s="943"/>
      <c r="E466" s="943"/>
      <c r="F466" s="943"/>
      <c r="G466" s="943"/>
      <c r="H466" s="1334"/>
      <c r="I466" s="961" t="s">
        <v>966</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
      <c r="A467" s="963" t="s">
        <v>967</v>
      </c>
      <c r="B467" s="941"/>
      <c r="C467" s="926">
        <v>458</v>
      </c>
      <c r="D467" s="943"/>
      <c r="E467" s="943"/>
      <c r="F467" s="943"/>
      <c r="G467" s="943"/>
      <c r="H467" s="1334"/>
      <c r="I467" s="963" t="s">
        <v>967</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
      <c r="A469" s="961" t="s">
        <v>959</v>
      </c>
      <c r="B469" s="941"/>
      <c r="C469" s="926">
        <v>460</v>
      </c>
      <c r="D469" s="943"/>
      <c r="E469" s="943"/>
      <c r="F469" s="943"/>
      <c r="G469" s="943"/>
      <c r="H469" s="1334"/>
      <c r="I469" s="961" t="s">
        <v>959</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
      <c r="A470" s="961" t="s">
        <v>960</v>
      </c>
      <c r="B470" s="941"/>
      <c r="C470" s="926">
        <v>461</v>
      </c>
      <c r="D470" s="943"/>
      <c r="E470" s="943"/>
      <c r="F470" s="943"/>
      <c r="G470" s="943"/>
      <c r="H470" s="1334"/>
      <c r="I470" s="961" t="s">
        <v>960</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
      <c r="A471" s="961" t="s">
        <v>961</v>
      </c>
      <c r="B471" s="941"/>
      <c r="C471" s="926">
        <v>462</v>
      </c>
      <c r="D471" s="943"/>
      <c r="E471" s="943"/>
      <c r="F471" s="943"/>
      <c r="G471" s="943"/>
      <c r="H471" s="1334"/>
      <c r="I471" s="961" t="s">
        <v>961</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
      <c r="A472" s="961" t="s">
        <v>962</v>
      </c>
      <c r="B472" s="941"/>
      <c r="C472" s="926">
        <v>463</v>
      </c>
      <c r="D472" s="943"/>
      <c r="E472" s="943"/>
      <c r="F472" s="943"/>
      <c r="G472" s="943"/>
      <c r="H472" s="1334"/>
      <c r="I472" s="961" t="s">
        <v>962</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
      <c r="A473" s="963" t="s">
        <v>963</v>
      </c>
      <c r="B473" s="941"/>
      <c r="C473" s="926">
        <v>464</v>
      </c>
      <c r="D473" s="943"/>
      <c r="E473" s="943"/>
      <c r="F473" s="943"/>
      <c r="G473" s="943"/>
      <c r="H473" s="1334"/>
      <c r="I473" s="963" t="s">
        <v>963</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
      <c r="A474" s="963" t="s">
        <v>964</v>
      </c>
      <c r="B474" s="941"/>
      <c r="C474" s="926">
        <v>465</v>
      </c>
      <c r="D474" s="943"/>
      <c r="E474" s="943"/>
      <c r="F474" s="943"/>
      <c r="G474" s="943"/>
      <c r="H474" s="1334"/>
      <c r="I474" s="963" t="s">
        <v>964</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
      <c r="A475" s="963" t="s">
        <v>965</v>
      </c>
      <c r="B475" s="941"/>
      <c r="C475" s="926">
        <v>466</v>
      </c>
      <c r="D475" s="943"/>
      <c r="E475" s="943"/>
      <c r="F475" s="943"/>
      <c r="G475" s="943"/>
      <c r="H475" s="1334"/>
      <c r="I475" s="963" t="s">
        <v>965</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
      <c r="A476" s="961" t="s">
        <v>966</v>
      </c>
      <c r="B476" s="941"/>
      <c r="C476" s="926">
        <v>467</v>
      </c>
      <c r="D476" s="943"/>
      <c r="E476" s="943"/>
      <c r="F476" s="943"/>
      <c r="G476" s="943"/>
      <c r="H476" s="1334"/>
      <c r="I476" s="961" t="s">
        <v>966</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
      <c r="A477" s="963" t="s">
        <v>967</v>
      </c>
      <c r="B477" s="941"/>
      <c r="C477" s="926">
        <v>468</v>
      </c>
      <c r="D477" s="943"/>
      <c r="E477" s="943"/>
      <c r="F477" s="943"/>
      <c r="G477" s="943"/>
      <c r="H477" s="1334"/>
      <c r="I477" s="963" t="s">
        <v>967</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
      <c r="A479" s="961" t="s">
        <v>959</v>
      </c>
      <c r="B479" s="941"/>
      <c r="C479" s="926">
        <v>470</v>
      </c>
      <c r="D479" s="943"/>
      <c r="E479" s="943"/>
      <c r="F479" s="943"/>
      <c r="G479" s="943"/>
      <c r="H479" s="1334"/>
      <c r="I479" s="961" t="s">
        <v>959</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
      <c r="A480" s="961" t="s">
        <v>960</v>
      </c>
      <c r="B480" s="941"/>
      <c r="C480" s="926">
        <v>471</v>
      </c>
      <c r="D480" s="943"/>
      <c r="E480" s="943"/>
      <c r="F480" s="943"/>
      <c r="G480" s="943"/>
      <c r="H480" s="1334"/>
      <c r="I480" s="961" t="s">
        <v>960</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
      <c r="A481" s="961" t="s">
        <v>961</v>
      </c>
      <c r="B481" s="941"/>
      <c r="C481" s="926">
        <v>472</v>
      </c>
      <c r="D481" s="943"/>
      <c r="E481" s="943"/>
      <c r="F481" s="943"/>
      <c r="G481" s="943"/>
      <c r="H481" s="1334"/>
      <c r="I481" s="961" t="s">
        <v>961</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
      <c r="A482" s="961" t="s">
        <v>962</v>
      </c>
      <c r="B482" s="941"/>
      <c r="C482" s="926">
        <v>473</v>
      </c>
      <c r="D482" s="943"/>
      <c r="E482" s="943"/>
      <c r="F482" s="943"/>
      <c r="G482" s="943"/>
      <c r="H482" s="1334"/>
      <c r="I482" s="961" t="s">
        <v>962</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
      <c r="A483" s="963" t="s">
        <v>963</v>
      </c>
      <c r="B483" s="941"/>
      <c r="C483" s="926">
        <v>474</v>
      </c>
      <c r="D483" s="943"/>
      <c r="E483" s="943"/>
      <c r="F483" s="943"/>
      <c r="G483" s="943"/>
      <c r="H483" s="1334"/>
      <c r="I483" s="963" t="s">
        <v>963</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
      <c r="A484" s="963" t="s">
        <v>964</v>
      </c>
      <c r="B484" s="941"/>
      <c r="C484" s="926">
        <v>475</v>
      </c>
      <c r="D484" s="943"/>
      <c r="E484" s="943"/>
      <c r="F484" s="943"/>
      <c r="G484" s="943"/>
      <c r="H484" s="1334"/>
      <c r="I484" s="963" t="s">
        <v>964</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
      <c r="A485" s="963" t="s">
        <v>965</v>
      </c>
      <c r="B485" s="941"/>
      <c r="C485" s="926">
        <v>476</v>
      </c>
      <c r="D485" s="943"/>
      <c r="E485" s="943"/>
      <c r="F485" s="943"/>
      <c r="G485" s="943"/>
      <c r="H485" s="1334"/>
      <c r="I485" s="963" t="s">
        <v>965</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
      <c r="A486" s="961" t="s">
        <v>966</v>
      </c>
      <c r="B486" s="941"/>
      <c r="C486" s="926">
        <v>477</v>
      </c>
      <c r="D486" s="943"/>
      <c r="E486" s="943"/>
      <c r="F486" s="943"/>
      <c r="G486" s="943"/>
      <c r="H486" s="1334"/>
      <c r="I486" s="961" t="s">
        <v>966</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
      <c r="A487" s="963" t="s">
        <v>967</v>
      </c>
      <c r="B487" s="941"/>
      <c r="C487" s="926">
        <v>478</v>
      </c>
      <c r="D487" s="943"/>
      <c r="E487" s="943"/>
      <c r="F487" s="943"/>
      <c r="G487" s="943"/>
      <c r="H487" s="1334"/>
      <c r="I487" s="963" t="s">
        <v>967</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
      <c r="A489" s="961" t="s">
        <v>959</v>
      </c>
      <c r="B489" s="941"/>
      <c r="C489" s="926">
        <v>480</v>
      </c>
      <c r="D489" s="943"/>
      <c r="E489" s="943"/>
      <c r="F489" s="943"/>
      <c r="G489" s="943"/>
      <c r="H489" s="1334"/>
      <c r="I489" s="961" t="s">
        <v>959</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
      <c r="A490" s="961" t="s">
        <v>960</v>
      </c>
      <c r="B490" s="941"/>
      <c r="C490" s="926">
        <v>481</v>
      </c>
      <c r="D490" s="943"/>
      <c r="E490" s="943"/>
      <c r="F490" s="943"/>
      <c r="G490" s="943"/>
      <c r="H490" s="1334"/>
      <c r="I490" s="961" t="s">
        <v>960</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
      <c r="A491" s="961" t="s">
        <v>961</v>
      </c>
      <c r="B491" s="941"/>
      <c r="C491" s="926">
        <v>482</v>
      </c>
      <c r="D491" s="943"/>
      <c r="E491" s="943"/>
      <c r="F491" s="943"/>
      <c r="G491" s="943"/>
      <c r="H491" s="1334"/>
      <c r="I491" s="961" t="s">
        <v>961</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
      <c r="A492" s="961" t="s">
        <v>962</v>
      </c>
      <c r="B492" s="941"/>
      <c r="C492" s="926">
        <v>483</v>
      </c>
      <c r="D492" s="943"/>
      <c r="E492" s="943"/>
      <c r="F492" s="943"/>
      <c r="G492" s="943"/>
      <c r="H492" s="1334"/>
      <c r="I492" s="961" t="s">
        <v>962</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
      <c r="A493" s="963" t="s">
        <v>963</v>
      </c>
      <c r="B493" s="941"/>
      <c r="C493" s="926">
        <v>484</v>
      </c>
      <c r="D493" s="943"/>
      <c r="E493" s="943"/>
      <c r="F493" s="943"/>
      <c r="G493" s="943"/>
      <c r="H493" s="1334"/>
      <c r="I493" s="963" t="s">
        <v>963</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
      <c r="A494" s="963" t="s">
        <v>964</v>
      </c>
      <c r="B494" s="941"/>
      <c r="C494" s="926">
        <v>485</v>
      </c>
      <c r="D494" s="943"/>
      <c r="E494" s="943"/>
      <c r="F494" s="943"/>
      <c r="G494" s="943"/>
      <c r="H494" s="1334"/>
      <c r="I494" s="963" t="s">
        <v>964</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
      <c r="A495" s="963" t="s">
        <v>965</v>
      </c>
      <c r="B495" s="941"/>
      <c r="C495" s="926">
        <v>486</v>
      </c>
      <c r="D495" s="943"/>
      <c r="E495" s="943"/>
      <c r="F495" s="943"/>
      <c r="G495" s="943"/>
      <c r="H495" s="1334"/>
      <c r="I495" s="963" t="s">
        <v>965</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
      <c r="A496" s="961" t="s">
        <v>966</v>
      </c>
      <c r="B496" s="941"/>
      <c r="C496" s="926">
        <v>487</v>
      </c>
      <c r="D496" s="943"/>
      <c r="E496" s="943"/>
      <c r="F496" s="943"/>
      <c r="G496" s="943"/>
      <c r="H496" s="1334"/>
      <c r="I496" s="961" t="s">
        <v>966</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
      <c r="A497" s="963" t="s">
        <v>967</v>
      </c>
      <c r="B497" s="941"/>
      <c r="C497" s="926">
        <v>488</v>
      </c>
      <c r="D497" s="943"/>
      <c r="E497" s="943"/>
      <c r="F497" s="943"/>
      <c r="G497" s="943"/>
      <c r="H497" s="1334"/>
      <c r="I497" s="963" t="s">
        <v>967</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
      <c r="A499" s="961" t="s">
        <v>959</v>
      </c>
      <c r="B499" s="941"/>
      <c r="C499" s="926">
        <v>490</v>
      </c>
      <c r="D499" s="943"/>
      <c r="E499" s="943"/>
      <c r="F499" s="943"/>
      <c r="G499" s="943"/>
      <c r="H499" s="1334"/>
      <c r="I499" s="961" t="s">
        <v>959</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
      <c r="A500" s="961" t="s">
        <v>960</v>
      </c>
      <c r="B500" s="941"/>
      <c r="C500" s="926">
        <v>491</v>
      </c>
      <c r="D500" s="943"/>
      <c r="E500" s="943"/>
      <c r="F500" s="943"/>
      <c r="G500" s="943"/>
      <c r="H500" s="1334"/>
      <c r="I500" s="961" t="s">
        <v>960</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
      <c r="A501" s="961" t="s">
        <v>961</v>
      </c>
      <c r="B501" s="941"/>
      <c r="C501" s="926">
        <v>492</v>
      </c>
      <c r="D501" s="943"/>
      <c r="E501" s="943"/>
      <c r="F501" s="943"/>
      <c r="G501" s="943"/>
      <c r="H501" s="1334"/>
      <c r="I501" s="961" t="s">
        <v>961</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
      <c r="A502" s="961" t="s">
        <v>962</v>
      </c>
      <c r="B502" s="941"/>
      <c r="C502" s="926">
        <v>493</v>
      </c>
      <c r="D502" s="943"/>
      <c r="E502" s="943"/>
      <c r="F502" s="943"/>
      <c r="G502" s="943"/>
      <c r="H502" s="1334"/>
      <c r="I502" s="961" t="s">
        <v>962</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
      <c r="A503" s="963" t="s">
        <v>963</v>
      </c>
      <c r="B503" s="941"/>
      <c r="C503" s="926">
        <v>494</v>
      </c>
      <c r="D503" s="943"/>
      <c r="E503" s="943"/>
      <c r="F503" s="943"/>
      <c r="G503" s="943"/>
      <c r="H503" s="1334"/>
      <c r="I503" s="963" t="s">
        <v>963</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
      <c r="A504" s="963" t="s">
        <v>964</v>
      </c>
      <c r="B504" s="941"/>
      <c r="C504" s="926">
        <v>495</v>
      </c>
      <c r="D504" s="943"/>
      <c r="E504" s="943"/>
      <c r="F504" s="943"/>
      <c r="G504" s="943"/>
      <c r="H504" s="1334"/>
      <c r="I504" s="963" t="s">
        <v>964</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
      <c r="A505" s="963" t="s">
        <v>965</v>
      </c>
      <c r="B505" s="941"/>
      <c r="C505" s="926">
        <v>496</v>
      </c>
      <c r="D505" s="943"/>
      <c r="E505" s="943"/>
      <c r="F505" s="943"/>
      <c r="G505" s="943"/>
      <c r="H505" s="1334"/>
      <c r="I505" s="963" t="s">
        <v>965</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
      <c r="A506" s="961" t="s">
        <v>966</v>
      </c>
      <c r="B506" s="941"/>
      <c r="C506" s="926">
        <v>497</v>
      </c>
      <c r="D506" s="943"/>
      <c r="E506" s="943"/>
      <c r="F506" s="943"/>
      <c r="G506" s="943"/>
      <c r="H506" s="1334"/>
      <c r="I506" s="961" t="s">
        <v>966</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
      <c r="A507" s="963" t="s">
        <v>967</v>
      </c>
      <c r="B507" s="941"/>
      <c r="C507" s="926">
        <v>498</v>
      </c>
      <c r="D507" s="943"/>
      <c r="E507" s="943"/>
      <c r="F507" s="943"/>
      <c r="G507" s="943"/>
      <c r="H507" s="1334"/>
      <c r="I507" s="963" t="s">
        <v>967</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
      <c r="A508" s="939" t="s">
        <v>970</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
      <c r="A517" s="934"/>
      <c r="B517" s="941"/>
      <c r="C517" s="926">
        <v>508</v>
      </c>
      <c r="D517" s="943"/>
      <c r="E517" s="943"/>
      <c r="F517" s="943"/>
      <c r="G517" s="943"/>
      <c r="H517" s="1334"/>
      <c r="I517" s="967"/>
      <c r="J517" s="964" t="e">
        <f>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
      <c r="A518" s="934"/>
      <c r="B518" s="941"/>
      <c r="C518" s="926">
        <v>509</v>
      </c>
      <c r="D518" s="943"/>
      <c r="E518" s="943"/>
      <c r="F518" s="943"/>
      <c r="G518" s="943"/>
      <c r="H518" s="1334"/>
      <c r="I518" s="967"/>
      <c r="J518" s="964" t="e">
        <f>_xlfn.IFS(I518=$I$499,$J$499,I518=$I$500,$J$500,I518=$I$501,$J$501,I518=$I$502,$J$502,I518=$I$503,$J$503,I518=$I$504,$J$504,I518=$I$505,$J$505,I518=$I$506,$J$506)</f>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0">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
      <c r="A522" s="934"/>
      <c r="B522" s="941"/>
      <c r="C522" s="926">
        <v>513</v>
      </c>
      <c r="D522" s="943"/>
      <c r="E522" s="943"/>
      <c r="F522" s="943"/>
      <c r="G522" s="943"/>
      <c r="H522" s="1334"/>
      <c r="I522" s="967"/>
      <c r="J522" s="964" t="e">
        <f t="shared" ref="J522:J529" si="151">_xlfn.IFS(I522=$I$499,$J$499,I522=$I$500,$J$500,I522=$I$501,$J$501,I522=$I$502,$J$502,I522=$I$503,$J$503,I522=$I$504,$J$504,I522=$I$505,$J$505,I522=$I$506,$J$506)</f>
        <v>#N/A</v>
      </c>
      <c r="K522" s="930">
        <f t="shared" ref="K522:K529" si="152">IF(ISNA(J522),0,H522*J522)</f>
        <v>0</v>
      </c>
      <c r="L522" s="929"/>
      <c r="M522" s="929"/>
      <c r="N522" s="930">
        <f t="shared" ref="N522:N530" si="153">K522+L522+M522</f>
        <v>0</v>
      </c>
      <c r="O522" s="952"/>
      <c r="P522" s="952"/>
      <c r="Q522" s="966">
        <f t="shared" si="150"/>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
      <c r="A523" s="934"/>
      <c r="B523" s="941"/>
      <c r="C523" s="926">
        <v>514</v>
      </c>
      <c r="D523" s="943"/>
      <c r="E523" s="943"/>
      <c r="F523" s="943"/>
      <c r="G523" s="943"/>
      <c r="H523" s="1334"/>
      <c r="I523" s="967"/>
      <c r="J523" s="964" t="e">
        <f t="shared" si="151"/>
        <v>#N/A</v>
      </c>
      <c r="K523" s="930">
        <f t="shared" si="152"/>
        <v>0</v>
      </c>
      <c r="L523" s="929"/>
      <c r="M523" s="929"/>
      <c r="N523" s="930">
        <f t="shared" si="153"/>
        <v>0</v>
      </c>
      <c r="O523" s="952"/>
      <c r="P523" s="952"/>
      <c r="Q523" s="966">
        <f t="shared" si="150"/>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
      <c r="A524" s="934"/>
      <c r="B524" s="941"/>
      <c r="C524" s="926">
        <v>515</v>
      </c>
      <c r="D524" s="943"/>
      <c r="E524" s="943"/>
      <c r="F524" s="943"/>
      <c r="G524" s="943"/>
      <c r="H524" s="1334"/>
      <c r="I524" s="967"/>
      <c r="J524" s="964" t="e">
        <f t="shared" si="151"/>
        <v>#N/A</v>
      </c>
      <c r="K524" s="930">
        <f t="shared" si="152"/>
        <v>0</v>
      </c>
      <c r="L524" s="929"/>
      <c r="M524" s="929"/>
      <c r="N524" s="930">
        <f t="shared" si="153"/>
        <v>0</v>
      </c>
      <c r="O524" s="952"/>
      <c r="P524" s="952"/>
      <c r="Q524" s="966">
        <f t="shared" si="150"/>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
      <c r="A525" s="934"/>
      <c r="B525" s="941"/>
      <c r="C525" s="926">
        <v>516</v>
      </c>
      <c r="D525" s="943"/>
      <c r="E525" s="943"/>
      <c r="F525" s="943"/>
      <c r="G525" s="943"/>
      <c r="H525" s="1334"/>
      <c r="I525" s="967"/>
      <c r="J525" s="964" t="e">
        <f t="shared" si="151"/>
        <v>#N/A</v>
      </c>
      <c r="K525" s="930">
        <f t="shared" si="152"/>
        <v>0</v>
      </c>
      <c r="L525" s="929"/>
      <c r="M525" s="929"/>
      <c r="N525" s="930">
        <f t="shared" si="153"/>
        <v>0</v>
      </c>
      <c r="O525" s="952"/>
      <c r="P525" s="952"/>
      <c r="Q525" s="966">
        <f t="shared" si="150"/>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
      <c r="A526" s="934"/>
      <c r="B526" s="941"/>
      <c r="C526" s="926">
        <v>517</v>
      </c>
      <c r="D526" s="943"/>
      <c r="E526" s="943"/>
      <c r="F526" s="943"/>
      <c r="G526" s="943"/>
      <c r="H526" s="1334"/>
      <c r="I526" s="967"/>
      <c r="J526" s="964" t="e">
        <f t="shared" si="151"/>
        <v>#N/A</v>
      </c>
      <c r="K526" s="930">
        <f t="shared" si="152"/>
        <v>0</v>
      </c>
      <c r="L526" s="929"/>
      <c r="M526" s="929"/>
      <c r="N526" s="930">
        <f t="shared" si="153"/>
        <v>0</v>
      </c>
      <c r="O526" s="952"/>
      <c r="P526" s="952"/>
      <c r="Q526" s="966">
        <f t="shared" si="150"/>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
      <c r="A527" s="934"/>
      <c r="B527" s="941"/>
      <c r="C527" s="926">
        <v>518</v>
      </c>
      <c r="D527" s="943"/>
      <c r="E527" s="943"/>
      <c r="F527" s="943"/>
      <c r="G527" s="943"/>
      <c r="H527" s="1334"/>
      <c r="I527" s="967"/>
      <c r="J527" s="964" t="e">
        <f t="shared" si="151"/>
        <v>#N/A</v>
      </c>
      <c r="K527" s="930">
        <f t="shared" si="152"/>
        <v>0</v>
      </c>
      <c r="L527" s="929"/>
      <c r="M527" s="929"/>
      <c r="N527" s="930">
        <f t="shared" si="153"/>
        <v>0</v>
      </c>
      <c r="O527" s="952"/>
      <c r="P527" s="952"/>
      <c r="Q527" s="966">
        <f t="shared" si="150"/>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
      <c r="A528" s="934"/>
      <c r="B528" s="941"/>
      <c r="C528" s="926">
        <v>519</v>
      </c>
      <c r="D528" s="943"/>
      <c r="E528" s="943"/>
      <c r="F528" s="943"/>
      <c r="G528" s="943"/>
      <c r="H528" s="1334"/>
      <c r="I528" s="967"/>
      <c r="J528" s="964" t="e">
        <f t="shared" si="151"/>
        <v>#N/A</v>
      </c>
      <c r="K528" s="930">
        <f t="shared" si="152"/>
        <v>0</v>
      </c>
      <c r="L528" s="929"/>
      <c r="M528" s="929"/>
      <c r="N528" s="930">
        <f t="shared" si="153"/>
        <v>0</v>
      </c>
      <c r="O528" s="952"/>
      <c r="P528" s="952"/>
      <c r="Q528" s="966">
        <f t="shared" si="150"/>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
      <c r="A529" s="934"/>
      <c r="B529" s="941"/>
      <c r="C529" s="926">
        <v>520</v>
      </c>
      <c r="D529" s="943"/>
      <c r="E529" s="943"/>
      <c r="F529" s="943"/>
      <c r="G529" s="943"/>
      <c r="H529" s="1334"/>
      <c r="I529" s="967"/>
      <c r="J529" s="964" t="e">
        <f t="shared" si="151"/>
        <v>#N/A</v>
      </c>
      <c r="K529" s="930">
        <f t="shared" si="152"/>
        <v>0</v>
      </c>
      <c r="L529" s="929"/>
      <c r="M529" s="929"/>
      <c r="N529" s="930">
        <f t="shared" si="153"/>
        <v>0</v>
      </c>
      <c r="O529" s="952"/>
      <c r="P529" s="952"/>
      <c r="Q529" s="966">
        <f t="shared" si="150"/>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
      <c r="A530" s="938" t="s">
        <v>686</v>
      </c>
      <c r="B530" s="941"/>
      <c r="C530" s="926">
        <v>521</v>
      </c>
      <c r="D530" s="943"/>
      <c r="E530" s="943"/>
      <c r="F530" s="943"/>
      <c r="G530" s="943"/>
      <c r="H530" s="1334"/>
      <c r="I530" s="960"/>
      <c r="J530" s="944"/>
      <c r="K530" s="928"/>
      <c r="L530" s="929"/>
      <c r="M530" s="929"/>
      <c r="N530" s="930">
        <f t="shared" si="153"/>
        <v>0</v>
      </c>
      <c r="O530" s="952"/>
      <c r="P530" s="952"/>
      <c r="Q530" s="966">
        <f t="shared" si="150"/>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4">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
      <c r="A533" s="934"/>
      <c r="B533" s="941"/>
      <c r="C533" s="926">
        <v>524</v>
      </c>
      <c r="D533" s="943"/>
      <c r="E533" s="943"/>
      <c r="F533" s="943"/>
      <c r="G533" s="943"/>
      <c r="H533" s="1334"/>
      <c r="I533" s="967"/>
      <c r="J533" s="964" t="e">
        <f t="shared" ref="J533:J540" si="155">_xlfn.IFS(I533=$I$499,$J$499,I533=$I$500,$J$500,I533=$I$501,$J$501,I533=$I$502,$J$502,I533=$I$503,$J$503,I533=$I$504,$J$504,I533=$I$505,$J$505,I533=$I$506,$J$506)</f>
        <v>#N/A</v>
      </c>
      <c r="K533" s="930">
        <f t="shared" ref="K533:K540" si="156">IF(ISNA(J533),0,H533*J533)</f>
        <v>0</v>
      </c>
      <c r="L533" s="929"/>
      <c r="M533" s="929"/>
      <c r="N533" s="930">
        <f t="shared" ref="N533:N541" si="157">K533+L533+M533</f>
        <v>0</v>
      </c>
      <c r="O533" s="952"/>
      <c r="P533" s="952"/>
      <c r="Q533" s="966">
        <f t="shared" si="154"/>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
      <c r="A534" s="934"/>
      <c r="B534" s="941"/>
      <c r="C534" s="926">
        <v>525</v>
      </c>
      <c r="D534" s="943"/>
      <c r="E534" s="943"/>
      <c r="F534" s="943"/>
      <c r="G534" s="943"/>
      <c r="H534" s="1334"/>
      <c r="I534" s="967"/>
      <c r="J534" s="964" t="e">
        <f t="shared" si="155"/>
        <v>#N/A</v>
      </c>
      <c r="K534" s="930">
        <f t="shared" si="156"/>
        <v>0</v>
      </c>
      <c r="L534" s="929"/>
      <c r="M534" s="929"/>
      <c r="N534" s="930">
        <f t="shared" si="157"/>
        <v>0</v>
      </c>
      <c r="O534" s="952"/>
      <c r="P534" s="952"/>
      <c r="Q534" s="966">
        <f t="shared" si="154"/>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
      <c r="A535" s="934"/>
      <c r="B535" s="941"/>
      <c r="C535" s="926">
        <v>526</v>
      </c>
      <c r="D535" s="943"/>
      <c r="E535" s="943"/>
      <c r="F535" s="943"/>
      <c r="G535" s="943"/>
      <c r="H535" s="1334"/>
      <c r="I535" s="967"/>
      <c r="J535" s="964" t="e">
        <f t="shared" si="155"/>
        <v>#N/A</v>
      </c>
      <c r="K535" s="930">
        <f t="shared" si="156"/>
        <v>0</v>
      </c>
      <c r="L535" s="929"/>
      <c r="M535" s="929"/>
      <c r="N535" s="930">
        <f t="shared" si="157"/>
        <v>0</v>
      </c>
      <c r="O535" s="952"/>
      <c r="P535" s="952"/>
      <c r="Q535" s="966">
        <f t="shared" si="154"/>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
      <c r="A536" s="934"/>
      <c r="B536" s="941"/>
      <c r="C536" s="926">
        <v>527</v>
      </c>
      <c r="D536" s="943"/>
      <c r="E536" s="943"/>
      <c r="F536" s="943"/>
      <c r="G536" s="943"/>
      <c r="H536" s="1334"/>
      <c r="I536" s="967"/>
      <c r="J536" s="964" t="e">
        <f t="shared" si="155"/>
        <v>#N/A</v>
      </c>
      <c r="K536" s="930">
        <f t="shared" si="156"/>
        <v>0</v>
      </c>
      <c r="L536" s="929"/>
      <c r="M536" s="929"/>
      <c r="N536" s="930">
        <f t="shared" si="157"/>
        <v>0</v>
      </c>
      <c r="O536" s="952"/>
      <c r="P536" s="952"/>
      <c r="Q536" s="966">
        <f t="shared" si="154"/>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
      <c r="A537" s="934"/>
      <c r="B537" s="941"/>
      <c r="C537" s="926">
        <v>528</v>
      </c>
      <c r="D537" s="943"/>
      <c r="E537" s="943"/>
      <c r="F537" s="943"/>
      <c r="G537" s="943"/>
      <c r="H537" s="1334"/>
      <c r="I537" s="967"/>
      <c r="J537" s="964" t="e">
        <f t="shared" si="155"/>
        <v>#N/A</v>
      </c>
      <c r="K537" s="930">
        <f t="shared" si="156"/>
        <v>0</v>
      </c>
      <c r="L537" s="929"/>
      <c r="M537" s="929"/>
      <c r="N537" s="930">
        <f t="shared" si="157"/>
        <v>0</v>
      </c>
      <c r="O537" s="952"/>
      <c r="P537" s="952"/>
      <c r="Q537" s="966">
        <f t="shared" si="154"/>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
      <c r="A538" s="934"/>
      <c r="B538" s="941"/>
      <c r="C538" s="926">
        <v>529</v>
      </c>
      <c r="D538" s="943"/>
      <c r="E538" s="943"/>
      <c r="F538" s="943"/>
      <c r="G538" s="943"/>
      <c r="H538" s="1334"/>
      <c r="I538" s="967"/>
      <c r="J538" s="964" t="e">
        <f t="shared" si="155"/>
        <v>#N/A</v>
      </c>
      <c r="K538" s="930">
        <f t="shared" si="156"/>
        <v>0</v>
      </c>
      <c r="L538" s="929"/>
      <c r="M538" s="929"/>
      <c r="N538" s="930">
        <f t="shared" si="157"/>
        <v>0</v>
      </c>
      <c r="O538" s="952"/>
      <c r="P538" s="952"/>
      <c r="Q538" s="966">
        <f t="shared" si="154"/>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
      <c r="A539" s="934"/>
      <c r="B539" s="941"/>
      <c r="C539" s="926">
        <v>530</v>
      </c>
      <c r="D539" s="943"/>
      <c r="E539" s="943"/>
      <c r="F539" s="943"/>
      <c r="G539" s="943"/>
      <c r="H539" s="1334"/>
      <c r="I539" s="967"/>
      <c r="J539" s="964" t="e">
        <f t="shared" si="155"/>
        <v>#N/A</v>
      </c>
      <c r="K539" s="930">
        <f t="shared" si="156"/>
        <v>0</v>
      </c>
      <c r="L539" s="929"/>
      <c r="M539" s="929"/>
      <c r="N539" s="930">
        <f t="shared" si="157"/>
        <v>0</v>
      </c>
      <c r="O539" s="952"/>
      <c r="P539" s="952"/>
      <c r="Q539" s="966">
        <f t="shared" si="154"/>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
      <c r="A540" s="934"/>
      <c r="B540" s="941"/>
      <c r="C540" s="926">
        <v>531</v>
      </c>
      <c r="D540" s="943"/>
      <c r="E540" s="943"/>
      <c r="F540" s="943"/>
      <c r="G540" s="943"/>
      <c r="H540" s="1334"/>
      <c r="I540" s="967"/>
      <c r="J540" s="964" t="e">
        <f t="shared" si="155"/>
        <v>#N/A</v>
      </c>
      <c r="K540" s="930">
        <f t="shared" si="156"/>
        <v>0</v>
      </c>
      <c r="L540" s="929"/>
      <c r="M540" s="929"/>
      <c r="N540" s="930">
        <f t="shared" si="157"/>
        <v>0</v>
      </c>
      <c r="O540" s="952"/>
      <c r="P540" s="952"/>
      <c r="Q540" s="966">
        <f t="shared" si="154"/>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
      <c r="A541" s="938" t="s">
        <v>686</v>
      </c>
      <c r="B541" s="941"/>
      <c r="C541" s="926">
        <v>532</v>
      </c>
      <c r="D541" s="943"/>
      <c r="E541" s="943"/>
      <c r="F541" s="943"/>
      <c r="G541" s="943"/>
      <c r="H541" s="1334"/>
      <c r="I541" s="944"/>
      <c r="J541" s="944"/>
      <c r="K541" s="928"/>
      <c r="L541" s="929"/>
      <c r="M541" s="929"/>
      <c r="N541" s="930">
        <f t="shared" si="157"/>
        <v>0</v>
      </c>
      <c r="O541" s="952"/>
      <c r="P541" s="952"/>
      <c r="Q541" s="966">
        <f t="shared" si="154"/>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8">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
      <c r="A544" s="934"/>
      <c r="B544" s="941"/>
      <c r="C544" s="926">
        <v>535</v>
      </c>
      <c r="D544" s="943"/>
      <c r="E544" s="943"/>
      <c r="F544" s="943"/>
      <c r="G544" s="943"/>
      <c r="H544" s="1334"/>
      <c r="I544" s="967"/>
      <c r="J544" s="964" t="e">
        <f t="shared" ref="J544:J551" si="159">_xlfn.IFS(I544=$I$499,$J$499,I544=$I$500,$J$500,I544=$I$501,$J$501,I544=$I$502,$J$502,I544=$I$503,$J$503,I544=$I$504,$J$504,I544=$I$505,$J$505,I544=$I$506,$J$506)</f>
        <v>#N/A</v>
      </c>
      <c r="K544" s="930">
        <f t="shared" ref="K544:K551" si="160">IF(ISNA(J544),0,H544*J544)</f>
        <v>0</v>
      </c>
      <c r="L544" s="929"/>
      <c r="M544" s="929"/>
      <c r="N544" s="930">
        <f t="shared" ref="N544:N552" si="161">K544+L544+M544</f>
        <v>0</v>
      </c>
      <c r="O544" s="952"/>
      <c r="P544" s="952"/>
      <c r="Q544" s="966">
        <f t="shared" si="158"/>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
      <c r="A545" s="934"/>
      <c r="B545" s="941"/>
      <c r="C545" s="926">
        <v>536</v>
      </c>
      <c r="D545" s="943"/>
      <c r="E545" s="943"/>
      <c r="F545" s="943"/>
      <c r="G545" s="943"/>
      <c r="H545" s="1334"/>
      <c r="I545" s="967"/>
      <c r="J545" s="964" t="e">
        <f t="shared" si="159"/>
        <v>#N/A</v>
      </c>
      <c r="K545" s="930">
        <f t="shared" si="160"/>
        <v>0</v>
      </c>
      <c r="L545" s="929"/>
      <c r="M545" s="929"/>
      <c r="N545" s="930">
        <f t="shared" si="161"/>
        <v>0</v>
      </c>
      <c r="O545" s="952"/>
      <c r="P545" s="952"/>
      <c r="Q545" s="966">
        <f t="shared" si="158"/>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
      <c r="A546" s="934"/>
      <c r="B546" s="941"/>
      <c r="C546" s="926">
        <v>537</v>
      </c>
      <c r="D546" s="943"/>
      <c r="E546" s="943"/>
      <c r="F546" s="943"/>
      <c r="G546" s="943"/>
      <c r="H546" s="1334"/>
      <c r="I546" s="967"/>
      <c r="J546" s="964" t="e">
        <f t="shared" si="159"/>
        <v>#N/A</v>
      </c>
      <c r="K546" s="930">
        <f t="shared" si="160"/>
        <v>0</v>
      </c>
      <c r="L546" s="929"/>
      <c r="M546" s="929"/>
      <c r="N546" s="930">
        <f t="shared" si="161"/>
        <v>0</v>
      </c>
      <c r="O546" s="952"/>
      <c r="P546" s="952"/>
      <c r="Q546" s="966">
        <f t="shared" si="158"/>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
      <c r="A547" s="934"/>
      <c r="B547" s="941"/>
      <c r="C547" s="926">
        <v>538</v>
      </c>
      <c r="D547" s="943"/>
      <c r="E547" s="943"/>
      <c r="F547" s="943"/>
      <c r="G547" s="943"/>
      <c r="H547" s="1334"/>
      <c r="I547" s="967"/>
      <c r="J547" s="964" t="e">
        <f t="shared" si="159"/>
        <v>#N/A</v>
      </c>
      <c r="K547" s="930">
        <f t="shared" si="160"/>
        <v>0</v>
      </c>
      <c r="L547" s="929"/>
      <c r="M547" s="929"/>
      <c r="N547" s="930">
        <f t="shared" si="161"/>
        <v>0</v>
      </c>
      <c r="O547" s="952"/>
      <c r="P547" s="952"/>
      <c r="Q547" s="966">
        <f t="shared" si="158"/>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
      <c r="A548" s="934"/>
      <c r="B548" s="941"/>
      <c r="C548" s="926">
        <v>539</v>
      </c>
      <c r="D548" s="943"/>
      <c r="E548" s="943"/>
      <c r="F548" s="943"/>
      <c r="G548" s="943"/>
      <c r="H548" s="1334"/>
      <c r="I548" s="967"/>
      <c r="J548" s="964" t="e">
        <f t="shared" si="159"/>
        <v>#N/A</v>
      </c>
      <c r="K548" s="930">
        <f t="shared" si="160"/>
        <v>0</v>
      </c>
      <c r="L548" s="929"/>
      <c r="M548" s="929"/>
      <c r="N548" s="930">
        <f t="shared" si="161"/>
        <v>0</v>
      </c>
      <c r="O548" s="952"/>
      <c r="P548" s="952"/>
      <c r="Q548" s="966">
        <f t="shared" si="158"/>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
      <c r="A549" s="934"/>
      <c r="B549" s="941"/>
      <c r="C549" s="926">
        <v>540</v>
      </c>
      <c r="D549" s="943"/>
      <c r="E549" s="943"/>
      <c r="F549" s="943"/>
      <c r="G549" s="943"/>
      <c r="H549" s="1334"/>
      <c r="I549" s="967"/>
      <c r="J549" s="964" t="e">
        <f t="shared" si="159"/>
        <v>#N/A</v>
      </c>
      <c r="K549" s="930">
        <f t="shared" si="160"/>
        <v>0</v>
      </c>
      <c r="L549" s="929"/>
      <c r="M549" s="929"/>
      <c r="N549" s="930">
        <f t="shared" si="161"/>
        <v>0</v>
      </c>
      <c r="O549" s="952"/>
      <c r="P549" s="952"/>
      <c r="Q549" s="966">
        <f t="shared" si="158"/>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
      <c r="A550" s="934"/>
      <c r="B550" s="941"/>
      <c r="C550" s="926">
        <v>541</v>
      </c>
      <c r="D550" s="943"/>
      <c r="E550" s="943"/>
      <c r="F550" s="943"/>
      <c r="G550" s="943"/>
      <c r="H550" s="1334"/>
      <c r="I550" s="967"/>
      <c r="J550" s="964" t="e">
        <f t="shared" si="159"/>
        <v>#N/A</v>
      </c>
      <c r="K550" s="930">
        <f t="shared" si="160"/>
        <v>0</v>
      </c>
      <c r="L550" s="929"/>
      <c r="M550" s="929"/>
      <c r="N550" s="930">
        <f t="shared" si="161"/>
        <v>0</v>
      </c>
      <c r="O550" s="952"/>
      <c r="P550" s="952"/>
      <c r="Q550" s="966">
        <f t="shared" si="158"/>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
      <c r="A551" s="934"/>
      <c r="B551" s="941"/>
      <c r="C551" s="926">
        <v>542</v>
      </c>
      <c r="D551" s="943"/>
      <c r="E551" s="943"/>
      <c r="F551" s="943"/>
      <c r="G551" s="943"/>
      <c r="H551" s="1334"/>
      <c r="I551" s="967"/>
      <c r="J551" s="964" t="e">
        <f t="shared" si="159"/>
        <v>#N/A</v>
      </c>
      <c r="K551" s="930">
        <f t="shared" si="160"/>
        <v>0</v>
      </c>
      <c r="L551" s="929"/>
      <c r="M551" s="929"/>
      <c r="N551" s="930">
        <f t="shared" si="161"/>
        <v>0</v>
      </c>
      <c r="O551" s="952"/>
      <c r="P551" s="952"/>
      <c r="Q551" s="966">
        <f t="shared" si="158"/>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
      <c r="A552" s="938" t="s">
        <v>686</v>
      </c>
      <c r="B552" s="941"/>
      <c r="C552" s="926">
        <v>543</v>
      </c>
      <c r="D552" s="943"/>
      <c r="E552" s="943"/>
      <c r="F552" s="943"/>
      <c r="G552" s="943"/>
      <c r="H552" s="1334"/>
      <c r="I552" s="944"/>
      <c r="J552" s="944"/>
      <c r="K552" s="928"/>
      <c r="L552" s="929"/>
      <c r="M552" s="929"/>
      <c r="N552" s="930">
        <f t="shared" si="161"/>
        <v>0</v>
      </c>
      <c r="O552" s="952"/>
      <c r="P552" s="952"/>
      <c r="Q552" s="966">
        <f t="shared" si="158"/>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2">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
      <c r="A555" s="934"/>
      <c r="B555" s="941"/>
      <c r="C555" s="926">
        <v>546</v>
      </c>
      <c r="D555" s="943"/>
      <c r="E555" s="943"/>
      <c r="F555" s="943"/>
      <c r="G555" s="943"/>
      <c r="H555" s="1334"/>
      <c r="I555" s="967"/>
      <c r="J555" s="964" t="e">
        <f t="shared" ref="J555:J562" si="163">_xlfn.IFS(I555=$I$499,$J$499,I555=$I$500,$J$500,I555=$I$501,$J$501,I555=$I$502,$J$502,I555=$I$503,$J$503,I555=$I$504,$J$504,I555=$I$505,$J$505,I555=$I$506,$J$506)</f>
        <v>#N/A</v>
      </c>
      <c r="K555" s="930">
        <f t="shared" ref="K555:K562" si="164">IF(ISNA(J555),0,H555*J555)</f>
        <v>0</v>
      </c>
      <c r="L555" s="929"/>
      <c r="M555" s="929"/>
      <c r="N555" s="930">
        <f t="shared" ref="N555:N563" si="165">K555+L555+M555</f>
        <v>0</v>
      </c>
      <c r="O555" s="952"/>
      <c r="P555" s="952"/>
      <c r="Q555" s="966">
        <f t="shared" si="162"/>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
      <c r="A556" s="934"/>
      <c r="B556" s="941"/>
      <c r="C556" s="926">
        <v>547</v>
      </c>
      <c r="D556" s="943"/>
      <c r="E556" s="943"/>
      <c r="F556" s="943"/>
      <c r="G556" s="943"/>
      <c r="H556" s="1334"/>
      <c r="I556" s="967"/>
      <c r="J556" s="964" t="e">
        <f t="shared" si="163"/>
        <v>#N/A</v>
      </c>
      <c r="K556" s="930">
        <f t="shared" si="164"/>
        <v>0</v>
      </c>
      <c r="L556" s="929"/>
      <c r="M556" s="929"/>
      <c r="N556" s="930">
        <f t="shared" si="165"/>
        <v>0</v>
      </c>
      <c r="O556" s="952"/>
      <c r="P556" s="952"/>
      <c r="Q556" s="966">
        <f t="shared" si="162"/>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
      <c r="A557" s="934"/>
      <c r="B557" s="941"/>
      <c r="C557" s="926">
        <v>548</v>
      </c>
      <c r="D557" s="943"/>
      <c r="E557" s="943"/>
      <c r="F557" s="943"/>
      <c r="G557" s="943"/>
      <c r="H557" s="1334"/>
      <c r="I557" s="967"/>
      <c r="J557" s="964" t="e">
        <f t="shared" si="163"/>
        <v>#N/A</v>
      </c>
      <c r="K557" s="930">
        <f t="shared" si="164"/>
        <v>0</v>
      </c>
      <c r="L557" s="929"/>
      <c r="M557" s="929"/>
      <c r="N557" s="930">
        <f t="shared" si="165"/>
        <v>0</v>
      </c>
      <c r="O557" s="952"/>
      <c r="P557" s="952"/>
      <c r="Q557" s="966">
        <f t="shared" si="162"/>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
      <c r="A558" s="934"/>
      <c r="B558" s="941"/>
      <c r="C558" s="926">
        <v>549</v>
      </c>
      <c r="D558" s="943"/>
      <c r="E558" s="943"/>
      <c r="F558" s="943"/>
      <c r="G558" s="943"/>
      <c r="H558" s="1334"/>
      <c r="I558" s="967"/>
      <c r="J558" s="964" t="e">
        <f t="shared" si="163"/>
        <v>#N/A</v>
      </c>
      <c r="K558" s="930">
        <f t="shared" si="164"/>
        <v>0</v>
      </c>
      <c r="L558" s="929"/>
      <c r="M558" s="929"/>
      <c r="N558" s="930">
        <f t="shared" si="165"/>
        <v>0</v>
      </c>
      <c r="O558" s="952"/>
      <c r="P558" s="952"/>
      <c r="Q558" s="966">
        <f t="shared" si="162"/>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
      <c r="A559" s="934"/>
      <c r="B559" s="941"/>
      <c r="C559" s="926">
        <v>550</v>
      </c>
      <c r="D559" s="943"/>
      <c r="E559" s="943"/>
      <c r="F559" s="943"/>
      <c r="G559" s="943"/>
      <c r="H559" s="1334"/>
      <c r="I559" s="967"/>
      <c r="J559" s="964" t="e">
        <f t="shared" si="163"/>
        <v>#N/A</v>
      </c>
      <c r="K559" s="930">
        <f t="shared" si="164"/>
        <v>0</v>
      </c>
      <c r="L559" s="929"/>
      <c r="M559" s="929"/>
      <c r="N559" s="930">
        <f t="shared" si="165"/>
        <v>0</v>
      </c>
      <c r="O559" s="952"/>
      <c r="P559" s="952"/>
      <c r="Q559" s="966">
        <f t="shared" si="162"/>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
      <c r="A560" s="934"/>
      <c r="B560" s="941"/>
      <c r="C560" s="926">
        <v>551</v>
      </c>
      <c r="D560" s="943"/>
      <c r="E560" s="943"/>
      <c r="F560" s="943"/>
      <c r="G560" s="943"/>
      <c r="H560" s="1334"/>
      <c r="I560" s="967"/>
      <c r="J560" s="964" t="e">
        <f t="shared" si="163"/>
        <v>#N/A</v>
      </c>
      <c r="K560" s="930">
        <f t="shared" si="164"/>
        <v>0</v>
      </c>
      <c r="L560" s="929"/>
      <c r="M560" s="929"/>
      <c r="N560" s="930">
        <f t="shared" si="165"/>
        <v>0</v>
      </c>
      <c r="O560" s="952"/>
      <c r="P560" s="952"/>
      <c r="Q560" s="966">
        <f t="shared" si="162"/>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
      <c r="A561" s="934"/>
      <c r="B561" s="941"/>
      <c r="C561" s="926">
        <v>552</v>
      </c>
      <c r="D561" s="943"/>
      <c r="E561" s="943"/>
      <c r="F561" s="943"/>
      <c r="G561" s="943"/>
      <c r="H561" s="1334"/>
      <c r="I561" s="967"/>
      <c r="J561" s="964" t="e">
        <f t="shared" si="163"/>
        <v>#N/A</v>
      </c>
      <c r="K561" s="930">
        <f t="shared" si="164"/>
        <v>0</v>
      </c>
      <c r="L561" s="929"/>
      <c r="M561" s="929"/>
      <c r="N561" s="930">
        <f t="shared" si="165"/>
        <v>0</v>
      </c>
      <c r="O561" s="952"/>
      <c r="P561" s="952"/>
      <c r="Q561" s="966">
        <f t="shared" si="162"/>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
      <c r="A562" s="934"/>
      <c r="B562" s="941"/>
      <c r="C562" s="926">
        <v>553</v>
      </c>
      <c r="D562" s="943"/>
      <c r="E562" s="943"/>
      <c r="F562" s="943"/>
      <c r="G562" s="943"/>
      <c r="H562" s="1334"/>
      <c r="I562" s="967"/>
      <c r="J562" s="964" t="e">
        <f t="shared" si="163"/>
        <v>#N/A</v>
      </c>
      <c r="K562" s="930">
        <f t="shared" si="164"/>
        <v>0</v>
      </c>
      <c r="L562" s="929"/>
      <c r="M562" s="929"/>
      <c r="N562" s="930">
        <f t="shared" si="165"/>
        <v>0</v>
      </c>
      <c r="O562" s="952"/>
      <c r="P562" s="952"/>
      <c r="Q562" s="966">
        <f t="shared" si="162"/>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
      <c r="A563" s="938" t="s">
        <v>686</v>
      </c>
      <c r="B563" s="941"/>
      <c r="C563" s="926">
        <v>554</v>
      </c>
      <c r="D563" s="943"/>
      <c r="E563" s="943"/>
      <c r="F563" s="943"/>
      <c r="G563" s="943"/>
      <c r="H563" s="1334"/>
      <c r="I563" s="944"/>
      <c r="J563" s="944"/>
      <c r="K563" s="928"/>
      <c r="L563" s="929"/>
      <c r="M563" s="929"/>
      <c r="N563" s="930">
        <f t="shared" si="165"/>
        <v>0</v>
      </c>
      <c r="O563" s="952"/>
      <c r="P563" s="952"/>
      <c r="Q563" s="966">
        <f t="shared" si="162"/>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6">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
      <c r="A566" s="934"/>
      <c r="B566" s="941"/>
      <c r="C566" s="926">
        <v>557</v>
      </c>
      <c r="D566" s="943"/>
      <c r="E566" s="943"/>
      <c r="F566" s="943"/>
      <c r="G566" s="943"/>
      <c r="H566" s="1334"/>
      <c r="I566" s="967"/>
      <c r="J566" s="964" t="e">
        <f t="shared" ref="J566:J573" si="167">_xlfn.IFS(I566=$I$499,$J$499,I566=$I$500,$J$500,I566=$I$501,$J$501,I566=$I$502,$J$502,I566=$I$503,$J$503,I566=$I$504,$J$504,I566=$I$505,$J$505,I566=$I$506,$J$506)</f>
        <v>#N/A</v>
      </c>
      <c r="K566" s="930">
        <f t="shared" ref="K566:K573" si="168">IF(ISNA(J566),0,H566*J566)</f>
        <v>0</v>
      </c>
      <c r="L566" s="929"/>
      <c r="M566" s="929"/>
      <c r="N566" s="930">
        <f t="shared" ref="N566:N574" si="169">K566+L566+M566</f>
        <v>0</v>
      </c>
      <c r="O566" s="952"/>
      <c r="P566" s="952"/>
      <c r="Q566" s="966">
        <f t="shared" si="166"/>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
      <c r="A567" s="934"/>
      <c r="B567" s="941"/>
      <c r="C567" s="926">
        <v>558</v>
      </c>
      <c r="D567" s="943"/>
      <c r="E567" s="943"/>
      <c r="F567" s="943"/>
      <c r="G567" s="943"/>
      <c r="H567" s="1334"/>
      <c r="I567" s="967"/>
      <c r="J567" s="964" t="e">
        <f t="shared" si="167"/>
        <v>#N/A</v>
      </c>
      <c r="K567" s="930">
        <f t="shared" si="168"/>
        <v>0</v>
      </c>
      <c r="L567" s="929"/>
      <c r="M567" s="929"/>
      <c r="N567" s="930">
        <f t="shared" si="169"/>
        <v>0</v>
      </c>
      <c r="O567" s="952"/>
      <c r="P567" s="952"/>
      <c r="Q567" s="966">
        <f t="shared" si="166"/>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
      <c r="A568" s="934"/>
      <c r="B568" s="941"/>
      <c r="C568" s="926">
        <v>559</v>
      </c>
      <c r="D568" s="943"/>
      <c r="E568" s="943"/>
      <c r="F568" s="943"/>
      <c r="G568" s="943"/>
      <c r="H568" s="1334"/>
      <c r="I568" s="967"/>
      <c r="J568" s="964" t="e">
        <f t="shared" si="167"/>
        <v>#N/A</v>
      </c>
      <c r="K568" s="930">
        <f t="shared" si="168"/>
        <v>0</v>
      </c>
      <c r="L568" s="929"/>
      <c r="M568" s="929"/>
      <c r="N568" s="930">
        <f t="shared" si="169"/>
        <v>0</v>
      </c>
      <c r="O568" s="952"/>
      <c r="P568" s="952"/>
      <c r="Q568" s="966">
        <f t="shared" si="166"/>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
      <c r="A569" s="934"/>
      <c r="B569" s="941"/>
      <c r="C569" s="926">
        <v>560</v>
      </c>
      <c r="D569" s="943"/>
      <c r="E569" s="943"/>
      <c r="F569" s="943"/>
      <c r="G569" s="943"/>
      <c r="H569" s="1334"/>
      <c r="I569" s="967"/>
      <c r="J569" s="964" t="e">
        <f t="shared" si="167"/>
        <v>#N/A</v>
      </c>
      <c r="K569" s="930">
        <f t="shared" si="168"/>
        <v>0</v>
      </c>
      <c r="L569" s="929"/>
      <c r="M569" s="929"/>
      <c r="N569" s="930">
        <f t="shared" si="169"/>
        <v>0</v>
      </c>
      <c r="O569" s="952"/>
      <c r="P569" s="952"/>
      <c r="Q569" s="966">
        <f t="shared" si="166"/>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
      <c r="A570" s="934"/>
      <c r="B570" s="941"/>
      <c r="C570" s="926">
        <v>561</v>
      </c>
      <c r="D570" s="943"/>
      <c r="E570" s="943"/>
      <c r="F570" s="943"/>
      <c r="G570" s="943"/>
      <c r="H570" s="1334"/>
      <c r="I570" s="967"/>
      <c r="J570" s="964" t="e">
        <f t="shared" si="167"/>
        <v>#N/A</v>
      </c>
      <c r="K570" s="930">
        <f t="shared" si="168"/>
        <v>0</v>
      </c>
      <c r="L570" s="929"/>
      <c r="M570" s="929"/>
      <c r="N570" s="930">
        <f t="shared" si="169"/>
        <v>0</v>
      </c>
      <c r="O570" s="952"/>
      <c r="P570" s="952"/>
      <c r="Q570" s="966">
        <f t="shared" si="166"/>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
      <c r="A571" s="934"/>
      <c r="B571" s="941"/>
      <c r="C571" s="926">
        <v>562</v>
      </c>
      <c r="D571" s="943"/>
      <c r="E571" s="943"/>
      <c r="F571" s="943"/>
      <c r="G571" s="943"/>
      <c r="H571" s="1334"/>
      <c r="I571" s="967"/>
      <c r="J571" s="964" t="e">
        <f t="shared" si="167"/>
        <v>#N/A</v>
      </c>
      <c r="K571" s="930">
        <f t="shared" si="168"/>
        <v>0</v>
      </c>
      <c r="L571" s="929"/>
      <c r="M571" s="929"/>
      <c r="N571" s="930">
        <f t="shared" si="169"/>
        <v>0</v>
      </c>
      <c r="O571" s="952"/>
      <c r="P571" s="952"/>
      <c r="Q571" s="966">
        <f t="shared" si="166"/>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
      <c r="A572" s="934"/>
      <c r="B572" s="941"/>
      <c r="C572" s="926">
        <v>563</v>
      </c>
      <c r="D572" s="943"/>
      <c r="E572" s="943"/>
      <c r="F572" s="943"/>
      <c r="G572" s="943"/>
      <c r="H572" s="1334"/>
      <c r="I572" s="967"/>
      <c r="J572" s="964" t="e">
        <f t="shared" si="167"/>
        <v>#N/A</v>
      </c>
      <c r="K572" s="930">
        <f t="shared" si="168"/>
        <v>0</v>
      </c>
      <c r="L572" s="929"/>
      <c r="M572" s="929"/>
      <c r="N572" s="930">
        <f t="shared" si="169"/>
        <v>0</v>
      </c>
      <c r="O572" s="952"/>
      <c r="P572" s="952"/>
      <c r="Q572" s="966">
        <f t="shared" si="166"/>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
      <c r="A573" s="934"/>
      <c r="B573" s="941"/>
      <c r="C573" s="926">
        <v>564</v>
      </c>
      <c r="D573" s="943"/>
      <c r="E573" s="943"/>
      <c r="F573" s="943"/>
      <c r="G573" s="943"/>
      <c r="H573" s="1334"/>
      <c r="I573" s="967"/>
      <c r="J573" s="964" t="e">
        <f t="shared" si="167"/>
        <v>#N/A</v>
      </c>
      <c r="K573" s="930">
        <f t="shared" si="168"/>
        <v>0</v>
      </c>
      <c r="L573" s="929"/>
      <c r="M573" s="929"/>
      <c r="N573" s="930">
        <f t="shared" si="169"/>
        <v>0</v>
      </c>
      <c r="O573" s="952"/>
      <c r="P573" s="952"/>
      <c r="Q573" s="966">
        <f t="shared" si="166"/>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
      <c r="A574" s="938" t="s">
        <v>686</v>
      </c>
      <c r="B574" s="941"/>
      <c r="C574" s="926">
        <v>565</v>
      </c>
      <c r="D574" s="943"/>
      <c r="E574" s="943"/>
      <c r="F574" s="943"/>
      <c r="G574" s="943"/>
      <c r="H574" s="1334"/>
      <c r="I574" s="944"/>
      <c r="J574" s="944"/>
      <c r="K574" s="928"/>
      <c r="L574" s="929"/>
      <c r="M574" s="929"/>
      <c r="N574" s="930">
        <f t="shared" si="169"/>
        <v>0</v>
      </c>
      <c r="O574" s="952"/>
      <c r="P574" s="952"/>
      <c r="Q574" s="966">
        <f t="shared" si="166"/>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0">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
      <c r="A577" s="934"/>
      <c r="B577" s="941"/>
      <c r="C577" s="926">
        <v>568</v>
      </c>
      <c r="D577" s="943"/>
      <c r="E577" s="943"/>
      <c r="F577" s="943"/>
      <c r="G577" s="943"/>
      <c r="H577" s="1334"/>
      <c r="I577" s="967"/>
      <c r="J577" s="964" t="e">
        <f t="shared" ref="J577:J584" si="171">_xlfn.IFS(I577=$I$499,$J$499,I577=$I$500,$J$500,I577=$I$501,$J$501,I577=$I$502,$J$502,I577=$I$503,$J$503,I577=$I$504,$J$504,I577=$I$505,$J$505,I577=$I$506,$J$506)</f>
        <v>#N/A</v>
      </c>
      <c r="K577" s="930">
        <f t="shared" ref="K577:K584" si="172">IF(ISNA(J577),0,H577*J577)</f>
        <v>0</v>
      </c>
      <c r="L577" s="929"/>
      <c r="M577" s="929"/>
      <c r="N577" s="930">
        <f t="shared" ref="N577:N585" si="173">K577+L577+M577</f>
        <v>0</v>
      </c>
      <c r="O577" s="952"/>
      <c r="P577" s="952"/>
      <c r="Q577" s="966">
        <f t="shared" si="170"/>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
      <c r="A578" s="934"/>
      <c r="B578" s="941"/>
      <c r="C578" s="926">
        <v>569</v>
      </c>
      <c r="D578" s="943"/>
      <c r="E578" s="943"/>
      <c r="F578" s="943"/>
      <c r="G578" s="943"/>
      <c r="H578" s="1334"/>
      <c r="I578" s="967"/>
      <c r="J578" s="964" t="e">
        <f t="shared" si="171"/>
        <v>#N/A</v>
      </c>
      <c r="K578" s="930">
        <f t="shared" si="172"/>
        <v>0</v>
      </c>
      <c r="L578" s="929"/>
      <c r="M578" s="929"/>
      <c r="N578" s="930">
        <f t="shared" si="173"/>
        <v>0</v>
      </c>
      <c r="O578" s="952"/>
      <c r="P578" s="952"/>
      <c r="Q578" s="966">
        <f t="shared" si="170"/>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
      <c r="A579" s="934"/>
      <c r="B579" s="941"/>
      <c r="C579" s="926">
        <v>570</v>
      </c>
      <c r="D579" s="943"/>
      <c r="E579" s="943"/>
      <c r="F579" s="943"/>
      <c r="G579" s="943"/>
      <c r="H579" s="1334"/>
      <c r="I579" s="967"/>
      <c r="J579" s="964" t="e">
        <f t="shared" si="171"/>
        <v>#N/A</v>
      </c>
      <c r="K579" s="930">
        <f t="shared" si="172"/>
        <v>0</v>
      </c>
      <c r="L579" s="929"/>
      <c r="M579" s="929"/>
      <c r="N579" s="930">
        <f t="shared" si="173"/>
        <v>0</v>
      </c>
      <c r="O579" s="952"/>
      <c r="P579" s="952"/>
      <c r="Q579" s="966">
        <f t="shared" si="170"/>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
      <c r="A580" s="934"/>
      <c r="B580" s="941"/>
      <c r="C580" s="926">
        <v>571</v>
      </c>
      <c r="D580" s="943"/>
      <c r="E580" s="943"/>
      <c r="F580" s="943"/>
      <c r="G580" s="943"/>
      <c r="H580" s="1334"/>
      <c r="I580" s="967"/>
      <c r="J580" s="964" t="e">
        <f t="shared" si="171"/>
        <v>#N/A</v>
      </c>
      <c r="K580" s="930">
        <f t="shared" si="172"/>
        <v>0</v>
      </c>
      <c r="L580" s="929"/>
      <c r="M580" s="929"/>
      <c r="N580" s="930">
        <f t="shared" si="173"/>
        <v>0</v>
      </c>
      <c r="O580" s="952"/>
      <c r="P580" s="952"/>
      <c r="Q580" s="966">
        <f t="shared" si="170"/>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
      <c r="A581" s="934"/>
      <c r="B581" s="941"/>
      <c r="C581" s="926">
        <v>572</v>
      </c>
      <c r="D581" s="943"/>
      <c r="E581" s="943"/>
      <c r="F581" s="943"/>
      <c r="G581" s="943"/>
      <c r="H581" s="1334"/>
      <c r="I581" s="967"/>
      <c r="J581" s="964" t="e">
        <f t="shared" si="171"/>
        <v>#N/A</v>
      </c>
      <c r="K581" s="930">
        <f t="shared" si="172"/>
        <v>0</v>
      </c>
      <c r="L581" s="929"/>
      <c r="M581" s="929"/>
      <c r="N581" s="930">
        <f t="shared" si="173"/>
        <v>0</v>
      </c>
      <c r="O581" s="952"/>
      <c r="P581" s="952"/>
      <c r="Q581" s="966">
        <f t="shared" si="170"/>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
      <c r="A582" s="934"/>
      <c r="B582" s="941"/>
      <c r="C582" s="926">
        <v>573</v>
      </c>
      <c r="D582" s="943"/>
      <c r="E582" s="943"/>
      <c r="F582" s="943"/>
      <c r="G582" s="943"/>
      <c r="H582" s="1334"/>
      <c r="I582" s="967"/>
      <c r="J582" s="964" t="e">
        <f t="shared" si="171"/>
        <v>#N/A</v>
      </c>
      <c r="K582" s="930">
        <f t="shared" si="172"/>
        <v>0</v>
      </c>
      <c r="L582" s="929"/>
      <c r="M582" s="929"/>
      <c r="N582" s="930">
        <f t="shared" si="173"/>
        <v>0</v>
      </c>
      <c r="O582" s="952"/>
      <c r="P582" s="952"/>
      <c r="Q582" s="966">
        <f t="shared" si="170"/>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
      <c r="A583" s="934"/>
      <c r="B583" s="941"/>
      <c r="C583" s="926">
        <v>574</v>
      </c>
      <c r="D583" s="943"/>
      <c r="E583" s="943"/>
      <c r="F583" s="943"/>
      <c r="G583" s="943"/>
      <c r="H583" s="1334"/>
      <c r="I583" s="967"/>
      <c r="J583" s="964" t="e">
        <f t="shared" si="171"/>
        <v>#N/A</v>
      </c>
      <c r="K583" s="930">
        <f t="shared" si="172"/>
        <v>0</v>
      </c>
      <c r="L583" s="929"/>
      <c r="M583" s="929"/>
      <c r="N583" s="930">
        <f t="shared" si="173"/>
        <v>0</v>
      </c>
      <c r="O583" s="952"/>
      <c r="P583" s="952"/>
      <c r="Q583" s="966">
        <f t="shared" si="170"/>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
      <c r="A584" s="934"/>
      <c r="B584" s="941"/>
      <c r="C584" s="926">
        <v>575</v>
      </c>
      <c r="D584" s="943"/>
      <c r="E584" s="943"/>
      <c r="F584" s="943"/>
      <c r="G584" s="943"/>
      <c r="H584" s="1334"/>
      <c r="I584" s="967"/>
      <c r="J584" s="964" t="e">
        <f t="shared" si="171"/>
        <v>#N/A</v>
      </c>
      <c r="K584" s="930">
        <f t="shared" si="172"/>
        <v>0</v>
      </c>
      <c r="L584" s="929"/>
      <c r="M584" s="929"/>
      <c r="N584" s="930">
        <f t="shared" si="173"/>
        <v>0</v>
      </c>
      <c r="O584" s="952"/>
      <c r="P584" s="952"/>
      <c r="Q584" s="966">
        <f t="shared" si="170"/>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
      <c r="A585" s="938" t="s">
        <v>686</v>
      </c>
      <c r="B585" s="941"/>
      <c r="C585" s="926">
        <v>576</v>
      </c>
      <c r="D585" s="943"/>
      <c r="E585" s="943"/>
      <c r="F585" s="943"/>
      <c r="G585" s="943"/>
      <c r="H585" s="1334"/>
      <c r="I585" s="944"/>
      <c r="J585" s="944"/>
      <c r="K585" s="928"/>
      <c r="L585" s="929"/>
      <c r="M585" s="929"/>
      <c r="N585" s="930">
        <f t="shared" si="173"/>
        <v>0</v>
      </c>
      <c r="O585" s="952"/>
      <c r="P585" s="952"/>
      <c r="Q585" s="966">
        <f t="shared" si="170"/>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4">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
      <c r="A588" s="934"/>
      <c r="B588" s="941"/>
      <c r="C588" s="926">
        <v>579</v>
      </c>
      <c r="D588" s="943"/>
      <c r="E588" s="943"/>
      <c r="F588" s="943"/>
      <c r="G588" s="943"/>
      <c r="H588" s="1334"/>
      <c r="I588" s="967"/>
      <c r="J588" s="964" t="e">
        <f t="shared" ref="J588:J595" si="175">_xlfn.IFS(I588=$I$499,$J$499,I588=$I$500,$J$500,I588=$I$501,$J$501,I588=$I$502,$J$502,I588=$I$503,$J$503,I588=$I$504,$J$504,I588=$I$505,$J$505,I588=$I$506,$J$506)</f>
        <v>#N/A</v>
      </c>
      <c r="K588" s="930">
        <f t="shared" ref="K588:K595" si="176">IF(ISNA(J588),0,H588*J588)</f>
        <v>0</v>
      </c>
      <c r="L588" s="929"/>
      <c r="M588" s="929"/>
      <c r="N588" s="930">
        <f t="shared" ref="N588:N596" si="177">K588+L588+M588</f>
        <v>0</v>
      </c>
      <c r="O588" s="952"/>
      <c r="P588" s="952"/>
      <c r="Q588" s="966">
        <f t="shared" si="174"/>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
      <c r="A589" s="934"/>
      <c r="B589" s="941"/>
      <c r="C589" s="926">
        <v>580</v>
      </c>
      <c r="D589" s="943"/>
      <c r="E589" s="943"/>
      <c r="F589" s="943"/>
      <c r="G589" s="943"/>
      <c r="H589" s="1334"/>
      <c r="I589" s="967"/>
      <c r="J589" s="964" t="e">
        <f t="shared" si="175"/>
        <v>#N/A</v>
      </c>
      <c r="K589" s="930">
        <f t="shared" si="176"/>
        <v>0</v>
      </c>
      <c r="L589" s="929"/>
      <c r="M589" s="929"/>
      <c r="N589" s="930">
        <f t="shared" si="177"/>
        <v>0</v>
      </c>
      <c r="O589" s="952"/>
      <c r="P589" s="952"/>
      <c r="Q589" s="966">
        <f t="shared" si="174"/>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
      <c r="A590" s="934"/>
      <c r="B590" s="941"/>
      <c r="C590" s="926">
        <v>581</v>
      </c>
      <c r="D590" s="943"/>
      <c r="E590" s="943"/>
      <c r="F590" s="943"/>
      <c r="G590" s="943"/>
      <c r="H590" s="1334"/>
      <c r="I590" s="967"/>
      <c r="J590" s="964" t="e">
        <f t="shared" si="175"/>
        <v>#N/A</v>
      </c>
      <c r="K590" s="930">
        <f t="shared" si="176"/>
        <v>0</v>
      </c>
      <c r="L590" s="929"/>
      <c r="M590" s="929"/>
      <c r="N590" s="930">
        <f t="shared" si="177"/>
        <v>0</v>
      </c>
      <c r="O590" s="952"/>
      <c r="P590" s="952"/>
      <c r="Q590" s="966">
        <f t="shared" si="174"/>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
      <c r="A591" s="934"/>
      <c r="B591" s="941"/>
      <c r="C591" s="926">
        <v>582</v>
      </c>
      <c r="D591" s="943"/>
      <c r="E591" s="943"/>
      <c r="F591" s="943"/>
      <c r="G591" s="943"/>
      <c r="H591" s="1334"/>
      <c r="I591" s="967"/>
      <c r="J591" s="964" t="e">
        <f t="shared" si="175"/>
        <v>#N/A</v>
      </c>
      <c r="K591" s="930">
        <f t="shared" si="176"/>
        <v>0</v>
      </c>
      <c r="L591" s="929"/>
      <c r="M591" s="929"/>
      <c r="N591" s="930">
        <f t="shared" si="177"/>
        <v>0</v>
      </c>
      <c r="O591" s="952"/>
      <c r="P591" s="952"/>
      <c r="Q591" s="966">
        <f t="shared" si="174"/>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
      <c r="A592" s="934"/>
      <c r="B592" s="941"/>
      <c r="C592" s="926">
        <v>583</v>
      </c>
      <c r="D592" s="943"/>
      <c r="E592" s="943"/>
      <c r="F592" s="943"/>
      <c r="G592" s="943"/>
      <c r="H592" s="1334"/>
      <c r="I592" s="967"/>
      <c r="J592" s="964" t="e">
        <f t="shared" si="175"/>
        <v>#N/A</v>
      </c>
      <c r="K592" s="930">
        <f t="shared" si="176"/>
        <v>0</v>
      </c>
      <c r="L592" s="929"/>
      <c r="M592" s="929"/>
      <c r="N592" s="930">
        <f t="shared" si="177"/>
        <v>0</v>
      </c>
      <c r="O592" s="952"/>
      <c r="P592" s="952"/>
      <c r="Q592" s="966">
        <f t="shared" si="174"/>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
      <c r="A593" s="934"/>
      <c r="B593" s="941"/>
      <c r="C593" s="926">
        <v>584</v>
      </c>
      <c r="D593" s="943"/>
      <c r="E593" s="943"/>
      <c r="F593" s="943"/>
      <c r="G593" s="943"/>
      <c r="H593" s="1334"/>
      <c r="I593" s="967"/>
      <c r="J593" s="964" t="e">
        <f t="shared" si="175"/>
        <v>#N/A</v>
      </c>
      <c r="K593" s="930">
        <f t="shared" si="176"/>
        <v>0</v>
      </c>
      <c r="L593" s="929"/>
      <c r="M593" s="929"/>
      <c r="N593" s="930">
        <f t="shared" si="177"/>
        <v>0</v>
      </c>
      <c r="O593" s="952"/>
      <c r="P593" s="952"/>
      <c r="Q593" s="966">
        <f t="shared" si="174"/>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
      <c r="A594" s="934"/>
      <c r="B594" s="941"/>
      <c r="C594" s="926">
        <v>585</v>
      </c>
      <c r="D594" s="943"/>
      <c r="E594" s="943"/>
      <c r="F594" s="943"/>
      <c r="G594" s="943"/>
      <c r="H594" s="1334"/>
      <c r="I594" s="967"/>
      <c r="J594" s="964" t="e">
        <f t="shared" si="175"/>
        <v>#N/A</v>
      </c>
      <c r="K594" s="930">
        <f t="shared" si="176"/>
        <v>0</v>
      </c>
      <c r="L594" s="929"/>
      <c r="M594" s="929"/>
      <c r="N594" s="930">
        <f t="shared" si="177"/>
        <v>0</v>
      </c>
      <c r="O594" s="952"/>
      <c r="P594" s="952"/>
      <c r="Q594" s="966">
        <f t="shared" si="174"/>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
      <c r="A595" s="934"/>
      <c r="B595" s="941"/>
      <c r="C595" s="926">
        <v>586</v>
      </c>
      <c r="D595" s="943"/>
      <c r="E595" s="943"/>
      <c r="F595" s="943"/>
      <c r="G595" s="943"/>
      <c r="H595" s="1334"/>
      <c r="I595" s="967"/>
      <c r="J595" s="964" t="e">
        <f t="shared" si="175"/>
        <v>#N/A</v>
      </c>
      <c r="K595" s="930">
        <f t="shared" si="176"/>
        <v>0</v>
      </c>
      <c r="L595" s="929"/>
      <c r="M595" s="929"/>
      <c r="N595" s="930">
        <f t="shared" si="177"/>
        <v>0</v>
      </c>
      <c r="O595" s="952"/>
      <c r="P595" s="952"/>
      <c r="Q595" s="966">
        <f t="shared" si="174"/>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
      <c r="A596" s="938" t="s">
        <v>686</v>
      </c>
      <c r="B596" s="941"/>
      <c r="C596" s="926">
        <v>587</v>
      </c>
      <c r="D596" s="943"/>
      <c r="E596" s="943"/>
      <c r="F596" s="943"/>
      <c r="G596" s="943"/>
      <c r="H596" s="1334"/>
      <c r="I596" s="944"/>
      <c r="J596" s="944"/>
      <c r="K596" s="928"/>
      <c r="L596" s="929"/>
      <c r="M596" s="929"/>
      <c r="N596" s="930">
        <f t="shared" si="177"/>
        <v>0</v>
      </c>
      <c r="O596" s="952"/>
      <c r="P596" s="952"/>
      <c r="Q596" s="966">
        <f t="shared" si="174"/>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8">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
      <c r="A599" s="934"/>
      <c r="B599" s="941"/>
      <c r="C599" s="926">
        <v>590</v>
      </c>
      <c r="D599" s="943"/>
      <c r="E599" s="943"/>
      <c r="F599" s="943"/>
      <c r="G599" s="943"/>
      <c r="H599" s="1334"/>
      <c r="I599" s="967"/>
      <c r="J599" s="964" t="e">
        <f t="shared" ref="J599:J606" si="179">_xlfn.IFS(I599=$I$499,$J$499,I599=$I$500,$J$500,I599=$I$501,$J$501,I599=$I$502,$J$502,I599=$I$503,$J$503,I599=$I$504,$J$504,I599=$I$505,$J$505,I599=$I$506,$J$506)</f>
        <v>#N/A</v>
      </c>
      <c r="K599" s="930">
        <f t="shared" ref="K599:K606" si="180">IF(ISNA(J599),0,H599*J599)</f>
        <v>0</v>
      </c>
      <c r="L599" s="929"/>
      <c r="M599" s="929"/>
      <c r="N599" s="930">
        <f t="shared" ref="N599:N607" si="181">K599+L599+M599</f>
        <v>0</v>
      </c>
      <c r="O599" s="952"/>
      <c r="P599" s="952"/>
      <c r="Q599" s="966">
        <f t="shared" si="178"/>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
      <c r="A600" s="934"/>
      <c r="B600" s="941"/>
      <c r="C600" s="926">
        <v>591</v>
      </c>
      <c r="D600" s="943"/>
      <c r="E600" s="943"/>
      <c r="F600" s="943"/>
      <c r="G600" s="943"/>
      <c r="H600" s="1334"/>
      <c r="I600" s="967"/>
      <c r="J600" s="964" t="e">
        <f t="shared" si="179"/>
        <v>#N/A</v>
      </c>
      <c r="K600" s="930">
        <f t="shared" si="180"/>
        <v>0</v>
      </c>
      <c r="L600" s="929"/>
      <c r="M600" s="929"/>
      <c r="N600" s="930">
        <f t="shared" si="181"/>
        <v>0</v>
      </c>
      <c r="O600" s="952"/>
      <c r="P600" s="952"/>
      <c r="Q600" s="966">
        <f t="shared" si="178"/>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
      <c r="A601" s="934"/>
      <c r="B601" s="941"/>
      <c r="C601" s="926">
        <v>592</v>
      </c>
      <c r="D601" s="943"/>
      <c r="E601" s="943"/>
      <c r="F601" s="943"/>
      <c r="G601" s="943"/>
      <c r="H601" s="1334"/>
      <c r="I601" s="967"/>
      <c r="J601" s="964" t="e">
        <f t="shared" si="179"/>
        <v>#N/A</v>
      </c>
      <c r="K601" s="930">
        <f t="shared" si="180"/>
        <v>0</v>
      </c>
      <c r="L601" s="929"/>
      <c r="M601" s="929"/>
      <c r="N601" s="930">
        <f t="shared" si="181"/>
        <v>0</v>
      </c>
      <c r="O601" s="952"/>
      <c r="P601" s="952"/>
      <c r="Q601" s="966">
        <f t="shared" si="178"/>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
      <c r="A602" s="934"/>
      <c r="B602" s="941"/>
      <c r="C602" s="926">
        <v>593</v>
      </c>
      <c r="D602" s="943"/>
      <c r="E602" s="943"/>
      <c r="F602" s="943"/>
      <c r="G602" s="943"/>
      <c r="H602" s="1334"/>
      <c r="I602" s="967"/>
      <c r="J602" s="964" t="e">
        <f t="shared" si="179"/>
        <v>#N/A</v>
      </c>
      <c r="K602" s="930">
        <f t="shared" si="180"/>
        <v>0</v>
      </c>
      <c r="L602" s="929"/>
      <c r="M602" s="929"/>
      <c r="N602" s="930">
        <f t="shared" si="181"/>
        <v>0</v>
      </c>
      <c r="O602" s="952"/>
      <c r="P602" s="952"/>
      <c r="Q602" s="966">
        <f t="shared" si="178"/>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
      <c r="A603" s="934"/>
      <c r="B603" s="941"/>
      <c r="C603" s="926">
        <v>594</v>
      </c>
      <c r="D603" s="943"/>
      <c r="E603" s="943"/>
      <c r="F603" s="943"/>
      <c r="G603" s="943"/>
      <c r="H603" s="1334"/>
      <c r="I603" s="967"/>
      <c r="J603" s="964" t="e">
        <f t="shared" si="179"/>
        <v>#N/A</v>
      </c>
      <c r="K603" s="930">
        <f t="shared" si="180"/>
        <v>0</v>
      </c>
      <c r="L603" s="929"/>
      <c r="M603" s="929"/>
      <c r="N603" s="930">
        <f t="shared" si="181"/>
        <v>0</v>
      </c>
      <c r="O603" s="952"/>
      <c r="P603" s="952"/>
      <c r="Q603" s="966">
        <f t="shared" si="178"/>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
      <c r="A604" s="934"/>
      <c r="B604" s="941"/>
      <c r="C604" s="926">
        <v>595</v>
      </c>
      <c r="D604" s="943"/>
      <c r="E604" s="943"/>
      <c r="F604" s="943"/>
      <c r="G604" s="943"/>
      <c r="H604" s="1334"/>
      <c r="I604" s="967"/>
      <c r="J604" s="964" t="e">
        <f t="shared" si="179"/>
        <v>#N/A</v>
      </c>
      <c r="K604" s="930">
        <f t="shared" si="180"/>
        <v>0</v>
      </c>
      <c r="L604" s="929"/>
      <c r="M604" s="929"/>
      <c r="N604" s="930">
        <f t="shared" si="181"/>
        <v>0</v>
      </c>
      <c r="O604" s="952"/>
      <c r="P604" s="952"/>
      <c r="Q604" s="966">
        <f t="shared" si="178"/>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
      <c r="A605" s="934"/>
      <c r="B605" s="941"/>
      <c r="C605" s="926">
        <v>596</v>
      </c>
      <c r="D605" s="943"/>
      <c r="E605" s="943"/>
      <c r="F605" s="943"/>
      <c r="G605" s="943"/>
      <c r="H605" s="1334"/>
      <c r="I605" s="967"/>
      <c r="J605" s="964" t="e">
        <f t="shared" si="179"/>
        <v>#N/A</v>
      </c>
      <c r="K605" s="930">
        <f t="shared" si="180"/>
        <v>0</v>
      </c>
      <c r="L605" s="929"/>
      <c r="M605" s="929"/>
      <c r="N605" s="930">
        <f t="shared" si="181"/>
        <v>0</v>
      </c>
      <c r="O605" s="952"/>
      <c r="P605" s="952"/>
      <c r="Q605" s="966">
        <f t="shared" si="178"/>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
      <c r="A606" s="934"/>
      <c r="B606" s="941"/>
      <c r="C606" s="926">
        <v>597</v>
      </c>
      <c r="D606" s="943"/>
      <c r="E606" s="943"/>
      <c r="F606" s="943"/>
      <c r="G606" s="943"/>
      <c r="H606" s="1334"/>
      <c r="I606" s="967"/>
      <c r="J606" s="964" t="e">
        <f t="shared" si="179"/>
        <v>#N/A</v>
      </c>
      <c r="K606" s="930">
        <f t="shared" si="180"/>
        <v>0</v>
      </c>
      <c r="L606" s="929"/>
      <c r="M606" s="929"/>
      <c r="N606" s="930">
        <f t="shared" si="181"/>
        <v>0</v>
      </c>
      <c r="O606" s="952"/>
      <c r="P606" s="952"/>
      <c r="Q606" s="966">
        <f t="shared" si="178"/>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
      <c r="A607" s="938" t="s">
        <v>686</v>
      </c>
      <c r="B607" s="941"/>
      <c r="C607" s="926">
        <v>598</v>
      </c>
      <c r="D607" s="943"/>
      <c r="E607" s="943"/>
      <c r="F607" s="943"/>
      <c r="G607" s="943"/>
      <c r="H607" s="1334"/>
      <c r="I607" s="944"/>
      <c r="J607" s="944"/>
      <c r="K607" s="928"/>
      <c r="L607" s="929"/>
      <c r="M607" s="929"/>
      <c r="N607" s="930">
        <f t="shared" si="181"/>
        <v>0</v>
      </c>
      <c r="O607" s="952"/>
      <c r="P607" s="952"/>
      <c r="Q607" s="966">
        <f t="shared" si="178"/>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2">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
      <c r="A610" s="934"/>
      <c r="B610" s="941"/>
      <c r="C610" s="926">
        <v>601</v>
      </c>
      <c r="D610" s="943"/>
      <c r="E610" s="943"/>
      <c r="F610" s="943"/>
      <c r="G610" s="943"/>
      <c r="H610" s="1334"/>
      <c r="I610" s="967"/>
      <c r="J610" s="964" t="e">
        <f t="shared" ref="J610:J617" si="183">_xlfn.IFS(I610=$I$499,$J$499,I610=$I$500,$J$500,I610=$I$501,$J$501,I610=$I$502,$J$502,I610=$I$503,$J$503,I610=$I$504,$J$504,I610=$I$505,$J$505,I610=$I$506,$J$506)</f>
        <v>#N/A</v>
      </c>
      <c r="K610" s="930">
        <f t="shared" ref="K610:K617" si="184">IF(ISNA(J610),0,H610*J610)</f>
        <v>0</v>
      </c>
      <c r="L610" s="929"/>
      <c r="M610" s="929"/>
      <c r="N610" s="930">
        <f t="shared" ref="N610:N618" si="185">K610+L610+M610</f>
        <v>0</v>
      </c>
      <c r="O610" s="952"/>
      <c r="P610" s="952"/>
      <c r="Q610" s="966">
        <f t="shared" si="182"/>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
      <c r="A611" s="934"/>
      <c r="B611" s="941"/>
      <c r="C611" s="926">
        <v>602</v>
      </c>
      <c r="D611" s="943"/>
      <c r="E611" s="943"/>
      <c r="F611" s="943"/>
      <c r="G611" s="943"/>
      <c r="H611" s="1334"/>
      <c r="I611" s="967"/>
      <c r="J611" s="964" t="e">
        <f t="shared" si="183"/>
        <v>#N/A</v>
      </c>
      <c r="K611" s="930">
        <f t="shared" si="184"/>
        <v>0</v>
      </c>
      <c r="L611" s="929"/>
      <c r="M611" s="929"/>
      <c r="N611" s="930">
        <f t="shared" si="185"/>
        <v>0</v>
      </c>
      <c r="O611" s="952"/>
      <c r="P611" s="952"/>
      <c r="Q611" s="966">
        <f t="shared" si="182"/>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
      <c r="A612" s="934"/>
      <c r="B612" s="941"/>
      <c r="C612" s="926">
        <v>603</v>
      </c>
      <c r="D612" s="943"/>
      <c r="E612" s="943"/>
      <c r="F612" s="943"/>
      <c r="G612" s="943"/>
      <c r="H612" s="1334"/>
      <c r="I612" s="967"/>
      <c r="J612" s="964" t="e">
        <f t="shared" si="183"/>
        <v>#N/A</v>
      </c>
      <c r="K612" s="930">
        <f t="shared" si="184"/>
        <v>0</v>
      </c>
      <c r="L612" s="929"/>
      <c r="M612" s="929"/>
      <c r="N612" s="930">
        <f t="shared" si="185"/>
        <v>0</v>
      </c>
      <c r="O612" s="952"/>
      <c r="P612" s="952"/>
      <c r="Q612" s="966">
        <f t="shared" si="182"/>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
      <c r="A613" s="934"/>
      <c r="B613" s="941"/>
      <c r="C613" s="926">
        <v>604</v>
      </c>
      <c r="D613" s="943"/>
      <c r="E613" s="943"/>
      <c r="F613" s="943"/>
      <c r="G613" s="943"/>
      <c r="H613" s="1334"/>
      <c r="I613" s="967"/>
      <c r="J613" s="964" t="e">
        <f t="shared" si="183"/>
        <v>#N/A</v>
      </c>
      <c r="K613" s="930">
        <f t="shared" si="184"/>
        <v>0</v>
      </c>
      <c r="L613" s="929"/>
      <c r="M613" s="929"/>
      <c r="N613" s="930">
        <f t="shared" si="185"/>
        <v>0</v>
      </c>
      <c r="O613" s="952"/>
      <c r="P613" s="952"/>
      <c r="Q613" s="966">
        <f t="shared" si="182"/>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
      <c r="A614" s="934"/>
      <c r="B614" s="941"/>
      <c r="C614" s="926">
        <v>605</v>
      </c>
      <c r="D614" s="943"/>
      <c r="E614" s="943"/>
      <c r="F614" s="943"/>
      <c r="G614" s="943"/>
      <c r="H614" s="1334"/>
      <c r="I614" s="967"/>
      <c r="J614" s="964" t="e">
        <f t="shared" si="183"/>
        <v>#N/A</v>
      </c>
      <c r="K614" s="930">
        <f t="shared" si="184"/>
        <v>0</v>
      </c>
      <c r="L614" s="929"/>
      <c r="M614" s="929"/>
      <c r="N614" s="930">
        <f t="shared" si="185"/>
        <v>0</v>
      </c>
      <c r="O614" s="952"/>
      <c r="P614" s="952"/>
      <c r="Q614" s="966">
        <f t="shared" si="182"/>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
      <c r="A615" s="934"/>
      <c r="B615" s="941"/>
      <c r="C615" s="926">
        <v>606</v>
      </c>
      <c r="D615" s="943"/>
      <c r="E615" s="943"/>
      <c r="F615" s="943"/>
      <c r="G615" s="943"/>
      <c r="H615" s="1334"/>
      <c r="I615" s="967"/>
      <c r="J615" s="964" t="e">
        <f t="shared" si="183"/>
        <v>#N/A</v>
      </c>
      <c r="K615" s="930">
        <f t="shared" si="184"/>
        <v>0</v>
      </c>
      <c r="L615" s="929"/>
      <c r="M615" s="929"/>
      <c r="N615" s="930">
        <f t="shared" si="185"/>
        <v>0</v>
      </c>
      <c r="O615" s="952"/>
      <c r="P615" s="952"/>
      <c r="Q615" s="966">
        <f t="shared" si="182"/>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
      <c r="A616" s="934"/>
      <c r="B616" s="941"/>
      <c r="C616" s="926">
        <v>607</v>
      </c>
      <c r="D616" s="943"/>
      <c r="E616" s="943"/>
      <c r="F616" s="943"/>
      <c r="G616" s="943"/>
      <c r="H616" s="1334"/>
      <c r="I616" s="967"/>
      <c r="J616" s="964" t="e">
        <f t="shared" si="183"/>
        <v>#N/A</v>
      </c>
      <c r="K616" s="930">
        <f t="shared" si="184"/>
        <v>0</v>
      </c>
      <c r="L616" s="929"/>
      <c r="M616" s="929"/>
      <c r="N616" s="930">
        <f t="shared" si="185"/>
        <v>0</v>
      </c>
      <c r="O616" s="952"/>
      <c r="P616" s="952"/>
      <c r="Q616" s="966">
        <f t="shared" si="182"/>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
      <c r="A617" s="934"/>
      <c r="B617" s="941"/>
      <c r="C617" s="926">
        <v>608</v>
      </c>
      <c r="D617" s="943"/>
      <c r="E617" s="943"/>
      <c r="F617" s="943"/>
      <c r="G617" s="943"/>
      <c r="H617" s="1334"/>
      <c r="I617" s="967"/>
      <c r="J617" s="964" t="e">
        <f t="shared" si="183"/>
        <v>#N/A</v>
      </c>
      <c r="K617" s="930">
        <f t="shared" si="184"/>
        <v>0</v>
      </c>
      <c r="L617" s="929"/>
      <c r="M617" s="929"/>
      <c r="N617" s="930">
        <f t="shared" si="185"/>
        <v>0</v>
      </c>
      <c r="O617" s="952"/>
      <c r="P617" s="952"/>
      <c r="Q617" s="966">
        <f t="shared" si="182"/>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
      <c r="A618" s="938" t="s">
        <v>686</v>
      </c>
      <c r="B618" s="941"/>
      <c r="C618" s="926">
        <v>609</v>
      </c>
      <c r="D618" s="943"/>
      <c r="E618" s="943"/>
      <c r="F618" s="943"/>
      <c r="G618" s="943"/>
      <c r="H618" s="1334"/>
      <c r="I618" s="944"/>
      <c r="J618" s="944"/>
      <c r="K618" s="928"/>
      <c r="L618" s="929"/>
      <c r="M618" s="929"/>
      <c r="N618" s="930">
        <f t="shared" si="185"/>
        <v>0</v>
      </c>
      <c r="O618" s="952"/>
      <c r="P618" s="952"/>
      <c r="Q618" s="966">
        <f t="shared" si="182"/>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6">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
      <c r="A621" s="934"/>
      <c r="B621" s="941"/>
      <c r="C621" s="926">
        <v>612</v>
      </c>
      <c r="D621" s="943"/>
      <c r="E621" s="943"/>
      <c r="F621" s="943"/>
      <c r="G621" s="943"/>
      <c r="H621" s="1334"/>
      <c r="I621" s="967"/>
      <c r="J621" s="964" t="e">
        <f t="shared" ref="J621:J628" si="187">_xlfn.IFS(I621=$I$499,$J$499,I621=$I$500,$J$500,I621=$I$501,$J$501,I621=$I$502,$J$502,I621=$I$503,$J$503,I621=$I$504,$J$504,I621=$I$505,$J$505,I621=$I$506,$J$506)</f>
        <v>#N/A</v>
      </c>
      <c r="K621" s="930">
        <f t="shared" ref="K621:K628" si="188">IF(ISNA(J621),0,H621*J621)</f>
        <v>0</v>
      </c>
      <c r="L621" s="929"/>
      <c r="M621" s="929"/>
      <c r="N621" s="930">
        <f t="shared" ref="N621:N629" si="189">K621+L621+M621</f>
        <v>0</v>
      </c>
      <c r="O621" s="952"/>
      <c r="P621" s="952"/>
      <c r="Q621" s="966">
        <f t="shared" si="186"/>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
      <c r="A622" s="934"/>
      <c r="B622" s="941"/>
      <c r="C622" s="926">
        <v>613</v>
      </c>
      <c r="D622" s="943"/>
      <c r="E622" s="943"/>
      <c r="F622" s="943"/>
      <c r="G622" s="943"/>
      <c r="H622" s="1334"/>
      <c r="I622" s="967"/>
      <c r="J622" s="964" t="e">
        <f t="shared" si="187"/>
        <v>#N/A</v>
      </c>
      <c r="K622" s="930">
        <f t="shared" si="188"/>
        <v>0</v>
      </c>
      <c r="L622" s="929"/>
      <c r="M622" s="929"/>
      <c r="N622" s="930">
        <f t="shared" si="189"/>
        <v>0</v>
      </c>
      <c r="O622" s="952"/>
      <c r="P622" s="952"/>
      <c r="Q622" s="966">
        <f t="shared" si="186"/>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
      <c r="A623" s="934"/>
      <c r="B623" s="941"/>
      <c r="C623" s="926">
        <v>614</v>
      </c>
      <c r="D623" s="943"/>
      <c r="E623" s="943"/>
      <c r="F623" s="943"/>
      <c r="G623" s="943"/>
      <c r="H623" s="1334"/>
      <c r="I623" s="967"/>
      <c r="J623" s="964" t="e">
        <f t="shared" si="187"/>
        <v>#N/A</v>
      </c>
      <c r="K623" s="930">
        <f t="shared" si="188"/>
        <v>0</v>
      </c>
      <c r="L623" s="929"/>
      <c r="M623" s="929"/>
      <c r="N623" s="930">
        <f t="shared" si="189"/>
        <v>0</v>
      </c>
      <c r="O623" s="952"/>
      <c r="P623" s="952"/>
      <c r="Q623" s="966">
        <f t="shared" si="186"/>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
      <c r="A624" s="934"/>
      <c r="B624" s="941"/>
      <c r="C624" s="926">
        <v>615</v>
      </c>
      <c r="D624" s="943"/>
      <c r="E624" s="943"/>
      <c r="F624" s="943"/>
      <c r="G624" s="943"/>
      <c r="H624" s="1334"/>
      <c r="I624" s="967"/>
      <c r="J624" s="964" t="e">
        <f t="shared" si="187"/>
        <v>#N/A</v>
      </c>
      <c r="K624" s="930">
        <f t="shared" si="188"/>
        <v>0</v>
      </c>
      <c r="L624" s="929"/>
      <c r="M624" s="929"/>
      <c r="N624" s="930">
        <f t="shared" si="189"/>
        <v>0</v>
      </c>
      <c r="O624" s="952"/>
      <c r="P624" s="952"/>
      <c r="Q624" s="966">
        <f t="shared" si="186"/>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
      <c r="A625" s="934"/>
      <c r="B625" s="941"/>
      <c r="C625" s="926">
        <v>616</v>
      </c>
      <c r="D625" s="943"/>
      <c r="E625" s="943"/>
      <c r="F625" s="943"/>
      <c r="G625" s="943"/>
      <c r="H625" s="1334"/>
      <c r="I625" s="967"/>
      <c r="J625" s="964" t="e">
        <f t="shared" si="187"/>
        <v>#N/A</v>
      </c>
      <c r="K625" s="930">
        <f t="shared" si="188"/>
        <v>0</v>
      </c>
      <c r="L625" s="929"/>
      <c r="M625" s="929"/>
      <c r="N625" s="930">
        <f t="shared" si="189"/>
        <v>0</v>
      </c>
      <c r="O625" s="952"/>
      <c r="P625" s="952"/>
      <c r="Q625" s="966">
        <f t="shared" si="186"/>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
      <c r="A626" s="934"/>
      <c r="B626" s="941"/>
      <c r="C626" s="926">
        <v>617</v>
      </c>
      <c r="D626" s="943"/>
      <c r="E626" s="943"/>
      <c r="F626" s="943"/>
      <c r="G626" s="943"/>
      <c r="H626" s="1334"/>
      <c r="I626" s="967"/>
      <c r="J626" s="964" t="e">
        <f t="shared" si="187"/>
        <v>#N/A</v>
      </c>
      <c r="K626" s="930">
        <f t="shared" si="188"/>
        <v>0</v>
      </c>
      <c r="L626" s="929"/>
      <c r="M626" s="929"/>
      <c r="N626" s="930">
        <f t="shared" si="189"/>
        <v>0</v>
      </c>
      <c r="O626" s="952"/>
      <c r="P626" s="952"/>
      <c r="Q626" s="966">
        <f t="shared" si="186"/>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
      <c r="A627" s="934"/>
      <c r="B627" s="941"/>
      <c r="C627" s="926">
        <v>618</v>
      </c>
      <c r="D627" s="943"/>
      <c r="E627" s="943"/>
      <c r="F627" s="943"/>
      <c r="G627" s="943"/>
      <c r="H627" s="1334"/>
      <c r="I627" s="967"/>
      <c r="J627" s="964" t="e">
        <f t="shared" si="187"/>
        <v>#N/A</v>
      </c>
      <c r="K627" s="930">
        <f t="shared" si="188"/>
        <v>0</v>
      </c>
      <c r="L627" s="929"/>
      <c r="M627" s="929"/>
      <c r="N627" s="930">
        <f t="shared" si="189"/>
        <v>0</v>
      </c>
      <c r="O627" s="952"/>
      <c r="P627" s="952"/>
      <c r="Q627" s="966">
        <f t="shared" si="186"/>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
      <c r="A628" s="934"/>
      <c r="B628" s="941"/>
      <c r="C628" s="926">
        <v>619</v>
      </c>
      <c r="D628" s="943"/>
      <c r="E628" s="943"/>
      <c r="F628" s="943"/>
      <c r="G628" s="943"/>
      <c r="H628" s="1334"/>
      <c r="I628" s="967"/>
      <c r="J628" s="964" t="e">
        <f t="shared" si="187"/>
        <v>#N/A</v>
      </c>
      <c r="K628" s="930">
        <f t="shared" si="188"/>
        <v>0</v>
      </c>
      <c r="L628" s="929"/>
      <c r="M628" s="929"/>
      <c r="N628" s="930">
        <f t="shared" si="189"/>
        <v>0</v>
      </c>
      <c r="O628" s="952"/>
      <c r="P628" s="952"/>
      <c r="Q628" s="966">
        <f t="shared" si="186"/>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
      <c r="A629" s="938" t="s">
        <v>686</v>
      </c>
      <c r="B629" s="941"/>
      <c r="C629" s="926">
        <v>620</v>
      </c>
      <c r="D629" s="943"/>
      <c r="E629" s="943"/>
      <c r="F629" s="943"/>
      <c r="G629" s="943"/>
      <c r="H629" s="1334"/>
      <c r="I629" s="944"/>
      <c r="J629" s="944"/>
      <c r="K629" s="928"/>
      <c r="L629" s="929"/>
      <c r="M629" s="929"/>
      <c r="N629" s="930">
        <f t="shared" si="189"/>
        <v>0</v>
      </c>
      <c r="O629" s="952"/>
      <c r="P629" s="952"/>
      <c r="Q629" s="966">
        <f t="shared" si="186"/>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0">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
      <c r="A632" s="934"/>
      <c r="B632" s="941"/>
      <c r="C632" s="926">
        <v>623</v>
      </c>
      <c r="D632" s="943"/>
      <c r="E632" s="943"/>
      <c r="F632" s="943"/>
      <c r="G632" s="943"/>
      <c r="H632" s="1334"/>
      <c r="I632" s="967"/>
      <c r="J632" s="964" t="e">
        <f t="shared" ref="J632:J639" si="191">_xlfn.IFS(I632=$I$499,$J$499,I632=$I$500,$J$500,I632=$I$501,$J$501,I632=$I$502,$J$502,I632=$I$503,$J$503,I632=$I$504,$J$504,I632=$I$505,$J$505,I632=$I$506,$J$506)</f>
        <v>#N/A</v>
      </c>
      <c r="K632" s="930">
        <f t="shared" ref="K632:K639" si="192">IF(ISNA(J632),0,H632*J632)</f>
        <v>0</v>
      </c>
      <c r="L632" s="929"/>
      <c r="M632" s="929"/>
      <c r="N632" s="930">
        <f t="shared" ref="N632:N640" si="193">K632+L632+M632</f>
        <v>0</v>
      </c>
      <c r="O632" s="952"/>
      <c r="P632" s="952"/>
      <c r="Q632" s="966">
        <f t="shared" si="190"/>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
      <c r="A633" s="934"/>
      <c r="B633" s="941"/>
      <c r="C633" s="926">
        <v>624</v>
      </c>
      <c r="D633" s="943"/>
      <c r="E633" s="943"/>
      <c r="F633" s="943"/>
      <c r="G633" s="943"/>
      <c r="H633" s="1334"/>
      <c r="I633" s="967"/>
      <c r="J633" s="964" t="e">
        <f t="shared" si="191"/>
        <v>#N/A</v>
      </c>
      <c r="K633" s="930">
        <f t="shared" si="192"/>
        <v>0</v>
      </c>
      <c r="L633" s="929"/>
      <c r="M633" s="929"/>
      <c r="N633" s="930">
        <f t="shared" si="193"/>
        <v>0</v>
      </c>
      <c r="O633" s="952"/>
      <c r="P633" s="952"/>
      <c r="Q633" s="966">
        <f t="shared" si="190"/>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
      <c r="A634" s="934"/>
      <c r="B634" s="941"/>
      <c r="C634" s="926">
        <v>625</v>
      </c>
      <c r="D634" s="943"/>
      <c r="E634" s="943"/>
      <c r="F634" s="943"/>
      <c r="G634" s="943"/>
      <c r="H634" s="1334"/>
      <c r="I634" s="967"/>
      <c r="J634" s="964" t="e">
        <f t="shared" si="191"/>
        <v>#N/A</v>
      </c>
      <c r="K634" s="930">
        <f t="shared" si="192"/>
        <v>0</v>
      </c>
      <c r="L634" s="929"/>
      <c r="M634" s="929"/>
      <c r="N634" s="930">
        <f t="shared" si="193"/>
        <v>0</v>
      </c>
      <c r="O634" s="952"/>
      <c r="P634" s="952"/>
      <c r="Q634" s="966">
        <f t="shared" si="190"/>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
      <c r="A635" s="934"/>
      <c r="B635" s="941"/>
      <c r="C635" s="926">
        <v>626</v>
      </c>
      <c r="D635" s="943"/>
      <c r="E635" s="943"/>
      <c r="F635" s="943"/>
      <c r="G635" s="943"/>
      <c r="H635" s="1334"/>
      <c r="I635" s="967"/>
      <c r="J635" s="964" t="e">
        <f t="shared" si="191"/>
        <v>#N/A</v>
      </c>
      <c r="K635" s="930">
        <f t="shared" si="192"/>
        <v>0</v>
      </c>
      <c r="L635" s="929"/>
      <c r="M635" s="929"/>
      <c r="N635" s="930">
        <f t="shared" si="193"/>
        <v>0</v>
      </c>
      <c r="O635" s="952"/>
      <c r="P635" s="952"/>
      <c r="Q635" s="966">
        <f t="shared" si="190"/>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
      <c r="A636" s="934"/>
      <c r="B636" s="941"/>
      <c r="C636" s="926">
        <v>627</v>
      </c>
      <c r="D636" s="943"/>
      <c r="E636" s="943"/>
      <c r="F636" s="943"/>
      <c r="G636" s="943"/>
      <c r="H636" s="1334"/>
      <c r="I636" s="967"/>
      <c r="J636" s="964" t="e">
        <f t="shared" si="191"/>
        <v>#N/A</v>
      </c>
      <c r="K636" s="930">
        <f t="shared" si="192"/>
        <v>0</v>
      </c>
      <c r="L636" s="929"/>
      <c r="M636" s="929"/>
      <c r="N636" s="930">
        <f t="shared" si="193"/>
        <v>0</v>
      </c>
      <c r="O636" s="952"/>
      <c r="P636" s="952"/>
      <c r="Q636" s="966">
        <f t="shared" si="190"/>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
      <c r="A637" s="934"/>
      <c r="B637" s="941"/>
      <c r="C637" s="926">
        <v>628</v>
      </c>
      <c r="D637" s="943"/>
      <c r="E637" s="943"/>
      <c r="F637" s="943"/>
      <c r="G637" s="943"/>
      <c r="H637" s="1334"/>
      <c r="I637" s="967"/>
      <c r="J637" s="964" t="e">
        <f t="shared" si="191"/>
        <v>#N/A</v>
      </c>
      <c r="K637" s="930">
        <f t="shared" si="192"/>
        <v>0</v>
      </c>
      <c r="L637" s="929"/>
      <c r="M637" s="929"/>
      <c r="N637" s="930">
        <f t="shared" si="193"/>
        <v>0</v>
      </c>
      <c r="O637" s="952"/>
      <c r="P637" s="952"/>
      <c r="Q637" s="966">
        <f t="shared" si="190"/>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
      <c r="A638" s="934"/>
      <c r="B638" s="941"/>
      <c r="C638" s="926">
        <v>629</v>
      </c>
      <c r="D638" s="943"/>
      <c r="E638" s="943"/>
      <c r="F638" s="943"/>
      <c r="G638" s="943"/>
      <c r="H638" s="1334"/>
      <c r="I638" s="967"/>
      <c r="J638" s="964" t="e">
        <f t="shared" si="191"/>
        <v>#N/A</v>
      </c>
      <c r="K638" s="930">
        <f t="shared" si="192"/>
        <v>0</v>
      </c>
      <c r="L638" s="929"/>
      <c r="M638" s="929"/>
      <c r="N638" s="930">
        <f t="shared" si="193"/>
        <v>0</v>
      </c>
      <c r="O638" s="952"/>
      <c r="P638" s="952"/>
      <c r="Q638" s="966">
        <f t="shared" si="190"/>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
      <c r="A639" s="934"/>
      <c r="B639" s="941"/>
      <c r="C639" s="926">
        <v>630</v>
      </c>
      <c r="D639" s="943"/>
      <c r="E639" s="943"/>
      <c r="F639" s="943"/>
      <c r="G639" s="943"/>
      <c r="H639" s="1334"/>
      <c r="I639" s="967"/>
      <c r="J639" s="964" t="e">
        <f t="shared" si="191"/>
        <v>#N/A</v>
      </c>
      <c r="K639" s="930">
        <f t="shared" si="192"/>
        <v>0</v>
      </c>
      <c r="L639" s="929"/>
      <c r="M639" s="929"/>
      <c r="N639" s="930">
        <f t="shared" si="193"/>
        <v>0</v>
      </c>
      <c r="O639" s="952"/>
      <c r="P639" s="952"/>
      <c r="Q639" s="966">
        <f t="shared" si="190"/>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
      <c r="A640" s="938" t="s">
        <v>686</v>
      </c>
      <c r="B640" s="941"/>
      <c r="C640" s="926">
        <v>631</v>
      </c>
      <c r="D640" s="943"/>
      <c r="E640" s="943"/>
      <c r="F640" s="943"/>
      <c r="G640" s="943"/>
      <c r="H640" s="1334"/>
      <c r="I640" s="944"/>
      <c r="J640" s="944"/>
      <c r="K640" s="928"/>
      <c r="L640" s="929"/>
      <c r="M640" s="929"/>
      <c r="N640" s="930">
        <f t="shared" si="193"/>
        <v>0</v>
      </c>
      <c r="O640" s="952"/>
      <c r="P640" s="952"/>
      <c r="Q640" s="966">
        <f t="shared" si="190"/>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4">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
      <c r="A643" s="934"/>
      <c r="B643" s="941"/>
      <c r="C643" s="926">
        <v>634</v>
      </c>
      <c r="D643" s="943"/>
      <c r="E643" s="943"/>
      <c r="F643" s="943"/>
      <c r="G643" s="943"/>
      <c r="H643" s="1334"/>
      <c r="I643" s="967"/>
      <c r="J643" s="964" t="e">
        <f t="shared" ref="J643:J650" si="195">_xlfn.IFS(I643=$I$499,$J$499,I643=$I$500,$J$500,I643=$I$501,$J$501,I643=$I$502,$J$502,I643=$I$503,$J$503,I643=$I$504,$J$504,I643=$I$505,$J$505,I643=$I$506,$J$506)</f>
        <v>#N/A</v>
      </c>
      <c r="K643" s="930">
        <f t="shared" ref="K643:K650" si="196">IF(ISNA(J643),0,H643*J643)</f>
        <v>0</v>
      </c>
      <c r="L643" s="929"/>
      <c r="M643" s="929"/>
      <c r="N643" s="930">
        <f t="shared" ref="N643:N651" si="197">K643+L643+M643</f>
        <v>0</v>
      </c>
      <c r="O643" s="952"/>
      <c r="P643" s="952"/>
      <c r="Q643" s="966">
        <f t="shared" si="194"/>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
      <c r="A644" s="934"/>
      <c r="B644" s="941"/>
      <c r="C644" s="926">
        <v>635</v>
      </c>
      <c r="D644" s="943"/>
      <c r="E644" s="943"/>
      <c r="F644" s="943"/>
      <c r="G644" s="943"/>
      <c r="H644" s="1334"/>
      <c r="I644" s="967"/>
      <c r="J644" s="964" t="e">
        <f t="shared" si="195"/>
        <v>#N/A</v>
      </c>
      <c r="K644" s="930">
        <f t="shared" si="196"/>
        <v>0</v>
      </c>
      <c r="L644" s="929"/>
      <c r="M644" s="929"/>
      <c r="N644" s="930">
        <f t="shared" si="197"/>
        <v>0</v>
      </c>
      <c r="O644" s="952"/>
      <c r="P644" s="952"/>
      <c r="Q644" s="966">
        <f t="shared" si="194"/>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
      <c r="A645" s="934"/>
      <c r="B645" s="941"/>
      <c r="C645" s="926">
        <v>636</v>
      </c>
      <c r="D645" s="943"/>
      <c r="E645" s="943"/>
      <c r="F645" s="943"/>
      <c r="G645" s="943"/>
      <c r="H645" s="1334"/>
      <c r="I645" s="967"/>
      <c r="J645" s="964" t="e">
        <f t="shared" si="195"/>
        <v>#N/A</v>
      </c>
      <c r="K645" s="930">
        <f t="shared" si="196"/>
        <v>0</v>
      </c>
      <c r="L645" s="929"/>
      <c r="M645" s="929"/>
      <c r="N645" s="930">
        <f t="shared" si="197"/>
        <v>0</v>
      </c>
      <c r="O645" s="952"/>
      <c r="P645" s="952"/>
      <c r="Q645" s="966">
        <f t="shared" si="194"/>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
      <c r="A646" s="934"/>
      <c r="B646" s="941"/>
      <c r="C646" s="926">
        <v>637</v>
      </c>
      <c r="D646" s="943"/>
      <c r="E646" s="943"/>
      <c r="F646" s="943"/>
      <c r="G646" s="943"/>
      <c r="H646" s="1334"/>
      <c r="I646" s="967"/>
      <c r="J646" s="964" t="e">
        <f t="shared" si="195"/>
        <v>#N/A</v>
      </c>
      <c r="K646" s="930">
        <f t="shared" si="196"/>
        <v>0</v>
      </c>
      <c r="L646" s="929"/>
      <c r="M646" s="929"/>
      <c r="N646" s="930">
        <f t="shared" si="197"/>
        <v>0</v>
      </c>
      <c r="O646" s="952"/>
      <c r="P646" s="952"/>
      <c r="Q646" s="966">
        <f t="shared" si="194"/>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
      <c r="A647" s="934"/>
      <c r="B647" s="941"/>
      <c r="C647" s="926">
        <v>638</v>
      </c>
      <c r="D647" s="943"/>
      <c r="E647" s="943"/>
      <c r="F647" s="943"/>
      <c r="G647" s="943"/>
      <c r="H647" s="1334"/>
      <c r="I647" s="967"/>
      <c r="J647" s="964" t="e">
        <f t="shared" si="195"/>
        <v>#N/A</v>
      </c>
      <c r="K647" s="930">
        <f t="shared" si="196"/>
        <v>0</v>
      </c>
      <c r="L647" s="929"/>
      <c r="M647" s="929"/>
      <c r="N647" s="930">
        <f t="shared" si="197"/>
        <v>0</v>
      </c>
      <c r="O647" s="952"/>
      <c r="P647" s="952"/>
      <c r="Q647" s="966">
        <f t="shared" si="194"/>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
      <c r="A648" s="934"/>
      <c r="B648" s="941"/>
      <c r="C648" s="926">
        <v>639</v>
      </c>
      <c r="D648" s="943"/>
      <c r="E648" s="943"/>
      <c r="F648" s="943"/>
      <c r="G648" s="943"/>
      <c r="H648" s="1334"/>
      <c r="I648" s="967"/>
      <c r="J648" s="964" t="e">
        <f t="shared" si="195"/>
        <v>#N/A</v>
      </c>
      <c r="K648" s="930">
        <f t="shared" si="196"/>
        <v>0</v>
      </c>
      <c r="L648" s="929"/>
      <c r="M648" s="929"/>
      <c r="N648" s="930">
        <f t="shared" si="197"/>
        <v>0</v>
      </c>
      <c r="O648" s="952"/>
      <c r="P648" s="952"/>
      <c r="Q648" s="966">
        <f t="shared" si="194"/>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
      <c r="A649" s="934"/>
      <c r="B649" s="941"/>
      <c r="C649" s="926">
        <v>640</v>
      </c>
      <c r="D649" s="943"/>
      <c r="E649" s="943"/>
      <c r="F649" s="943"/>
      <c r="G649" s="943"/>
      <c r="H649" s="1334"/>
      <c r="I649" s="967"/>
      <c r="J649" s="964" t="e">
        <f t="shared" si="195"/>
        <v>#N/A</v>
      </c>
      <c r="K649" s="930">
        <f t="shared" si="196"/>
        <v>0</v>
      </c>
      <c r="L649" s="929"/>
      <c r="M649" s="929"/>
      <c r="N649" s="930">
        <f t="shared" si="197"/>
        <v>0</v>
      </c>
      <c r="O649" s="952"/>
      <c r="P649" s="952"/>
      <c r="Q649" s="966">
        <f t="shared" si="194"/>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
      <c r="A650" s="934"/>
      <c r="B650" s="941"/>
      <c r="C650" s="926">
        <v>641</v>
      </c>
      <c r="D650" s="943"/>
      <c r="E650" s="943"/>
      <c r="F650" s="943"/>
      <c r="G650" s="943"/>
      <c r="H650" s="1334"/>
      <c r="I650" s="967"/>
      <c r="J650" s="964" t="e">
        <f t="shared" si="195"/>
        <v>#N/A</v>
      </c>
      <c r="K650" s="930">
        <f t="shared" si="196"/>
        <v>0</v>
      </c>
      <c r="L650" s="929"/>
      <c r="M650" s="929"/>
      <c r="N650" s="930">
        <f t="shared" si="197"/>
        <v>0</v>
      </c>
      <c r="O650" s="952"/>
      <c r="P650" s="952"/>
      <c r="Q650" s="966">
        <f t="shared" si="194"/>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
      <c r="A651" s="938" t="s">
        <v>686</v>
      </c>
      <c r="B651" s="941"/>
      <c r="C651" s="926">
        <v>642</v>
      </c>
      <c r="D651" s="943"/>
      <c r="E651" s="943"/>
      <c r="F651" s="943"/>
      <c r="G651" s="943"/>
      <c r="H651" s="1334"/>
      <c r="I651" s="944"/>
      <c r="J651" s="944"/>
      <c r="K651" s="928"/>
      <c r="L651" s="929"/>
      <c r="M651" s="929"/>
      <c r="N651" s="930">
        <f t="shared" si="197"/>
        <v>0</v>
      </c>
      <c r="O651" s="952"/>
      <c r="P651" s="952"/>
      <c r="Q651" s="966">
        <f t="shared" si="194"/>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
      <c r="A652" s="939" t="s">
        <v>971</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
      <c r="A654" s="934"/>
      <c r="B654" s="941"/>
      <c r="C654" s="926">
        <v>645</v>
      </c>
      <c r="D654" s="942"/>
      <c r="E654" s="942"/>
      <c r="F654" s="930">
        <f>YEARFRAC(D654,E654)*12</f>
        <v>0</v>
      </c>
      <c r="G654" s="930">
        <f t="shared" ref="G654:G662" si="198">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199">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
      <c r="A655" s="934"/>
      <c r="B655" s="941"/>
      <c r="C655" s="926">
        <v>646</v>
      </c>
      <c r="D655" s="942"/>
      <c r="E655" s="942"/>
      <c r="F655" s="930">
        <f t="shared" ref="F655:F662" si="200">YEARFRAC(D655,E655)*12</f>
        <v>0</v>
      </c>
      <c r="G655" s="930">
        <f t="shared" si="198"/>
        <v>0</v>
      </c>
      <c r="H655" s="1334"/>
      <c r="I655" s="967"/>
      <c r="J655" s="964" t="e">
        <f t="shared" ref="J655:J662" si="201">_xlfn.IFS(I655=$I$499,$J$499,I655=$I$500,$J$500,I655=$I$501,$J$501,I655=$I$502,$J$502,I655=$I$503,$J$503,I655=$I$504,$J$504,I655=$I$505,$J$505,I655=$I$506,$J$506)</f>
        <v>#N/A</v>
      </c>
      <c r="K655" s="930">
        <f t="shared" ref="K655:K662" si="202">IF(ISNA(J655),0,H655*J655)</f>
        <v>0</v>
      </c>
      <c r="L655" s="929"/>
      <c r="M655" s="929"/>
      <c r="N655" s="930">
        <f t="shared" ref="N655:N663" si="203">K655+L655+M655</f>
        <v>0</v>
      </c>
      <c r="O655" s="951"/>
      <c r="P655" s="951"/>
      <c r="Q655" s="966">
        <f t="shared" si="199"/>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
      <c r="A656" s="934"/>
      <c r="B656" s="941"/>
      <c r="C656" s="926">
        <v>647</v>
      </c>
      <c r="D656" s="942"/>
      <c r="E656" s="942"/>
      <c r="F656" s="930">
        <f t="shared" si="200"/>
        <v>0</v>
      </c>
      <c r="G656" s="930">
        <f t="shared" si="198"/>
        <v>0</v>
      </c>
      <c r="H656" s="1334"/>
      <c r="I656" s="967"/>
      <c r="J656" s="964" t="e">
        <f t="shared" si="201"/>
        <v>#N/A</v>
      </c>
      <c r="K656" s="930">
        <f t="shared" si="202"/>
        <v>0</v>
      </c>
      <c r="L656" s="929"/>
      <c r="M656" s="929"/>
      <c r="N656" s="930">
        <f t="shared" si="203"/>
        <v>0</v>
      </c>
      <c r="O656" s="951"/>
      <c r="P656" s="951"/>
      <c r="Q656" s="966">
        <f t="shared" si="199"/>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
      <c r="A657" s="934"/>
      <c r="B657" s="941"/>
      <c r="C657" s="926">
        <v>648</v>
      </c>
      <c r="D657" s="942"/>
      <c r="E657" s="942"/>
      <c r="F657" s="930">
        <f t="shared" si="200"/>
        <v>0</v>
      </c>
      <c r="G657" s="930">
        <f t="shared" si="198"/>
        <v>0</v>
      </c>
      <c r="H657" s="1334"/>
      <c r="I657" s="967"/>
      <c r="J657" s="964" t="e">
        <f t="shared" si="201"/>
        <v>#N/A</v>
      </c>
      <c r="K657" s="930">
        <f t="shared" si="202"/>
        <v>0</v>
      </c>
      <c r="L657" s="929"/>
      <c r="M657" s="929"/>
      <c r="N657" s="930">
        <f t="shared" si="203"/>
        <v>0</v>
      </c>
      <c r="O657" s="951"/>
      <c r="P657" s="951"/>
      <c r="Q657" s="966">
        <f t="shared" si="199"/>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
      <c r="A658" s="934"/>
      <c r="B658" s="941"/>
      <c r="C658" s="926">
        <v>649</v>
      </c>
      <c r="D658" s="942"/>
      <c r="E658" s="942"/>
      <c r="F658" s="930">
        <f t="shared" si="200"/>
        <v>0</v>
      </c>
      <c r="G658" s="930">
        <f t="shared" si="198"/>
        <v>0</v>
      </c>
      <c r="H658" s="1334"/>
      <c r="I658" s="967"/>
      <c r="J658" s="964" t="e">
        <f t="shared" si="201"/>
        <v>#N/A</v>
      </c>
      <c r="K658" s="930">
        <f t="shared" si="202"/>
        <v>0</v>
      </c>
      <c r="L658" s="929"/>
      <c r="M658" s="929"/>
      <c r="N658" s="930">
        <f t="shared" si="203"/>
        <v>0</v>
      </c>
      <c r="O658" s="951"/>
      <c r="P658" s="951"/>
      <c r="Q658" s="966">
        <f t="shared" si="199"/>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
      <c r="A659" s="934"/>
      <c r="B659" s="941"/>
      <c r="C659" s="926">
        <v>650</v>
      </c>
      <c r="D659" s="942"/>
      <c r="E659" s="942"/>
      <c r="F659" s="930">
        <f t="shared" si="200"/>
        <v>0</v>
      </c>
      <c r="G659" s="930">
        <f t="shared" si="198"/>
        <v>0</v>
      </c>
      <c r="H659" s="1334"/>
      <c r="I659" s="967"/>
      <c r="J659" s="964" t="e">
        <f t="shared" si="201"/>
        <v>#N/A</v>
      </c>
      <c r="K659" s="930">
        <f t="shared" si="202"/>
        <v>0</v>
      </c>
      <c r="L659" s="929"/>
      <c r="M659" s="929"/>
      <c r="N659" s="930">
        <f t="shared" si="203"/>
        <v>0</v>
      </c>
      <c r="O659" s="951"/>
      <c r="P659" s="951"/>
      <c r="Q659" s="966">
        <f t="shared" si="199"/>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
      <c r="A660" s="934"/>
      <c r="B660" s="941"/>
      <c r="C660" s="926">
        <v>651</v>
      </c>
      <c r="D660" s="942"/>
      <c r="E660" s="942"/>
      <c r="F660" s="930">
        <f t="shared" si="200"/>
        <v>0</v>
      </c>
      <c r="G660" s="930">
        <f t="shared" si="198"/>
        <v>0</v>
      </c>
      <c r="H660" s="1334"/>
      <c r="I660" s="967"/>
      <c r="J660" s="964" t="e">
        <f t="shared" si="201"/>
        <v>#N/A</v>
      </c>
      <c r="K660" s="930">
        <f t="shared" si="202"/>
        <v>0</v>
      </c>
      <c r="L660" s="929"/>
      <c r="M660" s="929"/>
      <c r="N660" s="930">
        <f t="shared" si="203"/>
        <v>0</v>
      </c>
      <c r="O660" s="951"/>
      <c r="P660" s="951"/>
      <c r="Q660" s="966">
        <f t="shared" si="199"/>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
      <c r="A661" s="934"/>
      <c r="B661" s="941"/>
      <c r="C661" s="926">
        <v>652</v>
      </c>
      <c r="D661" s="942"/>
      <c r="E661" s="942"/>
      <c r="F661" s="930">
        <f t="shared" si="200"/>
        <v>0</v>
      </c>
      <c r="G661" s="930">
        <f t="shared" si="198"/>
        <v>0</v>
      </c>
      <c r="H661" s="1334"/>
      <c r="I661" s="967"/>
      <c r="J661" s="964" t="e">
        <f t="shared" si="201"/>
        <v>#N/A</v>
      </c>
      <c r="K661" s="930">
        <f t="shared" si="202"/>
        <v>0</v>
      </c>
      <c r="L661" s="929"/>
      <c r="M661" s="929"/>
      <c r="N661" s="930">
        <f t="shared" si="203"/>
        <v>0</v>
      </c>
      <c r="O661" s="951"/>
      <c r="P661" s="951"/>
      <c r="Q661" s="966">
        <f t="shared" si="199"/>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
      <c r="A662" s="934"/>
      <c r="B662" s="941"/>
      <c r="C662" s="926">
        <v>653</v>
      </c>
      <c r="D662" s="942"/>
      <c r="E662" s="942"/>
      <c r="F662" s="930">
        <f t="shared" si="200"/>
        <v>0</v>
      </c>
      <c r="G662" s="930">
        <f t="shared" si="198"/>
        <v>0</v>
      </c>
      <c r="H662" s="1334"/>
      <c r="I662" s="967"/>
      <c r="J662" s="964" t="e">
        <f t="shared" si="201"/>
        <v>#N/A</v>
      </c>
      <c r="K662" s="930">
        <f t="shared" si="202"/>
        <v>0</v>
      </c>
      <c r="L662" s="929"/>
      <c r="M662" s="929"/>
      <c r="N662" s="930">
        <f t="shared" si="203"/>
        <v>0</v>
      </c>
      <c r="O662" s="951"/>
      <c r="P662" s="951"/>
      <c r="Q662" s="966">
        <f t="shared" si="199"/>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
      <c r="A663" s="938" t="s">
        <v>686</v>
      </c>
      <c r="B663" s="941"/>
      <c r="C663" s="926">
        <v>654</v>
      </c>
      <c r="D663" s="942"/>
      <c r="E663" s="942"/>
      <c r="F663" s="930"/>
      <c r="G663" s="930"/>
      <c r="H663" s="1334"/>
      <c r="I663" s="944"/>
      <c r="J663" s="944"/>
      <c r="K663" s="928"/>
      <c r="L663" s="929"/>
      <c r="M663" s="929"/>
      <c r="N663" s="930">
        <f t="shared" si="203"/>
        <v>0</v>
      </c>
      <c r="O663" s="951"/>
      <c r="P663" s="951"/>
      <c r="Q663" s="966">
        <f t="shared" si="199"/>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
      <c r="A665" s="934"/>
      <c r="B665" s="941"/>
      <c r="C665" s="926">
        <v>656</v>
      </c>
      <c r="D665" s="942"/>
      <c r="E665" s="942"/>
      <c r="F665" s="930">
        <f>YEARFRAC(D665,E665)*12</f>
        <v>0</v>
      </c>
      <c r="G665" s="930">
        <f t="shared" ref="G665:G673" si="204">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5">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
      <c r="A666" s="934"/>
      <c r="B666" s="941"/>
      <c r="C666" s="926">
        <v>657</v>
      </c>
      <c r="D666" s="942"/>
      <c r="E666" s="942"/>
      <c r="F666" s="930">
        <f t="shared" ref="F666:F673" si="206">YEARFRAC(D666,E666)*12</f>
        <v>0</v>
      </c>
      <c r="G666" s="930">
        <f t="shared" si="204"/>
        <v>0</v>
      </c>
      <c r="H666" s="1334"/>
      <c r="I666" s="967"/>
      <c r="J666" s="964" t="e">
        <f t="shared" ref="J666:J673" si="207">_xlfn.IFS(I666=$I$499,$J$499,I666=$I$500,$J$500,I666=$I$501,$J$501,I666=$I$502,$J$502,I666=$I$503,$J$503,I666=$I$504,$J$504,I666=$I$505,$J$505,I666=$I$506,$J$506)</f>
        <v>#N/A</v>
      </c>
      <c r="K666" s="930">
        <f t="shared" ref="K666:K673" si="208">IF(ISNA(J666),0,H666*J666)</f>
        <v>0</v>
      </c>
      <c r="L666" s="929"/>
      <c r="M666" s="929"/>
      <c r="N666" s="930">
        <f t="shared" ref="N666:N674" si="209">K666+L666+M666</f>
        <v>0</v>
      </c>
      <c r="O666" s="952"/>
      <c r="P666" s="952"/>
      <c r="Q666" s="966">
        <f t="shared" si="205"/>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
      <c r="A667" s="934"/>
      <c r="B667" s="941"/>
      <c r="C667" s="926">
        <v>658</v>
      </c>
      <c r="D667" s="942"/>
      <c r="E667" s="942"/>
      <c r="F667" s="930">
        <f t="shared" si="206"/>
        <v>0</v>
      </c>
      <c r="G667" s="930">
        <f t="shared" si="204"/>
        <v>0</v>
      </c>
      <c r="H667" s="1334"/>
      <c r="I667" s="967"/>
      <c r="J667" s="964" t="e">
        <f t="shared" si="207"/>
        <v>#N/A</v>
      </c>
      <c r="K667" s="930">
        <f t="shared" si="208"/>
        <v>0</v>
      </c>
      <c r="L667" s="929"/>
      <c r="M667" s="929"/>
      <c r="N667" s="930">
        <f t="shared" si="209"/>
        <v>0</v>
      </c>
      <c r="O667" s="952"/>
      <c r="P667" s="952"/>
      <c r="Q667" s="966">
        <f t="shared" si="205"/>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
      <c r="A668" s="934"/>
      <c r="B668" s="941"/>
      <c r="C668" s="926">
        <v>659</v>
      </c>
      <c r="D668" s="942"/>
      <c r="E668" s="942"/>
      <c r="F668" s="930">
        <f t="shared" si="206"/>
        <v>0</v>
      </c>
      <c r="G668" s="930">
        <f t="shared" si="204"/>
        <v>0</v>
      </c>
      <c r="H668" s="1334"/>
      <c r="I668" s="967"/>
      <c r="J668" s="964" t="e">
        <f t="shared" si="207"/>
        <v>#N/A</v>
      </c>
      <c r="K668" s="930">
        <f t="shared" si="208"/>
        <v>0</v>
      </c>
      <c r="L668" s="929"/>
      <c r="M668" s="929"/>
      <c r="N668" s="930">
        <f t="shared" si="209"/>
        <v>0</v>
      </c>
      <c r="O668" s="952"/>
      <c r="P668" s="952"/>
      <c r="Q668" s="966">
        <f t="shared" si="205"/>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
      <c r="A669" s="934"/>
      <c r="B669" s="941"/>
      <c r="C669" s="926">
        <v>660</v>
      </c>
      <c r="D669" s="942"/>
      <c r="E669" s="942"/>
      <c r="F669" s="930">
        <f t="shared" si="206"/>
        <v>0</v>
      </c>
      <c r="G669" s="930">
        <f t="shared" si="204"/>
        <v>0</v>
      </c>
      <c r="H669" s="1334"/>
      <c r="I669" s="967"/>
      <c r="J669" s="964" t="e">
        <f t="shared" si="207"/>
        <v>#N/A</v>
      </c>
      <c r="K669" s="930">
        <f t="shared" si="208"/>
        <v>0</v>
      </c>
      <c r="L669" s="929"/>
      <c r="M669" s="929"/>
      <c r="N669" s="930">
        <f t="shared" si="209"/>
        <v>0</v>
      </c>
      <c r="O669" s="952"/>
      <c r="P669" s="952"/>
      <c r="Q669" s="966">
        <f t="shared" si="205"/>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
      <c r="A670" s="934"/>
      <c r="B670" s="941"/>
      <c r="C670" s="926">
        <v>661</v>
      </c>
      <c r="D670" s="942"/>
      <c r="E670" s="942"/>
      <c r="F670" s="930">
        <f t="shared" si="206"/>
        <v>0</v>
      </c>
      <c r="G670" s="930">
        <f t="shared" si="204"/>
        <v>0</v>
      </c>
      <c r="H670" s="1334"/>
      <c r="I670" s="967"/>
      <c r="J670" s="964" t="e">
        <f t="shared" si="207"/>
        <v>#N/A</v>
      </c>
      <c r="K670" s="930">
        <f t="shared" si="208"/>
        <v>0</v>
      </c>
      <c r="L670" s="929"/>
      <c r="M670" s="929"/>
      <c r="N670" s="930">
        <f t="shared" si="209"/>
        <v>0</v>
      </c>
      <c r="O670" s="952"/>
      <c r="P670" s="952"/>
      <c r="Q670" s="966">
        <f t="shared" si="205"/>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
      <c r="A671" s="934"/>
      <c r="B671" s="941"/>
      <c r="C671" s="926">
        <v>662</v>
      </c>
      <c r="D671" s="942"/>
      <c r="E671" s="942"/>
      <c r="F671" s="930">
        <f t="shared" si="206"/>
        <v>0</v>
      </c>
      <c r="G671" s="930">
        <f t="shared" si="204"/>
        <v>0</v>
      </c>
      <c r="H671" s="1334"/>
      <c r="I671" s="967"/>
      <c r="J671" s="964" t="e">
        <f t="shared" si="207"/>
        <v>#N/A</v>
      </c>
      <c r="K671" s="930">
        <f t="shared" si="208"/>
        <v>0</v>
      </c>
      <c r="L671" s="929"/>
      <c r="M671" s="929"/>
      <c r="N671" s="930">
        <f t="shared" si="209"/>
        <v>0</v>
      </c>
      <c r="O671" s="952"/>
      <c r="P671" s="952"/>
      <c r="Q671" s="966">
        <f t="shared" si="205"/>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
      <c r="A672" s="934"/>
      <c r="B672" s="941"/>
      <c r="C672" s="926">
        <v>663</v>
      </c>
      <c r="D672" s="942"/>
      <c r="E672" s="942"/>
      <c r="F672" s="930">
        <f t="shared" si="206"/>
        <v>0</v>
      </c>
      <c r="G672" s="930">
        <f t="shared" si="204"/>
        <v>0</v>
      </c>
      <c r="H672" s="1334"/>
      <c r="I672" s="967"/>
      <c r="J672" s="964" t="e">
        <f t="shared" si="207"/>
        <v>#N/A</v>
      </c>
      <c r="K672" s="930">
        <f t="shared" si="208"/>
        <v>0</v>
      </c>
      <c r="L672" s="929"/>
      <c r="M672" s="929"/>
      <c r="N672" s="930">
        <f t="shared" si="209"/>
        <v>0</v>
      </c>
      <c r="O672" s="952"/>
      <c r="P672" s="952"/>
      <c r="Q672" s="966">
        <f t="shared" si="205"/>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
      <c r="A673" s="934"/>
      <c r="B673" s="941"/>
      <c r="C673" s="926">
        <v>664</v>
      </c>
      <c r="D673" s="942"/>
      <c r="E673" s="942"/>
      <c r="F673" s="930">
        <f t="shared" si="206"/>
        <v>0</v>
      </c>
      <c r="G673" s="930">
        <f t="shared" si="204"/>
        <v>0</v>
      </c>
      <c r="H673" s="1334"/>
      <c r="I673" s="967"/>
      <c r="J673" s="964" t="e">
        <f t="shared" si="207"/>
        <v>#N/A</v>
      </c>
      <c r="K673" s="930">
        <f t="shared" si="208"/>
        <v>0</v>
      </c>
      <c r="L673" s="929"/>
      <c r="M673" s="929"/>
      <c r="N673" s="930">
        <f t="shared" si="209"/>
        <v>0</v>
      </c>
      <c r="O673" s="952"/>
      <c r="P673" s="952"/>
      <c r="Q673" s="966">
        <f t="shared" si="205"/>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
      <c r="A674" s="938" t="s">
        <v>686</v>
      </c>
      <c r="B674" s="941"/>
      <c r="C674" s="926">
        <v>665</v>
      </c>
      <c r="D674" s="942"/>
      <c r="E674" s="942"/>
      <c r="F674" s="930"/>
      <c r="G674" s="930"/>
      <c r="H674" s="1334"/>
      <c r="I674" s="944"/>
      <c r="J674" s="944"/>
      <c r="K674" s="928"/>
      <c r="L674" s="929"/>
      <c r="M674" s="929"/>
      <c r="N674" s="930">
        <f t="shared" si="209"/>
        <v>0</v>
      </c>
      <c r="O674" s="952"/>
      <c r="P674" s="952"/>
      <c r="Q674" s="966">
        <f t="shared" si="205"/>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
      <c r="A676" s="934"/>
      <c r="B676" s="941"/>
      <c r="C676" s="926">
        <v>667</v>
      </c>
      <c r="D676" s="942"/>
      <c r="E676" s="942"/>
      <c r="F676" s="930">
        <f>YEARFRAC(D676,E676)*12</f>
        <v>0</v>
      </c>
      <c r="G676" s="930">
        <f t="shared" ref="G676:G684" si="210">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1">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
      <c r="A677" s="934"/>
      <c r="B677" s="941"/>
      <c r="C677" s="926">
        <v>668</v>
      </c>
      <c r="D677" s="942"/>
      <c r="E677" s="942"/>
      <c r="F677" s="930">
        <f t="shared" ref="F677:F684" si="212">YEARFRAC(D677,E677)*12</f>
        <v>0</v>
      </c>
      <c r="G677" s="930">
        <f t="shared" si="210"/>
        <v>0</v>
      </c>
      <c r="H677" s="1334"/>
      <c r="I677" s="967"/>
      <c r="J677" s="964" t="e">
        <f t="shared" ref="J677:J684" si="213">_xlfn.IFS(I677=$I$499,$J$499,I677=$I$500,$J$500,I677=$I$501,$J$501,I677=$I$502,$J$502,I677=$I$503,$J$503,I677=$I$504,$J$504,I677=$I$505,$J$505,I677=$I$506,$J$506)</f>
        <v>#N/A</v>
      </c>
      <c r="K677" s="930">
        <f t="shared" ref="K677:K684" si="214">IF(ISNA(J677),0,H677*J677)</f>
        <v>0</v>
      </c>
      <c r="L677" s="929"/>
      <c r="M677" s="929"/>
      <c r="N677" s="930">
        <f t="shared" ref="N677:N685" si="215">K677+L677+M677</f>
        <v>0</v>
      </c>
      <c r="O677" s="952"/>
      <c r="P677" s="952"/>
      <c r="Q677" s="966">
        <f t="shared" si="211"/>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
      <c r="A678" s="934"/>
      <c r="B678" s="941"/>
      <c r="C678" s="926">
        <v>669</v>
      </c>
      <c r="D678" s="942"/>
      <c r="E678" s="942"/>
      <c r="F678" s="930">
        <f t="shared" si="212"/>
        <v>0</v>
      </c>
      <c r="G678" s="930">
        <f t="shared" si="210"/>
        <v>0</v>
      </c>
      <c r="H678" s="1334"/>
      <c r="I678" s="967"/>
      <c r="J678" s="964" t="e">
        <f t="shared" si="213"/>
        <v>#N/A</v>
      </c>
      <c r="K678" s="930">
        <f t="shared" si="214"/>
        <v>0</v>
      </c>
      <c r="L678" s="929"/>
      <c r="M678" s="929"/>
      <c r="N678" s="930">
        <f t="shared" si="215"/>
        <v>0</v>
      </c>
      <c r="O678" s="952"/>
      <c r="P678" s="952"/>
      <c r="Q678" s="966">
        <f t="shared" si="211"/>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
      <c r="A679" s="934"/>
      <c r="B679" s="941"/>
      <c r="C679" s="926">
        <v>670</v>
      </c>
      <c r="D679" s="942"/>
      <c r="E679" s="942"/>
      <c r="F679" s="930">
        <f t="shared" si="212"/>
        <v>0</v>
      </c>
      <c r="G679" s="930">
        <f t="shared" si="210"/>
        <v>0</v>
      </c>
      <c r="H679" s="1334"/>
      <c r="I679" s="967"/>
      <c r="J679" s="964" t="e">
        <f t="shared" si="213"/>
        <v>#N/A</v>
      </c>
      <c r="K679" s="930">
        <f t="shared" si="214"/>
        <v>0</v>
      </c>
      <c r="L679" s="929"/>
      <c r="M679" s="929"/>
      <c r="N679" s="930">
        <f t="shared" si="215"/>
        <v>0</v>
      </c>
      <c r="O679" s="952"/>
      <c r="P679" s="952"/>
      <c r="Q679" s="966">
        <f t="shared" si="211"/>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
      <c r="A680" s="934"/>
      <c r="B680" s="941"/>
      <c r="C680" s="926">
        <v>671</v>
      </c>
      <c r="D680" s="942"/>
      <c r="E680" s="942"/>
      <c r="F680" s="930">
        <f t="shared" si="212"/>
        <v>0</v>
      </c>
      <c r="G680" s="930">
        <f t="shared" si="210"/>
        <v>0</v>
      </c>
      <c r="H680" s="1334"/>
      <c r="I680" s="967"/>
      <c r="J680" s="964" t="e">
        <f t="shared" si="213"/>
        <v>#N/A</v>
      </c>
      <c r="K680" s="930">
        <f t="shared" si="214"/>
        <v>0</v>
      </c>
      <c r="L680" s="929"/>
      <c r="M680" s="929"/>
      <c r="N680" s="930">
        <f t="shared" si="215"/>
        <v>0</v>
      </c>
      <c r="O680" s="952"/>
      <c r="P680" s="952"/>
      <c r="Q680" s="966">
        <f t="shared" si="211"/>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
      <c r="A681" s="934"/>
      <c r="B681" s="941"/>
      <c r="C681" s="926">
        <v>672</v>
      </c>
      <c r="D681" s="942"/>
      <c r="E681" s="942"/>
      <c r="F681" s="930">
        <f t="shared" si="212"/>
        <v>0</v>
      </c>
      <c r="G681" s="930">
        <f t="shared" si="210"/>
        <v>0</v>
      </c>
      <c r="H681" s="1334"/>
      <c r="I681" s="967"/>
      <c r="J681" s="964" t="e">
        <f t="shared" si="213"/>
        <v>#N/A</v>
      </c>
      <c r="K681" s="930">
        <f t="shared" si="214"/>
        <v>0</v>
      </c>
      <c r="L681" s="929"/>
      <c r="M681" s="929"/>
      <c r="N681" s="930">
        <f t="shared" si="215"/>
        <v>0</v>
      </c>
      <c r="O681" s="952"/>
      <c r="P681" s="952"/>
      <c r="Q681" s="966">
        <f t="shared" si="211"/>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
      <c r="A682" s="934"/>
      <c r="B682" s="941"/>
      <c r="C682" s="926">
        <v>673</v>
      </c>
      <c r="D682" s="942"/>
      <c r="E682" s="942"/>
      <c r="F682" s="930">
        <f t="shared" si="212"/>
        <v>0</v>
      </c>
      <c r="G682" s="930">
        <f t="shared" si="210"/>
        <v>0</v>
      </c>
      <c r="H682" s="1334"/>
      <c r="I682" s="967"/>
      <c r="J682" s="964" t="e">
        <f t="shared" si="213"/>
        <v>#N/A</v>
      </c>
      <c r="K682" s="930">
        <f t="shared" si="214"/>
        <v>0</v>
      </c>
      <c r="L682" s="929"/>
      <c r="M682" s="929"/>
      <c r="N682" s="930">
        <f t="shared" si="215"/>
        <v>0</v>
      </c>
      <c r="O682" s="952"/>
      <c r="P682" s="952"/>
      <c r="Q682" s="966">
        <f t="shared" si="211"/>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
      <c r="A683" s="934"/>
      <c r="B683" s="941"/>
      <c r="C683" s="926">
        <v>674</v>
      </c>
      <c r="D683" s="942"/>
      <c r="E683" s="942"/>
      <c r="F683" s="930">
        <f t="shared" si="212"/>
        <v>0</v>
      </c>
      <c r="G683" s="930">
        <f t="shared" si="210"/>
        <v>0</v>
      </c>
      <c r="H683" s="1334"/>
      <c r="I683" s="967"/>
      <c r="J683" s="964" t="e">
        <f t="shared" si="213"/>
        <v>#N/A</v>
      </c>
      <c r="K683" s="930">
        <f t="shared" si="214"/>
        <v>0</v>
      </c>
      <c r="L683" s="929"/>
      <c r="M683" s="929"/>
      <c r="N683" s="930">
        <f t="shared" si="215"/>
        <v>0</v>
      </c>
      <c r="O683" s="952"/>
      <c r="P683" s="952"/>
      <c r="Q683" s="966">
        <f t="shared" si="211"/>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
      <c r="A684" s="934"/>
      <c r="B684" s="941"/>
      <c r="C684" s="926">
        <v>675</v>
      </c>
      <c r="D684" s="942"/>
      <c r="E684" s="942"/>
      <c r="F684" s="930">
        <f t="shared" si="212"/>
        <v>0</v>
      </c>
      <c r="G684" s="930">
        <f t="shared" si="210"/>
        <v>0</v>
      </c>
      <c r="H684" s="1334"/>
      <c r="I684" s="967"/>
      <c r="J684" s="964" t="e">
        <f t="shared" si="213"/>
        <v>#N/A</v>
      </c>
      <c r="K684" s="930">
        <f t="shared" si="214"/>
        <v>0</v>
      </c>
      <c r="L684" s="929"/>
      <c r="M684" s="929"/>
      <c r="N684" s="930">
        <f t="shared" si="215"/>
        <v>0</v>
      </c>
      <c r="O684" s="952"/>
      <c r="P684" s="952"/>
      <c r="Q684" s="966">
        <f t="shared" si="211"/>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
      <c r="A685" s="938" t="s">
        <v>686</v>
      </c>
      <c r="B685" s="941"/>
      <c r="C685" s="926">
        <v>676</v>
      </c>
      <c r="D685" s="942"/>
      <c r="E685" s="942"/>
      <c r="F685" s="930"/>
      <c r="G685" s="930"/>
      <c r="H685" s="1334"/>
      <c r="I685" s="944"/>
      <c r="J685" s="944"/>
      <c r="K685" s="928"/>
      <c r="L685" s="929"/>
      <c r="M685" s="929"/>
      <c r="N685" s="930">
        <f t="shared" si="215"/>
        <v>0</v>
      </c>
      <c r="O685" s="952"/>
      <c r="P685" s="952"/>
      <c r="Q685" s="966">
        <f t="shared" si="211"/>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
      <c r="A687" s="934"/>
      <c r="B687" s="941"/>
      <c r="C687" s="926">
        <v>678</v>
      </c>
      <c r="D687" s="942"/>
      <c r="E687" s="942"/>
      <c r="F687" s="930">
        <f>YEARFRAC(D687,E687)*12</f>
        <v>0</v>
      </c>
      <c r="G687" s="930">
        <f t="shared" ref="G687:G695" si="216">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7">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
      <c r="A688" s="934"/>
      <c r="B688" s="941"/>
      <c r="C688" s="926">
        <v>679</v>
      </c>
      <c r="D688" s="942"/>
      <c r="E688" s="942"/>
      <c r="F688" s="930">
        <f t="shared" ref="F688:F695" si="218">YEARFRAC(D688,E688)*12</f>
        <v>0</v>
      </c>
      <c r="G688" s="930">
        <f t="shared" si="216"/>
        <v>0</v>
      </c>
      <c r="H688" s="1334"/>
      <c r="I688" s="967"/>
      <c r="J688" s="964" t="e">
        <f t="shared" ref="J688:J695" si="219">_xlfn.IFS(I688=$I$499,$J$499,I688=$I$500,$J$500,I688=$I$501,$J$501,I688=$I$502,$J$502,I688=$I$503,$J$503,I688=$I$504,$J$504,I688=$I$505,$J$505,I688=$I$506,$J$506)</f>
        <v>#N/A</v>
      </c>
      <c r="K688" s="930">
        <f t="shared" ref="K688:K695" si="220">IF(ISNA(J688),0,H688*J688)</f>
        <v>0</v>
      </c>
      <c r="L688" s="929"/>
      <c r="M688" s="929"/>
      <c r="N688" s="930">
        <f t="shared" ref="N688:N696" si="221">K688+L688+M688</f>
        <v>0</v>
      </c>
      <c r="O688" s="952"/>
      <c r="P688" s="952"/>
      <c r="Q688" s="966">
        <f t="shared" si="217"/>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
      <c r="A689" s="934"/>
      <c r="B689" s="941"/>
      <c r="C689" s="926">
        <v>680</v>
      </c>
      <c r="D689" s="942"/>
      <c r="E689" s="942"/>
      <c r="F689" s="930">
        <f t="shared" si="218"/>
        <v>0</v>
      </c>
      <c r="G689" s="930">
        <f t="shared" si="216"/>
        <v>0</v>
      </c>
      <c r="H689" s="1334"/>
      <c r="I689" s="967"/>
      <c r="J689" s="964" t="e">
        <f t="shared" si="219"/>
        <v>#N/A</v>
      </c>
      <c r="K689" s="930">
        <f t="shared" si="220"/>
        <v>0</v>
      </c>
      <c r="L689" s="929"/>
      <c r="M689" s="929"/>
      <c r="N689" s="930">
        <f t="shared" si="221"/>
        <v>0</v>
      </c>
      <c r="O689" s="952"/>
      <c r="P689" s="952"/>
      <c r="Q689" s="966">
        <f t="shared" si="217"/>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
      <c r="A690" s="934"/>
      <c r="B690" s="941"/>
      <c r="C690" s="926">
        <v>681</v>
      </c>
      <c r="D690" s="942"/>
      <c r="E690" s="942"/>
      <c r="F690" s="930">
        <f t="shared" si="218"/>
        <v>0</v>
      </c>
      <c r="G690" s="930">
        <f t="shared" si="216"/>
        <v>0</v>
      </c>
      <c r="H690" s="1334"/>
      <c r="I690" s="967"/>
      <c r="J690" s="964" t="e">
        <f t="shared" si="219"/>
        <v>#N/A</v>
      </c>
      <c r="K690" s="930">
        <f t="shared" si="220"/>
        <v>0</v>
      </c>
      <c r="L690" s="929"/>
      <c r="M690" s="929"/>
      <c r="N690" s="930">
        <f t="shared" si="221"/>
        <v>0</v>
      </c>
      <c r="O690" s="952"/>
      <c r="P690" s="952"/>
      <c r="Q690" s="966">
        <f t="shared" si="217"/>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
      <c r="A691" s="934"/>
      <c r="B691" s="941"/>
      <c r="C691" s="926">
        <v>682</v>
      </c>
      <c r="D691" s="942"/>
      <c r="E691" s="942"/>
      <c r="F691" s="930">
        <f t="shared" si="218"/>
        <v>0</v>
      </c>
      <c r="G691" s="930">
        <f t="shared" si="216"/>
        <v>0</v>
      </c>
      <c r="H691" s="1334"/>
      <c r="I691" s="967"/>
      <c r="J691" s="964" t="e">
        <f t="shared" si="219"/>
        <v>#N/A</v>
      </c>
      <c r="K691" s="930">
        <f t="shared" si="220"/>
        <v>0</v>
      </c>
      <c r="L691" s="929"/>
      <c r="M691" s="929"/>
      <c r="N691" s="930">
        <f t="shared" si="221"/>
        <v>0</v>
      </c>
      <c r="O691" s="952"/>
      <c r="P691" s="952"/>
      <c r="Q691" s="966">
        <f t="shared" si="217"/>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
      <c r="A692" s="934"/>
      <c r="B692" s="941"/>
      <c r="C692" s="926">
        <v>683</v>
      </c>
      <c r="D692" s="942"/>
      <c r="E692" s="942"/>
      <c r="F692" s="930">
        <f t="shared" si="218"/>
        <v>0</v>
      </c>
      <c r="G692" s="930">
        <f t="shared" si="216"/>
        <v>0</v>
      </c>
      <c r="H692" s="1334"/>
      <c r="I692" s="967"/>
      <c r="J692" s="964" t="e">
        <f t="shared" si="219"/>
        <v>#N/A</v>
      </c>
      <c r="K692" s="930">
        <f t="shared" si="220"/>
        <v>0</v>
      </c>
      <c r="L692" s="929"/>
      <c r="M692" s="929"/>
      <c r="N692" s="930">
        <f t="shared" si="221"/>
        <v>0</v>
      </c>
      <c r="O692" s="952"/>
      <c r="P692" s="952"/>
      <c r="Q692" s="966">
        <f t="shared" si="217"/>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
      <c r="A693" s="934"/>
      <c r="B693" s="941"/>
      <c r="C693" s="926">
        <v>684</v>
      </c>
      <c r="D693" s="942"/>
      <c r="E693" s="942"/>
      <c r="F693" s="930">
        <f t="shared" si="218"/>
        <v>0</v>
      </c>
      <c r="G693" s="930">
        <f t="shared" si="216"/>
        <v>0</v>
      </c>
      <c r="H693" s="1334"/>
      <c r="I693" s="967"/>
      <c r="J693" s="964" t="e">
        <f t="shared" si="219"/>
        <v>#N/A</v>
      </c>
      <c r="K693" s="930">
        <f t="shared" si="220"/>
        <v>0</v>
      </c>
      <c r="L693" s="929"/>
      <c r="M693" s="929"/>
      <c r="N693" s="930">
        <f t="shared" si="221"/>
        <v>0</v>
      </c>
      <c r="O693" s="952"/>
      <c r="P693" s="952"/>
      <c r="Q693" s="966">
        <f t="shared" si="217"/>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
      <c r="A694" s="934"/>
      <c r="B694" s="941"/>
      <c r="C694" s="926">
        <v>685</v>
      </c>
      <c r="D694" s="942"/>
      <c r="E694" s="942"/>
      <c r="F694" s="930">
        <f t="shared" si="218"/>
        <v>0</v>
      </c>
      <c r="G694" s="930">
        <f t="shared" si="216"/>
        <v>0</v>
      </c>
      <c r="H694" s="1334"/>
      <c r="I694" s="967"/>
      <c r="J694" s="964" t="e">
        <f t="shared" si="219"/>
        <v>#N/A</v>
      </c>
      <c r="K694" s="930">
        <f t="shared" si="220"/>
        <v>0</v>
      </c>
      <c r="L694" s="929"/>
      <c r="M694" s="929"/>
      <c r="N694" s="930">
        <f t="shared" si="221"/>
        <v>0</v>
      </c>
      <c r="O694" s="952"/>
      <c r="P694" s="952"/>
      <c r="Q694" s="966">
        <f t="shared" si="217"/>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
      <c r="A695" s="934"/>
      <c r="B695" s="941"/>
      <c r="C695" s="926">
        <v>686</v>
      </c>
      <c r="D695" s="942"/>
      <c r="E695" s="942"/>
      <c r="F695" s="930">
        <f t="shared" si="218"/>
        <v>0</v>
      </c>
      <c r="G695" s="930">
        <f t="shared" si="216"/>
        <v>0</v>
      </c>
      <c r="H695" s="1334"/>
      <c r="I695" s="967"/>
      <c r="J695" s="964" t="e">
        <f t="shared" si="219"/>
        <v>#N/A</v>
      </c>
      <c r="K695" s="930">
        <f t="shared" si="220"/>
        <v>0</v>
      </c>
      <c r="L695" s="929"/>
      <c r="M695" s="929"/>
      <c r="N695" s="930">
        <f t="shared" si="221"/>
        <v>0</v>
      </c>
      <c r="O695" s="952"/>
      <c r="P695" s="952"/>
      <c r="Q695" s="966">
        <f t="shared" si="217"/>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
      <c r="A696" s="953" t="s">
        <v>686</v>
      </c>
      <c r="B696" s="941"/>
      <c r="C696" s="926">
        <v>687</v>
      </c>
      <c r="D696" s="942"/>
      <c r="E696" s="942"/>
      <c r="F696" s="930"/>
      <c r="G696" s="930"/>
      <c r="H696" s="1334"/>
      <c r="I696" s="944"/>
      <c r="J696" s="944"/>
      <c r="K696" s="928"/>
      <c r="L696" s="929"/>
      <c r="M696" s="929"/>
      <c r="N696" s="930">
        <f t="shared" si="221"/>
        <v>0</v>
      </c>
      <c r="O696" s="952"/>
      <c r="P696" s="952"/>
      <c r="Q696" s="966">
        <f t="shared" si="217"/>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
      <c r="A698" s="934"/>
      <c r="B698" s="941"/>
      <c r="C698" s="926">
        <v>689</v>
      </c>
      <c r="D698" s="942"/>
      <c r="E698" s="942"/>
      <c r="F698" s="930">
        <f>YEARFRAC(D698,E698)*12</f>
        <v>0</v>
      </c>
      <c r="G698" s="930">
        <f t="shared" ref="G698:G706" si="222">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3">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
      <c r="A699" s="934"/>
      <c r="B699" s="941"/>
      <c r="C699" s="926">
        <v>690</v>
      </c>
      <c r="D699" s="942"/>
      <c r="E699" s="942"/>
      <c r="F699" s="930">
        <f t="shared" ref="F699:F706" si="224">YEARFRAC(D699,E699)*12</f>
        <v>0</v>
      </c>
      <c r="G699" s="930">
        <f t="shared" si="222"/>
        <v>0</v>
      </c>
      <c r="H699" s="1334"/>
      <c r="I699" s="967"/>
      <c r="J699" s="964" t="e">
        <f t="shared" ref="J699:J706" si="225">_xlfn.IFS(I699=$I$499,$J$499,I699=$I$500,$J$500,I699=$I$501,$J$501,I699=$I$502,$J$502,I699=$I$503,$J$503,I699=$I$504,$J$504,I699=$I$505,$J$505,I699=$I$506,$J$506)</f>
        <v>#N/A</v>
      </c>
      <c r="K699" s="930">
        <f t="shared" ref="K699:K706" si="226">IF(ISNA(J699),0,H699*J699)</f>
        <v>0</v>
      </c>
      <c r="L699" s="929"/>
      <c r="M699" s="929"/>
      <c r="N699" s="930">
        <f t="shared" ref="N699:N707" si="227">K699+L699+M699</f>
        <v>0</v>
      </c>
      <c r="O699" s="952"/>
      <c r="P699" s="952"/>
      <c r="Q699" s="966">
        <f t="shared" si="223"/>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
      <c r="A700" s="934"/>
      <c r="B700" s="941"/>
      <c r="C700" s="926">
        <v>691</v>
      </c>
      <c r="D700" s="942"/>
      <c r="E700" s="942"/>
      <c r="F700" s="930">
        <f t="shared" si="224"/>
        <v>0</v>
      </c>
      <c r="G700" s="930">
        <f t="shared" si="222"/>
        <v>0</v>
      </c>
      <c r="H700" s="1334"/>
      <c r="I700" s="967"/>
      <c r="J700" s="964" t="e">
        <f t="shared" si="225"/>
        <v>#N/A</v>
      </c>
      <c r="K700" s="930">
        <f t="shared" si="226"/>
        <v>0</v>
      </c>
      <c r="L700" s="929"/>
      <c r="M700" s="929"/>
      <c r="N700" s="930">
        <f t="shared" si="227"/>
        <v>0</v>
      </c>
      <c r="O700" s="952"/>
      <c r="P700" s="952"/>
      <c r="Q700" s="966">
        <f t="shared" si="223"/>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
      <c r="A701" s="934"/>
      <c r="B701" s="941"/>
      <c r="C701" s="926">
        <v>692</v>
      </c>
      <c r="D701" s="942"/>
      <c r="E701" s="942"/>
      <c r="F701" s="930">
        <f t="shared" si="224"/>
        <v>0</v>
      </c>
      <c r="G701" s="930">
        <f t="shared" si="222"/>
        <v>0</v>
      </c>
      <c r="H701" s="1334"/>
      <c r="I701" s="967"/>
      <c r="J701" s="964" t="e">
        <f t="shared" si="225"/>
        <v>#N/A</v>
      </c>
      <c r="K701" s="930">
        <f t="shared" si="226"/>
        <v>0</v>
      </c>
      <c r="L701" s="929"/>
      <c r="M701" s="929"/>
      <c r="N701" s="930">
        <f t="shared" si="227"/>
        <v>0</v>
      </c>
      <c r="O701" s="952"/>
      <c r="P701" s="952"/>
      <c r="Q701" s="966">
        <f t="shared" si="223"/>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
      <c r="A702" s="934"/>
      <c r="B702" s="941"/>
      <c r="C702" s="926">
        <v>693</v>
      </c>
      <c r="D702" s="942"/>
      <c r="E702" s="942"/>
      <c r="F702" s="930">
        <f t="shared" si="224"/>
        <v>0</v>
      </c>
      <c r="G702" s="930">
        <f t="shared" si="222"/>
        <v>0</v>
      </c>
      <c r="H702" s="1334"/>
      <c r="I702" s="967"/>
      <c r="J702" s="964" t="e">
        <f t="shared" si="225"/>
        <v>#N/A</v>
      </c>
      <c r="K702" s="930">
        <f t="shared" si="226"/>
        <v>0</v>
      </c>
      <c r="L702" s="929"/>
      <c r="M702" s="929"/>
      <c r="N702" s="930">
        <f t="shared" si="227"/>
        <v>0</v>
      </c>
      <c r="O702" s="952"/>
      <c r="P702" s="952"/>
      <c r="Q702" s="966">
        <f t="shared" si="223"/>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
      <c r="A703" s="934"/>
      <c r="B703" s="941"/>
      <c r="C703" s="926">
        <v>694</v>
      </c>
      <c r="D703" s="942"/>
      <c r="E703" s="942"/>
      <c r="F703" s="930">
        <f t="shared" si="224"/>
        <v>0</v>
      </c>
      <c r="G703" s="930">
        <f t="shared" si="222"/>
        <v>0</v>
      </c>
      <c r="H703" s="1334"/>
      <c r="I703" s="967"/>
      <c r="J703" s="964" t="e">
        <f t="shared" si="225"/>
        <v>#N/A</v>
      </c>
      <c r="K703" s="930">
        <f t="shared" si="226"/>
        <v>0</v>
      </c>
      <c r="L703" s="929"/>
      <c r="M703" s="929"/>
      <c r="N703" s="930">
        <f t="shared" si="227"/>
        <v>0</v>
      </c>
      <c r="O703" s="952"/>
      <c r="P703" s="952"/>
      <c r="Q703" s="966">
        <f t="shared" si="223"/>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
      <c r="A704" s="934"/>
      <c r="B704" s="941"/>
      <c r="C704" s="926">
        <v>695</v>
      </c>
      <c r="D704" s="942"/>
      <c r="E704" s="942"/>
      <c r="F704" s="930">
        <f t="shared" si="224"/>
        <v>0</v>
      </c>
      <c r="G704" s="930">
        <f t="shared" si="222"/>
        <v>0</v>
      </c>
      <c r="H704" s="1334"/>
      <c r="I704" s="967"/>
      <c r="J704" s="964" t="e">
        <f t="shared" si="225"/>
        <v>#N/A</v>
      </c>
      <c r="K704" s="930">
        <f t="shared" si="226"/>
        <v>0</v>
      </c>
      <c r="L704" s="929"/>
      <c r="M704" s="929"/>
      <c r="N704" s="930">
        <f t="shared" si="227"/>
        <v>0</v>
      </c>
      <c r="O704" s="952"/>
      <c r="P704" s="952"/>
      <c r="Q704" s="966">
        <f t="shared" si="223"/>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
      <c r="A705" s="934"/>
      <c r="B705" s="941"/>
      <c r="C705" s="926">
        <v>696</v>
      </c>
      <c r="D705" s="942"/>
      <c r="E705" s="942"/>
      <c r="F705" s="930">
        <f t="shared" si="224"/>
        <v>0</v>
      </c>
      <c r="G705" s="930">
        <f t="shared" si="222"/>
        <v>0</v>
      </c>
      <c r="H705" s="1334"/>
      <c r="I705" s="967"/>
      <c r="J705" s="964" t="e">
        <f t="shared" si="225"/>
        <v>#N/A</v>
      </c>
      <c r="K705" s="930">
        <f t="shared" si="226"/>
        <v>0</v>
      </c>
      <c r="L705" s="929"/>
      <c r="M705" s="929"/>
      <c r="N705" s="930">
        <f t="shared" si="227"/>
        <v>0</v>
      </c>
      <c r="O705" s="952"/>
      <c r="P705" s="952"/>
      <c r="Q705" s="966">
        <f t="shared" si="223"/>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
      <c r="A706" s="934"/>
      <c r="B706" s="941"/>
      <c r="C706" s="926">
        <v>697</v>
      </c>
      <c r="D706" s="942"/>
      <c r="E706" s="942"/>
      <c r="F706" s="930">
        <f t="shared" si="224"/>
        <v>0</v>
      </c>
      <c r="G706" s="930">
        <f t="shared" si="222"/>
        <v>0</v>
      </c>
      <c r="H706" s="1334"/>
      <c r="I706" s="967"/>
      <c r="J706" s="964" t="e">
        <f t="shared" si="225"/>
        <v>#N/A</v>
      </c>
      <c r="K706" s="930">
        <f t="shared" si="226"/>
        <v>0</v>
      </c>
      <c r="L706" s="929"/>
      <c r="M706" s="929"/>
      <c r="N706" s="930">
        <f t="shared" si="227"/>
        <v>0</v>
      </c>
      <c r="O706" s="952"/>
      <c r="P706" s="952"/>
      <c r="Q706" s="966">
        <f t="shared" si="223"/>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
      <c r="A707" s="938" t="s">
        <v>686</v>
      </c>
      <c r="B707" s="941"/>
      <c r="C707" s="926">
        <v>698</v>
      </c>
      <c r="D707" s="942"/>
      <c r="E707" s="942"/>
      <c r="F707" s="930"/>
      <c r="G707" s="930"/>
      <c r="H707" s="1334"/>
      <c r="I707" s="944"/>
      <c r="J707" s="944"/>
      <c r="K707" s="928"/>
      <c r="L707" s="929"/>
      <c r="M707" s="929"/>
      <c r="N707" s="930">
        <f t="shared" si="227"/>
        <v>0</v>
      </c>
      <c r="O707" s="952"/>
      <c r="P707" s="952"/>
      <c r="Q707" s="966">
        <f t="shared" si="223"/>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
      <c r="A709" s="934"/>
      <c r="B709" s="941"/>
      <c r="C709" s="926">
        <v>700</v>
      </c>
      <c r="D709" s="942"/>
      <c r="E709" s="942"/>
      <c r="F709" s="930">
        <f>YEARFRAC(D709,E709)*12</f>
        <v>0</v>
      </c>
      <c r="G709" s="930">
        <f t="shared" ref="G709:G717" si="228">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29">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
      <c r="A710" s="934"/>
      <c r="B710" s="941"/>
      <c r="C710" s="926">
        <v>701</v>
      </c>
      <c r="D710" s="942"/>
      <c r="E710" s="942"/>
      <c r="F710" s="930">
        <f t="shared" ref="F710:F717" si="230">YEARFRAC(D710,E710)*12</f>
        <v>0</v>
      </c>
      <c r="G710" s="930">
        <f t="shared" si="228"/>
        <v>0</v>
      </c>
      <c r="H710" s="1334"/>
      <c r="I710" s="967"/>
      <c r="J710" s="964" t="e">
        <f t="shared" ref="J710:J717" si="231">_xlfn.IFS(I710=$I$499,$J$499,I710=$I$500,$J$500,I710=$I$501,$J$501,I710=$I$502,$J$502,I710=$I$503,$J$503,I710=$I$504,$J$504,I710=$I$505,$J$505,I710=$I$506,$J$506)</f>
        <v>#N/A</v>
      </c>
      <c r="K710" s="930">
        <f t="shared" ref="K710:K717" si="232">IF(ISNA(J710),0,H710*J710)</f>
        <v>0</v>
      </c>
      <c r="L710" s="929"/>
      <c r="M710" s="929"/>
      <c r="N710" s="930">
        <f t="shared" ref="N710:N718" si="233">K710+L710+M710</f>
        <v>0</v>
      </c>
      <c r="O710" s="952"/>
      <c r="P710" s="952"/>
      <c r="Q710" s="966">
        <f t="shared" si="229"/>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
      <c r="A711" s="934"/>
      <c r="B711" s="941"/>
      <c r="C711" s="926">
        <v>702</v>
      </c>
      <c r="D711" s="942"/>
      <c r="E711" s="942"/>
      <c r="F711" s="930">
        <f t="shared" si="230"/>
        <v>0</v>
      </c>
      <c r="G711" s="930">
        <f t="shared" si="228"/>
        <v>0</v>
      </c>
      <c r="H711" s="1334"/>
      <c r="I711" s="967"/>
      <c r="J711" s="964" t="e">
        <f t="shared" si="231"/>
        <v>#N/A</v>
      </c>
      <c r="K711" s="930">
        <f t="shared" si="232"/>
        <v>0</v>
      </c>
      <c r="L711" s="929"/>
      <c r="M711" s="929"/>
      <c r="N711" s="930">
        <f t="shared" si="233"/>
        <v>0</v>
      </c>
      <c r="O711" s="952"/>
      <c r="P711" s="952"/>
      <c r="Q711" s="966">
        <f t="shared" si="229"/>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
      <c r="A712" s="934"/>
      <c r="B712" s="941"/>
      <c r="C712" s="926">
        <v>703</v>
      </c>
      <c r="D712" s="942"/>
      <c r="E712" s="942"/>
      <c r="F712" s="930">
        <f t="shared" si="230"/>
        <v>0</v>
      </c>
      <c r="G712" s="930">
        <f t="shared" si="228"/>
        <v>0</v>
      </c>
      <c r="H712" s="1334"/>
      <c r="I712" s="967"/>
      <c r="J712" s="964" t="e">
        <f t="shared" si="231"/>
        <v>#N/A</v>
      </c>
      <c r="K712" s="930">
        <f t="shared" si="232"/>
        <v>0</v>
      </c>
      <c r="L712" s="929"/>
      <c r="M712" s="929"/>
      <c r="N712" s="930">
        <f t="shared" si="233"/>
        <v>0</v>
      </c>
      <c r="O712" s="952"/>
      <c r="P712" s="952"/>
      <c r="Q712" s="966">
        <f t="shared" si="229"/>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
      <c r="A713" s="934"/>
      <c r="B713" s="941"/>
      <c r="C713" s="926">
        <v>704</v>
      </c>
      <c r="D713" s="942"/>
      <c r="E713" s="942"/>
      <c r="F713" s="930">
        <f t="shared" si="230"/>
        <v>0</v>
      </c>
      <c r="G713" s="930">
        <f t="shared" si="228"/>
        <v>0</v>
      </c>
      <c r="H713" s="1334"/>
      <c r="I713" s="967"/>
      <c r="J713" s="964" t="e">
        <f t="shared" si="231"/>
        <v>#N/A</v>
      </c>
      <c r="K713" s="930">
        <f t="shared" si="232"/>
        <v>0</v>
      </c>
      <c r="L713" s="929"/>
      <c r="M713" s="929"/>
      <c r="N713" s="930">
        <f t="shared" si="233"/>
        <v>0</v>
      </c>
      <c r="O713" s="952"/>
      <c r="P713" s="952"/>
      <c r="Q713" s="966">
        <f t="shared" si="229"/>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
      <c r="A714" s="934"/>
      <c r="B714" s="941"/>
      <c r="C714" s="926">
        <v>705</v>
      </c>
      <c r="D714" s="942"/>
      <c r="E714" s="942"/>
      <c r="F714" s="930">
        <f t="shared" si="230"/>
        <v>0</v>
      </c>
      <c r="G714" s="930">
        <f t="shared" si="228"/>
        <v>0</v>
      </c>
      <c r="H714" s="1334"/>
      <c r="I714" s="967"/>
      <c r="J714" s="964" t="e">
        <f t="shared" si="231"/>
        <v>#N/A</v>
      </c>
      <c r="K714" s="930">
        <f t="shared" si="232"/>
        <v>0</v>
      </c>
      <c r="L714" s="929"/>
      <c r="M714" s="929"/>
      <c r="N714" s="930">
        <f t="shared" si="233"/>
        <v>0</v>
      </c>
      <c r="O714" s="952"/>
      <c r="P714" s="952"/>
      <c r="Q714" s="966">
        <f t="shared" si="229"/>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
      <c r="A715" s="934"/>
      <c r="B715" s="941"/>
      <c r="C715" s="926">
        <v>706</v>
      </c>
      <c r="D715" s="942"/>
      <c r="E715" s="942"/>
      <c r="F715" s="930">
        <f t="shared" si="230"/>
        <v>0</v>
      </c>
      <c r="G715" s="930">
        <f t="shared" si="228"/>
        <v>0</v>
      </c>
      <c r="H715" s="1334"/>
      <c r="I715" s="967"/>
      <c r="J715" s="964" t="e">
        <f t="shared" si="231"/>
        <v>#N/A</v>
      </c>
      <c r="K715" s="930">
        <f t="shared" si="232"/>
        <v>0</v>
      </c>
      <c r="L715" s="929"/>
      <c r="M715" s="929"/>
      <c r="N715" s="930">
        <f t="shared" si="233"/>
        <v>0</v>
      </c>
      <c r="O715" s="952"/>
      <c r="P715" s="952"/>
      <c r="Q715" s="966">
        <f t="shared" si="229"/>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
      <c r="A716" s="934"/>
      <c r="B716" s="941"/>
      <c r="C716" s="926">
        <v>707</v>
      </c>
      <c r="D716" s="942"/>
      <c r="E716" s="942"/>
      <c r="F716" s="930">
        <f t="shared" si="230"/>
        <v>0</v>
      </c>
      <c r="G716" s="930">
        <f t="shared" si="228"/>
        <v>0</v>
      </c>
      <c r="H716" s="1334"/>
      <c r="I716" s="967"/>
      <c r="J716" s="964" t="e">
        <f t="shared" si="231"/>
        <v>#N/A</v>
      </c>
      <c r="K716" s="930">
        <f t="shared" si="232"/>
        <v>0</v>
      </c>
      <c r="L716" s="929"/>
      <c r="M716" s="929"/>
      <c r="N716" s="930">
        <f t="shared" si="233"/>
        <v>0</v>
      </c>
      <c r="O716" s="952"/>
      <c r="P716" s="952"/>
      <c r="Q716" s="966">
        <f t="shared" si="229"/>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
      <c r="A717" s="934"/>
      <c r="B717" s="941"/>
      <c r="C717" s="926">
        <v>708</v>
      </c>
      <c r="D717" s="942"/>
      <c r="E717" s="942"/>
      <c r="F717" s="930">
        <f t="shared" si="230"/>
        <v>0</v>
      </c>
      <c r="G717" s="930">
        <f t="shared" si="228"/>
        <v>0</v>
      </c>
      <c r="H717" s="1334"/>
      <c r="I717" s="967"/>
      <c r="J717" s="964" t="e">
        <f t="shared" si="231"/>
        <v>#N/A</v>
      </c>
      <c r="K717" s="930">
        <f t="shared" si="232"/>
        <v>0</v>
      </c>
      <c r="L717" s="929"/>
      <c r="M717" s="929"/>
      <c r="N717" s="930">
        <f t="shared" si="233"/>
        <v>0</v>
      </c>
      <c r="O717" s="952"/>
      <c r="P717" s="952"/>
      <c r="Q717" s="966">
        <f t="shared" si="229"/>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
      <c r="A718" s="938" t="s">
        <v>686</v>
      </c>
      <c r="B718" s="941"/>
      <c r="C718" s="926">
        <v>709</v>
      </c>
      <c r="D718" s="942"/>
      <c r="E718" s="942"/>
      <c r="F718" s="930"/>
      <c r="G718" s="930"/>
      <c r="H718" s="1334"/>
      <c r="I718" s="944"/>
      <c r="J718" s="944"/>
      <c r="K718" s="928"/>
      <c r="L718" s="929"/>
      <c r="M718" s="929"/>
      <c r="N718" s="930">
        <f t="shared" si="233"/>
        <v>0</v>
      </c>
      <c r="O718" s="952"/>
      <c r="P718" s="952"/>
      <c r="Q718" s="966">
        <f t="shared" si="229"/>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
      <c r="A720" s="934"/>
      <c r="B720" s="941"/>
      <c r="C720" s="926">
        <v>711</v>
      </c>
      <c r="D720" s="942"/>
      <c r="E720" s="942"/>
      <c r="F720" s="930">
        <f>YEARFRAC(D720,E720)*12</f>
        <v>0</v>
      </c>
      <c r="G720" s="930">
        <f t="shared" ref="G720:G728" si="234">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5">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
      <c r="A721" s="934"/>
      <c r="B721" s="941"/>
      <c r="C721" s="926">
        <v>712</v>
      </c>
      <c r="D721" s="942"/>
      <c r="E721" s="942"/>
      <c r="F721" s="930">
        <f t="shared" ref="F721:F728" si="236">YEARFRAC(D721,E721)*12</f>
        <v>0</v>
      </c>
      <c r="G721" s="930">
        <f t="shared" si="234"/>
        <v>0</v>
      </c>
      <c r="H721" s="1334"/>
      <c r="I721" s="967"/>
      <c r="J721" s="964" t="e">
        <f t="shared" ref="J721:J728" si="237">_xlfn.IFS(I721=$I$499,$J$499,I721=$I$500,$J$500,I721=$I$501,$J$501,I721=$I$502,$J$502,I721=$I$503,$J$503,I721=$I$504,$J$504,I721=$I$505,$J$505,I721=$I$506,$J$506)</f>
        <v>#N/A</v>
      </c>
      <c r="K721" s="930">
        <f t="shared" ref="K721:K728" si="238">IF(ISNA(J721),0,H721*J721)</f>
        <v>0</v>
      </c>
      <c r="L721" s="929"/>
      <c r="M721" s="929"/>
      <c r="N721" s="930">
        <f t="shared" ref="N721:N729" si="239">K721+L721+M721</f>
        <v>0</v>
      </c>
      <c r="O721" s="952"/>
      <c r="P721" s="952"/>
      <c r="Q721" s="966">
        <f t="shared" si="235"/>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
      <c r="A722" s="934"/>
      <c r="B722" s="941"/>
      <c r="C722" s="926">
        <v>713</v>
      </c>
      <c r="D722" s="942"/>
      <c r="E722" s="942"/>
      <c r="F722" s="930">
        <f t="shared" si="236"/>
        <v>0</v>
      </c>
      <c r="G722" s="930">
        <f t="shared" si="234"/>
        <v>0</v>
      </c>
      <c r="H722" s="1334"/>
      <c r="I722" s="967"/>
      <c r="J722" s="964" t="e">
        <f t="shared" si="237"/>
        <v>#N/A</v>
      </c>
      <c r="K722" s="930">
        <f t="shared" si="238"/>
        <v>0</v>
      </c>
      <c r="L722" s="929"/>
      <c r="M722" s="929"/>
      <c r="N722" s="930">
        <f t="shared" si="239"/>
        <v>0</v>
      </c>
      <c r="O722" s="952"/>
      <c r="P722" s="952"/>
      <c r="Q722" s="966">
        <f t="shared" si="235"/>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
      <c r="A723" s="934"/>
      <c r="B723" s="941"/>
      <c r="C723" s="926">
        <v>714</v>
      </c>
      <c r="D723" s="942"/>
      <c r="E723" s="942"/>
      <c r="F723" s="930">
        <f t="shared" si="236"/>
        <v>0</v>
      </c>
      <c r="G723" s="930">
        <f t="shared" si="234"/>
        <v>0</v>
      </c>
      <c r="H723" s="1334"/>
      <c r="I723" s="967"/>
      <c r="J723" s="964" t="e">
        <f t="shared" si="237"/>
        <v>#N/A</v>
      </c>
      <c r="K723" s="930">
        <f t="shared" si="238"/>
        <v>0</v>
      </c>
      <c r="L723" s="929"/>
      <c r="M723" s="929"/>
      <c r="N723" s="930">
        <f t="shared" si="239"/>
        <v>0</v>
      </c>
      <c r="O723" s="952"/>
      <c r="P723" s="952"/>
      <c r="Q723" s="966">
        <f t="shared" si="235"/>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
      <c r="A724" s="934"/>
      <c r="B724" s="941"/>
      <c r="C724" s="926">
        <v>715</v>
      </c>
      <c r="D724" s="942"/>
      <c r="E724" s="942"/>
      <c r="F724" s="930">
        <f t="shared" si="236"/>
        <v>0</v>
      </c>
      <c r="G724" s="930">
        <f t="shared" si="234"/>
        <v>0</v>
      </c>
      <c r="H724" s="1334"/>
      <c r="I724" s="967"/>
      <c r="J724" s="964" t="e">
        <f t="shared" si="237"/>
        <v>#N/A</v>
      </c>
      <c r="K724" s="930">
        <f t="shared" si="238"/>
        <v>0</v>
      </c>
      <c r="L724" s="929"/>
      <c r="M724" s="929"/>
      <c r="N724" s="930">
        <f t="shared" si="239"/>
        <v>0</v>
      </c>
      <c r="O724" s="952"/>
      <c r="P724" s="952"/>
      <c r="Q724" s="966">
        <f t="shared" si="235"/>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
      <c r="A725" s="934"/>
      <c r="B725" s="941"/>
      <c r="C725" s="926">
        <v>716</v>
      </c>
      <c r="D725" s="942"/>
      <c r="E725" s="942"/>
      <c r="F725" s="930">
        <f t="shared" si="236"/>
        <v>0</v>
      </c>
      <c r="G725" s="930">
        <f t="shared" si="234"/>
        <v>0</v>
      </c>
      <c r="H725" s="1334"/>
      <c r="I725" s="967"/>
      <c r="J725" s="964" t="e">
        <f t="shared" si="237"/>
        <v>#N/A</v>
      </c>
      <c r="K725" s="930">
        <f t="shared" si="238"/>
        <v>0</v>
      </c>
      <c r="L725" s="929"/>
      <c r="M725" s="929"/>
      <c r="N725" s="930">
        <f t="shared" si="239"/>
        <v>0</v>
      </c>
      <c r="O725" s="952"/>
      <c r="P725" s="952"/>
      <c r="Q725" s="966">
        <f t="shared" si="235"/>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
      <c r="A726" s="934"/>
      <c r="B726" s="941"/>
      <c r="C726" s="926">
        <v>717</v>
      </c>
      <c r="D726" s="942"/>
      <c r="E726" s="942"/>
      <c r="F726" s="930">
        <f t="shared" si="236"/>
        <v>0</v>
      </c>
      <c r="G726" s="930">
        <f t="shared" si="234"/>
        <v>0</v>
      </c>
      <c r="H726" s="1334"/>
      <c r="I726" s="967"/>
      <c r="J726" s="964" t="e">
        <f t="shared" si="237"/>
        <v>#N/A</v>
      </c>
      <c r="K726" s="930">
        <f t="shared" si="238"/>
        <v>0</v>
      </c>
      <c r="L726" s="929"/>
      <c r="M726" s="929"/>
      <c r="N726" s="930">
        <f t="shared" si="239"/>
        <v>0</v>
      </c>
      <c r="O726" s="952"/>
      <c r="P726" s="952"/>
      <c r="Q726" s="966">
        <f t="shared" si="235"/>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
      <c r="A727" s="934"/>
      <c r="B727" s="941"/>
      <c r="C727" s="926">
        <v>718</v>
      </c>
      <c r="D727" s="942"/>
      <c r="E727" s="942"/>
      <c r="F727" s="930">
        <f t="shared" si="236"/>
        <v>0</v>
      </c>
      <c r="G727" s="930">
        <f t="shared" si="234"/>
        <v>0</v>
      </c>
      <c r="H727" s="1334"/>
      <c r="I727" s="967"/>
      <c r="J727" s="964" t="e">
        <f t="shared" si="237"/>
        <v>#N/A</v>
      </c>
      <c r="K727" s="930">
        <f t="shared" si="238"/>
        <v>0</v>
      </c>
      <c r="L727" s="929"/>
      <c r="M727" s="929"/>
      <c r="N727" s="930">
        <f t="shared" si="239"/>
        <v>0</v>
      </c>
      <c r="O727" s="952"/>
      <c r="P727" s="952"/>
      <c r="Q727" s="966">
        <f t="shared" si="235"/>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
      <c r="A728" s="934"/>
      <c r="B728" s="941"/>
      <c r="C728" s="926">
        <v>719</v>
      </c>
      <c r="D728" s="942"/>
      <c r="E728" s="942"/>
      <c r="F728" s="930">
        <f t="shared" si="236"/>
        <v>0</v>
      </c>
      <c r="G728" s="930">
        <f t="shared" si="234"/>
        <v>0</v>
      </c>
      <c r="H728" s="1334"/>
      <c r="I728" s="967"/>
      <c r="J728" s="964" t="e">
        <f t="shared" si="237"/>
        <v>#N/A</v>
      </c>
      <c r="K728" s="930">
        <f t="shared" si="238"/>
        <v>0</v>
      </c>
      <c r="L728" s="929"/>
      <c r="M728" s="929"/>
      <c r="N728" s="930">
        <f t="shared" si="239"/>
        <v>0</v>
      </c>
      <c r="O728" s="952"/>
      <c r="P728" s="952"/>
      <c r="Q728" s="966">
        <f t="shared" si="235"/>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
      <c r="A729" s="938" t="s">
        <v>686</v>
      </c>
      <c r="B729" s="941"/>
      <c r="C729" s="926">
        <v>720</v>
      </c>
      <c r="D729" s="942"/>
      <c r="E729" s="942"/>
      <c r="F729" s="930"/>
      <c r="G729" s="930"/>
      <c r="H729" s="1334"/>
      <c r="I729" s="944"/>
      <c r="J729" s="944"/>
      <c r="K729" s="928"/>
      <c r="L729" s="929"/>
      <c r="M729" s="929"/>
      <c r="N729" s="930">
        <f t="shared" si="239"/>
        <v>0</v>
      </c>
      <c r="O729" s="952"/>
      <c r="P729" s="952"/>
      <c r="Q729" s="966">
        <f t="shared" si="235"/>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
      <c r="A731" s="934"/>
      <c r="B731" s="941"/>
      <c r="C731" s="926">
        <v>722</v>
      </c>
      <c r="D731" s="942"/>
      <c r="E731" s="942"/>
      <c r="F731" s="930">
        <f>YEARFRAC(D731,E731)*12</f>
        <v>0</v>
      </c>
      <c r="G731" s="930">
        <f t="shared" ref="G731:G739" si="240">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1">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
      <c r="A732" s="934"/>
      <c r="B732" s="941"/>
      <c r="C732" s="926">
        <v>723</v>
      </c>
      <c r="D732" s="942"/>
      <c r="E732" s="942"/>
      <c r="F732" s="930">
        <f t="shared" ref="F732:F739" si="242">YEARFRAC(D732,E732)*12</f>
        <v>0</v>
      </c>
      <c r="G732" s="930">
        <f t="shared" si="240"/>
        <v>0</v>
      </c>
      <c r="H732" s="1334"/>
      <c r="I732" s="967"/>
      <c r="J732" s="964" t="e">
        <f t="shared" ref="J732:J739" si="243">_xlfn.IFS(I732=$I$499,$J$499,I732=$I$500,$J$500,I732=$I$501,$J$501,I732=$I$502,$J$502,I732=$I$503,$J$503,I732=$I$504,$J$504,I732=$I$505,$J$505,I732=$I$506,$J$506)</f>
        <v>#N/A</v>
      </c>
      <c r="K732" s="930">
        <f t="shared" ref="K732:K739" si="244">IF(ISNA(J732),0,H732*J732)</f>
        <v>0</v>
      </c>
      <c r="L732" s="929"/>
      <c r="M732" s="929"/>
      <c r="N732" s="930">
        <f t="shared" ref="N732:N740" si="245">K732+L732+M732</f>
        <v>0</v>
      </c>
      <c r="O732" s="952"/>
      <c r="P732" s="952"/>
      <c r="Q732" s="966">
        <f t="shared" si="241"/>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
      <c r="A733" s="934"/>
      <c r="B733" s="941"/>
      <c r="C733" s="926">
        <v>724</v>
      </c>
      <c r="D733" s="942"/>
      <c r="E733" s="942"/>
      <c r="F733" s="930">
        <f t="shared" si="242"/>
        <v>0</v>
      </c>
      <c r="G733" s="930">
        <f t="shared" si="240"/>
        <v>0</v>
      </c>
      <c r="H733" s="1334"/>
      <c r="I733" s="967"/>
      <c r="J733" s="964" t="e">
        <f t="shared" si="243"/>
        <v>#N/A</v>
      </c>
      <c r="K733" s="930">
        <f t="shared" si="244"/>
        <v>0</v>
      </c>
      <c r="L733" s="929"/>
      <c r="M733" s="929"/>
      <c r="N733" s="930">
        <f t="shared" si="245"/>
        <v>0</v>
      </c>
      <c r="O733" s="952"/>
      <c r="P733" s="952"/>
      <c r="Q733" s="966">
        <f t="shared" si="241"/>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
      <c r="A734" s="934"/>
      <c r="B734" s="941"/>
      <c r="C734" s="926">
        <v>725</v>
      </c>
      <c r="D734" s="942"/>
      <c r="E734" s="942"/>
      <c r="F734" s="930">
        <f t="shared" si="242"/>
        <v>0</v>
      </c>
      <c r="G734" s="930">
        <f t="shared" si="240"/>
        <v>0</v>
      </c>
      <c r="H734" s="1334"/>
      <c r="I734" s="967"/>
      <c r="J734" s="964" t="e">
        <f t="shared" si="243"/>
        <v>#N/A</v>
      </c>
      <c r="K734" s="930">
        <f t="shared" si="244"/>
        <v>0</v>
      </c>
      <c r="L734" s="929"/>
      <c r="M734" s="929"/>
      <c r="N734" s="930">
        <f t="shared" si="245"/>
        <v>0</v>
      </c>
      <c r="O734" s="952"/>
      <c r="P734" s="952"/>
      <c r="Q734" s="966">
        <f t="shared" si="241"/>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
      <c r="A735" s="934"/>
      <c r="B735" s="941"/>
      <c r="C735" s="926">
        <v>726</v>
      </c>
      <c r="D735" s="942"/>
      <c r="E735" s="942"/>
      <c r="F735" s="930">
        <f t="shared" si="242"/>
        <v>0</v>
      </c>
      <c r="G735" s="930">
        <f t="shared" si="240"/>
        <v>0</v>
      </c>
      <c r="H735" s="1334"/>
      <c r="I735" s="967"/>
      <c r="J735" s="964" t="e">
        <f t="shared" si="243"/>
        <v>#N/A</v>
      </c>
      <c r="K735" s="930">
        <f t="shared" si="244"/>
        <v>0</v>
      </c>
      <c r="L735" s="929"/>
      <c r="M735" s="929"/>
      <c r="N735" s="930">
        <f t="shared" si="245"/>
        <v>0</v>
      </c>
      <c r="O735" s="952"/>
      <c r="P735" s="952"/>
      <c r="Q735" s="966">
        <f t="shared" si="241"/>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
      <c r="A736" s="934"/>
      <c r="B736" s="941"/>
      <c r="C736" s="926">
        <v>727</v>
      </c>
      <c r="D736" s="942"/>
      <c r="E736" s="942"/>
      <c r="F736" s="930">
        <f t="shared" si="242"/>
        <v>0</v>
      </c>
      <c r="G736" s="930">
        <f t="shared" si="240"/>
        <v>0</v>
      </c>
      <c r="H736" s="1334"/>
      <c r="I736" s="967"/>
      <c r="J736" s="964" t="e">
        <f t="shared" si="243"/>
        <v>#N/A</v>
      </c>
      <c r="K736" s="930">
        <f t="shared" si="244"/>
        <v>0</v>
      </c>
      <c r="L736" s="929"/>
      <c r="M736" s="929"/>
      <c r="N736" s="930">
        <f t="shared" si="245"/>
        <v>0</v>
      </c>
      <c r="O736" s="952"/>
      <c r="P736" s="952"/>
      <c r="Q736" s="966">
        <f t="shared" si="241"/>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
      <c r="A737" s="934"/>
      <c r="B737" s="941"/>
      <c r="C737" s="926">
        <v>728</v>
      </c>
      <c r="D737" s="942"/>
      <c r="E737" s="942"/>
      <c r="F737" s="930">
        <f t="shared" si="242"/>
        <v>0</v>
      </c>
      <c r="G737" s="930">
        <f t="shared" si="240"/>
        <v>0</v>
      </c>
      <c r="H737" s="1334"/>
      <c r="I737" s="967"/>
      <c r="J737" s="964" t="e">
        <f t="shared" si="243"/>
        <v>#N/A</v>
      </c>
      <c r="K737" s="930">
        <f t="shared" si="244"/>
        <v>0</v>
      </c>
      <c r="L737" s="929"/>
      <c r="M737" s="929"/>
      <c r="N737" s="930">
        <f t="shared" si="245"/>
        <v>0</v>
      </c>
      <c r="O737" s="952"/>
      <c r="P737" s="952"/>
      <c r="Q737" s="966">
        <f t="shared" si="241"/>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
      <c r="A738" s="934"/>
      <c r="B738" s="941"/>
      <c r="C738" s="926">
        <v>729</v>
      </c>
      <c r="D738" s="942"/>
      <c r="E738" s="942"/>
      <c r="F738" s="930">
        <f t="shared" si="242"/>
        <v>0</v>
      </c>
      <c r="G738" s="930">
        <f t="shared" si="240"/>
        <v>0</v>
      </c>
      <c r="H738" s="1334"/>
      <c r="I738" s="967"/>
      <c r="J738" s="964" t="e">
        <f t="shared" si="243"/>
        <v>#N/A</v>
      </c>
      <c r="K738" s="930">
        <f t="shared" si="244"/>
        <v>0</v>
      </c>
      <c r="L738" s="929"/>
      <c r="M738" s="929"/>
      <c r="N738" s="930">
        <f t="shared" si="245"/>
        <v>0</v>
      </c>
      <c r="O738" s="952"/>
      <c r="P738" s="952"/>
      <c r="Q738" s="966">
        <f t="shared" si="241"/>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
      <c r="A739" s="934"/>
      <c r="B739" s="941"/>
      <c r="C739" s="926">
        <v>730</v>
      </c>
      <c r="D739" s="942"/>
      <c r="E739" s="942"/>
      <c r="F739" s="930">
        <f t="shared" si="242"/>
        <v>0</v>
      </c>
      <c r="G739" s="930">
        <f t="shared" si="240"/>
        <v>0</v>
      </c>
      <c r="H739" s="1334"/>
      <c r="I739" s="967"/>
      <c r="J739" s="964" t="e">
        <f t="shared" si="243"/>
        <v>#N/A</v>
      </c>
      <c r="K739" s="930">
        <f t="shared" si="244"/>
        <v>0</v>
      </c>
      <c r="L739" s="929"/>
      <c r="M739" s="929"/>
      <c r="N739" s="930">
        <f t="shared" si="245"/>
        <v>0</v>
      </c>
      <c r="O739" s="952"/>
      <c r="P739" s="952"/>
      <c r="Q739" s="966">
        <f t="shared" si="241"/>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
      <c r="A740" s="938" t="s">
        <v>686</v>
      </c>
      <c r="B740" s="941"/>
      <c r="C740" s="926">
        <v>731</v>
      </c>
      <c r="D740" s="942"/>
      <c r="E740" s="942"/>
      <c r="F740" s="930"/>
      <c r="G740" s="930"/>
      <c r="H740" s="1334"/>
      <c r="I740" s="944"/>
      <c r="J740" s="944"/>
      <c r="K740" s="928"/>
      <c r="L740" s="929"/>
      <c r="M740" s="929"/>
      <c r="N740" s="930">
        <f t="shared" si="245"/>
        <v>0</v>
      </c>
      <c r="O740" s="952"/>
      <c r="P740" s="952"/>
      <c r="Q740" s="966">
        <f t="shared" si="241"/>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
      <c r="A742" s="934"/>
      <c r="B742" s="941"/>
      <c r="C742" s="926">
        <v>733</v>
      </c>
      <c r="D742" s="942"/>
      <c r="E742" s="942"/>
      <c r="F742" s="930">
        <f>YEARFRAC(D742,E742)*12</f>
        <v>0</v>
      </c>
      <c r="G742" s="930">
        <f t="shared" ref="G742:G750" si="246">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7">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
      <c r="A743" s="934"/>
      <c r="B743" s="941"/>
      <c r="C743" s="926">
        <v>734</v>
      </c>
      <c r="D743" s="942"/>
      <c r="E743" s="942"/>
      <c r="F743" s="930">
        <f t="shared" ref="F743:F750" si="248">YEARFRAC(D743,E743)*12</f>
        <v>0</v>
      </c>
      <c r="G743" s="930">
        <f t="shared" si="246"/>
        <v>0</v>
      </c>
      <c r="H743" s="1334"/>
      <c r="I743" s="967"/>
      <c r="J743" s="964" t="e">
        <f t="shared" ref="J743:J750" si="249">_xlfn.IFS(I743=$I$499,$J$499,I743=$I$500,$J$500,I743=$I$501,$J$501,I743=$I$502,$J$502,I743=$I$503,$J$503,I743=$I$504,$J$504,I743=$I$505,$J$505,I743=$I$506,$J$506)</f>
        <v>#N/A</v>
      </c>
      <c r="K743" s="930">
        <f t="shared" ref="K743:K750" si="250">IF(ISNA(J743),0,H743*J743)</f>
        <v>0</v>
      </c>
      <c r="L743" s="929"/>
      <c r="M743" s="929"/>
      <c r="N743" s="930">
        <f t="shared" ref="N743:N751" si="251">K743+L743+M743</f>
        <v>0</v>
      </c>
      <c r="O743" s="952"/>
      <c r="P743" s="952"/>
      <c r="Q743" s="966">
        <f t="shared" si="247"/>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
      <c r="A744" s="934"/>
      <c r="B744" s="941"/>
      <c r="C744" s="926">
        <v>735</v>
      </c>
      <c r="D744" s="942"/>
      <c r="E744" s="942"/>
      <c r="F744" s="930">
        <f t="shared" si="248"/>
        <v>0</v>
      </c>
      <c r="G744" s="930">
        <f t="shared" si="246"/>
        <v>0</v>
      </c>
      <c r="H744" s="1334"/>
      <c r="I744" s="967"/>
      <c r="J744" s="964" t="e">
        <f t="shared" si="249"/>
        <v>#N/A</v>
      </c>
      <c r="K744" s="930">
        <f t="shared" si="250"/>
        <v>0</v>
      </c>
      <c r="L744" s="929"/>
      <c r="M744" s="929"/>
      <c r="N744" s="930">
        <f t="shared" si="251"/>
        <v>0</v>
      </c>
      <c r="O744" s="952"/>
      <c r="P744" s="952"/>
      <c r="Q744" s="966">
        <f t="shared" si="247"/>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
      <c r="A745" s="934"/>
      <c r="B745" s="941"/>
      <c r="C745" s="926">
        <v>736</v>
      </c>
      <c r="D745" s="942"/>
      <c r="E745" s="942"/>
      <c r="F745" s="930">
        <f t="shared" si="248"/>
        <v>0</v>
      </c>
      <c r="G745" s="930">
        <f t="shared" si="246"/>
        <v>0</v>
      </c>
      <c r="H745" s="1334"/>
      <c r="I745" s="967"/>
      <c r="J745" s="964" t="e">
        <f t="shared" si="249"/>
        <v>#N/A</v>
      </c>
      <c r="K745" s="930">
        <f t="shared" si="250"/>
        <v>0</v>
      </c>
      <c r="L745" s="929"/>
      <c r="M745" s="929"/>
      <c r="N745" s="930">
        <f t="shared" si="251"/>
        <v>0</v>
      </c>
      <c r="O745" s="952"/>
      <c r="P745" s="952"/>
      <c r="Q745" s="966">
        <f t="shared" si="247"/>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
      <c r="A746" s="934"/>
      <c r="B746" s="941"/>
      <c r="C746" s="926">
        <v>737</v>
      </c>
      <c r="D746" s="942"/>
      <c r="E746" s="942"/>
      <c r="F746" s="930">
        <f t="shared" si="248"/>
        <v>0</v>
      </c>
      <c r="G746" s="930">
        <f t="shared" si="246"/>
        <v>0</v>
      </c>
      <c r="H746" s="1334"/>
      <c r="I746" s="967"/>
      <c r="J746" s="964" t="e">
        <f t="shared" si="249"/>
        <v>#N/A</v>
      </c>
      <c r="K746" s="930">
        <f t="shared" si="250"/>
        <v>0</v>
      </c>
      <c r="L746" s="929"/>
      <c r="M746" s="929"/>
      <c r="N746" s="930">
        <f t="shared" si="251"/>
        <v>0</v>
      </c>
      <c r="O746" s="952"/>
      <c r="P746" s="952"/>
      <c r="Q746" s="966">
        <f t="shared" si="247"/>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
      <c r="A747" s="934"/>
      <c r="B747" s="941"/>
      <c r="C747" s="926">
        <v>738</v>
      </c>
      <c r="D747" s="942"/>
      <c r="E747" s="942"/>
      <c r="F747" s="930">
        <f t="shared" si="248"/>
        <v>0</v>
      </c>
      <c r="G747" s="930">
        <f t="shared" si="246"/>
        <v>0</v>
      </c>
      <c r="H747" s="1334"/>
      <c r="I747" s="967"/>
      <c r="J747" s="964" t="e">
        <f t="shared" si="249"/>
        <v>#N/A</v>
      </c>
      <c r="K747" s="930">
        <f t="shared" si="250"/>
        <v>0</v>
      </c>
      <c r="L747" s="929"/>
      <c r="M747" s="929"/>
      <c r="N747" s="930">
        <f t="shared" si="251"/>
        <v>0</v>
      </c>
      <c r="O747" s="952"/>
      <c r="P747" s="952"/>
      <c r="Q747" s="966">
        <f t="shared" si="247"/>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
      <c r="A748" s="934"/>
      <c r="B748" s="941"/>
      <c r="C748" s="926">
        <v>739</v>
      </c>
      <c r="D748" s="942"/>
      <c r="E748" s="942"/>
      <c r="F748" s="930">
        <f t="shared" si="248"/>
        <v>0</v>
      </c>
      <c r="G748" s="930">
        <f t="shared" si="246"/>
        <v>0</v>
      </c>
      <c r="H748" s="1334"/>
      <c r="I748" s="967"/>
      <c r="J748" s="964" t="e">
        <f t="shared" si="249"/>
        <v>#N/A</v>
      </c>
      <c r="K748" s="930">
        <f t="shared" si="250"/>
        <v>0</v>
      </c>
      <c r="L748" s="929"/>
      <c r="M748" s="929"/>
      <c r="N748" s="930">
        <f t="shared" si="251"/>
        <v>0</v>
      </c>
      <c r="O748" s="952"/>
      <c r="P748" s="952"/>
      <c r="Q748" s="966">
        <f t="shared" si="247"/>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
      <c r="A749" s="934"/>
      <c r="B749" s="941"/>
      <c r="C749" s="926">
        <v>740</v>
      </c>
      <c r="D749" s="942"/>
      <c r="E749" s="942"/>
      <c r="F749" s="930">
        <f t="shared" si="248"/>
        <v>0</v>
      </c>
      <c r="G749" s="930">
        <f t="shared" si="246"/>
        <v>0</v>
      </c>
      <c r="H749" s="1334"/>
      <c r="I749" s="967"/>
      <c r="J749" s="964" t="e">
        <f t="shared" si="249"/>
        <v>#N/A</v>
      </c>
      <c r="K749" s="930">
        <f t="shared" si="250"/>
        <v>0</v>
      </c>
      <c r="L749" s="929"/>
      <c r="M749" s="929"/>
      <c r="N749" s="930">
        <f t="shared" si="251"/>
        <v>0</v>
      </c>
      <c r="O749" s="952"/>
      <c r="P749" s="952"/>
      <c r="Q749" s="966">
        <f t="shared" si="247"/>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
      <c r="A750" s="934"/>
      <c r="B750" s="941"/>
      <c r="C750" s="926">
        <v>741</v>
      </c>
      <c r="D750" s="942"/>
      <c r="E750" s="942"/>
      <c r="F750" s="930">
        <f t="shared" si="248"/>
        <v>0</v>
      </c>
      <c r="G750" s="930">
        <f t="shared" si="246"/>
        <v>0</v>
      </c>
      <c r="H750" s="1334"/>
      <c r="I750" s="967"/>
      <c r="J750" s="964" t="e">
        <f t="shared" si="249"/>
        <v>#N/A</v>
      </c>
      <c r="K750" s="930">
        <f t="shared" si="250"/>
        <v>0</v>
      </c>
      <c r="L750" s="929"/>
      <c r="M750" s="929"/>
      <c r="N750" s="930">
        <f t="shared" si="251"/>
        <v>0</v>
      </c>
      <c r="O750" s="952"/>
      <c r="P750" s="952"/>
      <c r="Q750" s="966">
        <f t="shared" si="247"/>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
      <c r="A751" s="953" t="s">
        <v>686</v>
      </c>
      <c r="B751" s="941"/>
      <c r="C751" s="926">
        <v>742</v>
      </c>
      <c r="D751" s="942"/>
      <c r="E751" s="942"/>
      <c r="F751" s="930"/>
      <c r="G751" s="930"/>
      <c r="H751" s="1334"/>
      <c r="I751" s="944"/>
      <c r="J751" s="944"/>
      <c r="K751" s="928"/>
      <c r="L751" s="929"/>
      <c r="M751" s="929"/>
      <c r="N751" s="930">
        <f t="shared" si="251"/>
        <v>0</v>
      </c>
      <c r="O751" s="952"/>
      <c r="P751" s="952"/>
      <c r="Q751" s="966">
        <f t="shared" si="247"/>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
      <c r="A753" s="934"/>
      <c r="B753" s="941"/>
      <c r="C753" s="926">
        <v>744</v>
      </c>
      <c r="D753" s="942"/>
      <c r="E753" s="942"/>
      <c r="F753" s="930">
        <f>YEARFRAC(D753,E753)*12</f>
        <v>0</v>
      </c>
      <c r="G753" s="930">
        <f t="shared" ref="G753:G761" si="252">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3">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
      <c r="A754" s="934"/>
      <c r="B754" s="941"/>
      <c r="C754" s="926">
        <v>745</v>
      </c>
      <c r="D754" s="942"/>
      <c r="E754" s="942"/>
      <c r="F754" s="930">
        <f t="shared" ref="F754:F761" si="254">YEARFRAC(D754,E754)*12</f>
        <v>0</v>
      </c>
      <c r="G754" s="930">
        <f t="shared" si="252"/>
        <v>0</v>
      </c>
      <c r="H754" s="1334"/>
      <c r="I754" s="967"/>
      <c r="J754" s="964" t="e">
        <f t="shared" ref="J754:J761" si="255">_xlfn.IFS(I754=$I$499,$J$499,I754=$I$500,$J$500,I754=$I$501,$J$501,I754=$I$502,$J$502,I754=$I$503,$J$503,I754=$I$504,$J$504,I754=$I$505,$J$505,I754=$I$506,$J$506)</f>
        <v>#N/A</v>
      </c>
      <c r="K754" s="930">
        <f t="shared" ref="K754:K761" si="256">IF(ISNA(J754),0,H754*J754)</f>
        <v>0</v>
      </c>
      <c r="L754" s="929"/>
      <c r="M754" s="929"/>
      <c r="N754" s="930">
        <f t="shared" ref="N754:N762" si="257">K754+L754+M754</f>
        <v>0</v>
      </c>
      <c r="O754" s="952"/>
      <c r="P754" s="952"/>
      <c r="Q754" s="966">
        <f t="shared" si="253"/>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
      <c r="A755" s="934"/>
      <c r="B755" s="941"/>
      <c r="C755" s="926">
        <v>746</v>
      </c>
      <c r="D755" s="942"/>
      <c r="E755" s="942"/>
      <c r="F755" s="930">
        <f t="shared" si="254"/>
        <v>0</v>
      </c>
      <c r="G755" s="930">
        <f t="shared" si="252"/>
        <v>0</v>
      </c>
      <c r="H755" s="1334"/>
      <c r="I755" s="967"/>
      <c r="J755" s="964" t="e">
        <f t="shared" si="255"/>
        <v>#N/A</v>
      </c>
      <c r="K755" s="930">
        <f t="shared" si="256"/>
        <v>0</v>
      </c>
      <c r="L755" s="929"/>
      <c r="M755" s="929"/>
      <c r="N755" s="930">
        <f t="shared" si="257"/>
        <v>0</v>
      </c>
      <c r="O755" s="952"/>
      <c r="P755" s="952"/>
      <c r="Q755" s="966">
        <f t="shared" si="253"/>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
      <c r="A756" s="934"/>
      <c r="B756" s="941"/>
      <c r="C756" s="926">
        <v>747</v>
      </c>
      <c r="D756" s="942"/>
      <c r="E756" s="942"/>
      <c r="F756" s="930">
        <f t="shared" si="254"/>
        <v>0</v>
      </c>
      <c r="G756" s="930">
        <f t="shared" si="252"/>
        <v>0</v>
      </c>
      <c r="H756" s="1334"/>
      <c r="I756" s="967"/>
      <c r="J756" s="964" t="e">
        <f t="shared" si="255"/>
        <v>#N/A</v>
      </c>
      <c r="K756" s="930">
        <f t="shared" si="256"/>
        <v>0</v>
      </c>
      <c r="L756" s="929"/>
      <c r="M756" s="929"/>
      <c r="N756" s="930">
        <f t="shared" si="257"/>
        <v>0</v>
      </c>
      <c r="O756" s="952"/>
      <c r="P756" s="952"/>
      <c r="Q756" s="966">
        <f t="shared" si="253"/>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
      <c r="A757" s="934"/>
      <c r="B757" s="941"/>
      <c r="C757" s="926">
        <v>748</v>
      </c>
      <c r="D757" s="942"/>
      <c r="E757" s="942"/>
      <c r="F757" s="930">
        <f t="shared" si="254"/>
        <v>0</v>
      </c>
      <c r="G757" s="930">
        <f t="shared" si="252"/>
        <v>0</v>
      </c>
      <c r="H757" s="1334"/>
      <c r="I757" s="967"/>
      <c r="J757" s="964" t="e">
        <f t="shared" si="255"/>
        <v>#N/A</v>
      </c>
      <c r="K757" s="930">
        <f t="shared" si="256"/>
        <v>0</v>
      </c>
      <c r="L757" s="929"/>
      <c r="M757" s="929"/>
      <c r="N757" s="930">
        <f t="shared" si="257"/>
        <v>0</v>
      </c>
      <c r="O757" s="952"/>
      <c r="P757" s="952"/>
      <c r="Q757" s="966">
        <f t="shared" si="253"/>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
      <c r="A758" s="934"/>
      <c r="B758" s="941"/>
      <c r="C758" s="926">
        <v>749</v>
      </c>
      <c r="D758" s="942"/>
      <c r="E758" s="942"/>
      <c r="F758" s="930">
        <f t="shared" si="254"/>
        <v>0</v>
      </c>
      <c r="G758" s="930">
        <f t="shared" si="252"/>
        <v>0</v>
      </c>
      <c r="H758" s="1334"/>
      <c r="I758" s="967"/>
      <c r="J758" s="964" t="e">
        <f t="shared" si="255"/>
        <v>#N/A</v>
      </c>
      <c r="K758" s="930">
        <f t="shared" si="256"/>
        <v>0</v>
      </c>
      <c r="L758" s="929"/>
      <c r="M758" s="929"/>
      <c r="N758" s="930">
        <f t="shared" si="257"/>
        <v>0</v>
      </c>
      <c r="O758" s="952"/>
      <c r="P758" s="952"/>
      <c r="Q758" s="966">
        <f t="shared" si="253"/>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
      <c r="A759" s="934"/>
      <c r="B759" s="941"/>
      <c r="C759" s="926">
        <v>750</v>
      </c>
      <c r="D759" s="942"/>
      <c r="E759" s="942"/>
      <c r="F759" s="930">
        <f t="shared" si="254"/>
        <v>0</v>
      </c>
      <c r="G759" s="930">
        <f t="shared" si="252"/>
        <v>0</v>
      </c>
      <c r="H759" s="1334"/>
      <c r="I759" s="967"/>
      <c r="J759" s="964" t="e">
        <f t="shared" si="255"/>
        <v>#N/A</v>
      </c>
      <c r="K759" s="930">
        <f t="shared" si="256"/>
        <v>0</v>
      </c>
      <c r="L759" s="929"/>
      <c r="M759" s="929"/>
      <c r="N759" s="930">
        <f t="shared" si="257"/>
        <v>0</v>
      </c>
      <c r="O759" s="952"/>
      <c r="P759" s="952"/>
      <c r="Q759" s="966">
        <f t="shared" si="253"/>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
      <c r="A760" s="934"/>
      <c r="B760" s="941"/>
      <c r="C760" s="926">
        <v>751</v>
      </c>
      <c r="D760" s="942"/>
      <c r="E760" s="942"/>
      <c r="F760" s="930">
        <f t="shared" si="254"/>
        <v>0</v>
      </c>
      <c r="G760" s="930">
        <f t="shared" si="252"/>
        <v>0</v>
      </c>
      <c r="H760" s="1334"/>
      <c r="I760" s="967"/>
      <c r="J760" s="964" t="e">
        <f t="shared" si="255"/>
        <v>#N/A</v>
      </c>
      <c r="K760" s="930">
        <f t="shared" si="256"/>
        <v>0</v>
      </c>
      <c r="L760" s="929"/>
      <c r="M760" s="929"/>
      <c r="N760" s="930">
        <f t="shared" si="257"/>
        <v>0</v>
      </c>
      <c r="O760" s="952"/>
      <c r="P760" s="952"/>
      <c r="Q760" s="966">
        <f t="shared" si="253"/>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
      <c r="A761" s="934"/>
      <c r="B761" s="941"/>
      <c r="C761" s="926">
        <v>752</v>
      </c>
      <c r="D761" s="942"/>
      <c r="E761" s="942"/>
      <c r="F761" s="930">
        <f t="shared" si="254"/>
        <v>0</v>
      </c>
      <c r="G761" s="930">
        <f t="shared" si="252"/>
        <v>0</v>
      </c>
      <c r="H761" s="1334"/>
      <c r="I761" s="967"/>
      <c r="J761" s="964" t="e">
        <f t="shared" si="255"/>
        <v>#N/A</v>
      </c>
      <c r="K761" s="930">
        <f t="shared" si="256"/>
        <v>0</v>
      </c>
      <c r="L761" s="929"/>
      <c r="M761" s="929"/>
      <c r="N761" s="930">
        <f t="shared" si="257"/>
        <v>0</v>
      </c>
      <c r="O761" s="952"/>
      <c r="P761" s="952"/>
      <c r="Q761" s="966">
        <f t="shared" si="253"/>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
      <c r="A762" s="938" t="s">
        <v>686</v>
      </c>
      <c r="B762" s="941"/>
      <c r="C762" s="926">
        <v>753</v>
      </c>
      <c r="D762" s="942"/>
      <c r="E762" s="942"/>
      <c r="F762" s="930"/>
      <c r="G762" s="930"/>
      <c r="H762" s="1334"/>
      <c r="I762" s="944"/>
      <c r="J762" s="944"/>
      <c r="K762" s="928"/>
      <c r="L762" s="929"/>
      <c r="M762" s="929"/>
      <c r="N762" s="930">
        <f t="shared" si="257"/>
        <v>0</v>
      </c>
      <c r="O762" s="952"/>
      <c r="P762" s="952"/>
      <c r="Q762" s="966">
        <f t="shared" si="253"/>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
      <c r="A764" s="934"/>
      <c r="B764" s="941"/>
      <c r="C764" s="926">
        <v>755</v>
      </c>
      <c r="D764" s="942"/>
      <c r="E764" s="942"/>
      <c r="F764" s="930">
        <f>YEARFRAC(D764,E764)*12</f>
        <v>0</v>
      </c>
      <c r="G764" s="930">
        <f t="shared" ref="G764:G772" si="258">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59">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
      <c r="A765" s="934"/>
      <c r="B765" s="941"/>
      <c r="C765" s="926">
        <v>756</v>
      </c>
      <c r="D765" s="942"/>
      <c r="E765" s="942"/>
      <c r="F765" s="930">
        <f t="shared" ref="F765:F772" si="260">YEARFRAC(D765,E765)*12</f>
        <v>0</v>
      </c>
      <c r="G765" s="930">
        <f t="shared" si="258"/>
        <v>0</v>
      </c>
      <c r="H765" s="1334"/>
      <c r="I765" s="967"/>
      <c r="J765" s="964" t="e">
        <f t="shared" ref="J765:J772" si="261">_xlfn.IFS(I765=$I$499,$J$499,I765=$I$500,$J$500,I765=$I$501,$J$501,I765=$I$502,$J$502,I765=$I$503,$J$503,I765=$I$504,$J$504,I765=$I$505,$J$505,I765=$I$506,$J$506)</f>
        <v>#N/A</v>
      </c>
      <c r="K765" s="930">
        <f t="shared" ref="K765:K772" si="262">IF(ISNA(J765),0,H765*J765)</f>
        <v>0</v>
      </c>
      <c r="L765" s="929"/>
      <c r="M765" s="929"/>
      <c r="N765" s="930">
        <f t="shared" ref="N765:N773" si="263">K765+L765+M765</f>
        <v>0</v>
      </c>
      <c r="O765" s="952"/>
      <c r="P765" s="952"/>
      <c r="Q765" s="966">
        <f t="shared" si="259"/>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
      <c r="A766" s="934"/>
      <c r="B766" s="941"/>
      <c r="C766" s="926">
        <v>757</v>
      </c>
      <c r="D766" s="942"/>
      <c r="E766" s="942"/>
      <c r="F766" s="930">
        <f t="shared" si="260"/>
        <v>0</v>
      </c>
      <c r="G766" s="930">
        <f t="shared" si="258"/>
        <v>0</v>
      </c>
      <c r="H766" s="1334"/>
      <c r="I766" s="967"/>
      <c r="J766" s="964" t="e">
        <f t="shared" si="261"/>
        <v>#N/A</v>
      </c>
      <c r="K766" s="930">
        <f t="shared" si="262"/>
        <v>0</v>
      </c>
      <c r="L766" s="929"/>
      <c r="M766" s="929"/>
      <c r="N766" s="930">
        <f t="shared" si="263"/>
        <v>0</v>
      </c>
      <c r="O766" s="952"/>
      <c r="P766" s="952"/>
      <c r="Q766" s="966">
        <f t="shared" si="259"/>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
      <c r="A767" s="934"/>
      <c r="B767" s="941"/>
      <c r="C767" s="926">
        <v>758</v>
      </c>
      <c r="D767" s="942"/>
      <c r="E767" s="942"/>
      <c r="F767" s="930">
        <f t="shared" si="260"/>
        <v>0</v>
      </c>
      <c r="G767" s="930">
        <f t="shared" si="258"/>
        <v>0</v>
      </c>
      <c r="H767" s="1334"/>
      <c r="I767" s="967"/>
      <c r="J767" s="964" t="e">
        <f t="shared" si="261"/>
        <v>#N/A</v>
      </c>
      <c r="K767" s="930">
        <f t="shared" si="262"/>
        <v>0</v>
      </c>
      <c r="L767" s="929"/>
      <c r="M767" s="929"/>
      <c r="N767" s="930">
        <f t="shared" si="263"/>
        <v>0</v>
      </c>
      <c r="O767" s="952"/>
      <c r="P767" s="952"/>
      <c r="Q767" s="966">
        <f t="shared" si="259"/>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
      <c r="A768" s="934"/>
      <c r="B768" s="941"/>
      <c r="C768" s="926">
        <v>759</v>
      </c>
      <c r="D768" s="942"/>
      <c r="E768" s="942"/>
      <c r="F768" s="930">
        <f t="shared" si="260"/>
        <v>0</v>
      </c>
      <c r="G768" s="930">
        <f t="shared" si="258"/>
        <v>0</v>
      </c>
      <c r="H768" s="1334"/>
      <c r="I768" s="967"/>
      <c r="J768" s="964" t="e">
        <f t="shared" si="261"/>
        <v>#N/A</v>
      </c>
      <c r="K768" s="930">
        <f t="shared" si="262"/>
        <v>0</v>
      </c>
      <c r="L768" s="929"/>
      <c r="M768" s="929"/>
      <c r="N768" s="930">
        <f t="shared" si="263"/>
        <v>0</v>
      </c>
      <c r="O768" s="952"/>
      <c r="P768" s="952"/>
      <c r="Q768" s="966">
        <f t="shared" si="259"/>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
      <c r="A769" s="934"/>
      <c r="B769" s="941"/>
      <c r="C769" s="926">
        <v>760</v>
      </c>
      <c r="D769" s="942"/>
      <c r="E769" s="942"/>
      <c r="F769" s="930">
        <f t="shared" si="260"/>
        <v>0</v>
      </c>
      <c r="G769" s="930">
        <f t="shared" si="258"/>
        <v>0</v>
      </c>
      <c r="H769" s="1334"/>
      <c r="I769" s="967"/>
      <c r="J769" s="964" t="e">
        <f t="shared" si="261"/>
        <v>#N/A</v>
      </c>
      <c r="K769" s="930">
        <f t="shared" si="262"/>
        <v>0</v>
      </c>
      <c r="L769" s="929"/>
      <c r="M769" s="929"/>
      <c r="N769" s="930">
        <f t="shared" si="263"/>
        <v>0</v>
      </c>
      <c r="O769" s="952"/>
      <c r="P769" s="952"/>
      <c r="Q769" s="966">
        <f t="shared" si="259"/>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
      <c r="A770" s="934"/>
      <c r="B770" s="941"/>
      <c r="C770" s="926">
        <v>761</v>
      </c>
      <c r="D770" s="942"/>
      <c r="E770" s="942"/>
      <c r="F770" s="930">
        <f t="shared" si="260"/>
        <v>0</v>
      </c>
      <c r="G770" s="930">
        <f t="shared" si="258"/>
        <v>0</v>
      </c>
      <c r="H770" s="1334"/>
      <c r="I770" s="967"/>
      <c r="J770" s="964" t="e">
        <f t="shared" si="261"/>
        <v>#N/A</v>
      </c>
      <c r="K770" s="930">
        <f t="shared" si="262"/>
        <v>0</v>
      </c>
      <c r="L770" s="929"/>
      <c r="M770" s="929"/>
      <c r="N770" s="930">
        <f t="shared" si="263"/>
        <v>0</v>
      </c>
      <c r="O770" s="952"/>
      <c r="P770" s="952"/>
      <c r="Q770" s="966">
        <f t="shared" si="259"/>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
      <c r="A771" s="934"/>
      <c r="B771" s="941"/>
      <c r="C771" s="926">
        <v>762</v>
      </c>
      <c r="D771" s="942"/>
      <c r="E771" s="942"/>
      <c r="F771" s="930">
        <f t="shared" si="260"/>
        <v>0</v>
      </c>
      <c r="G771" s="930">
        <f t="shared" si="258"/>
        <v>0</v>
      </c>
      <c r="H771" s="1334"/>
      <c r="I771" s="967"/>
      <c r="J771" s="964" t="e">
        <f t="shared" si="261"/>
        <v>#N/A</v>
      </c>
      <c r="K771" s="930">
        <f t="shared" si="262"/>
        <v>0</v>
      </c>
      <c r="L771" s="929"/>
      <c r="M771" s="929"/>
      <c r="N771" s="930">
        <f t="shared" si="263"/>
        <v>0</v>
      </c>
      <c r="O771" s="952"/>
      <c r="P771" s="952"/>
      <c r="Q771" s="966">
        <f t="shared" si="259"/>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
      <c r="A772" s="934"/>
      <c r="B772" s="941"/>
      <c r="C772" s="926">
        <v>763</v>
      </c>
      <c r="D772" s="942"/>
      <c r="E772" s="942"/>
      <c r="F772" s="930">
        <f t="shared" si="260"/>
        <v>0</v>
      </c>
      <c r="G772" s="930">
        <f t="shared" si="258"/>
        <v>0</v>
      </c>
      <c r="H772" s="1334"/>
      <c r="I772" s="967"/>
      <c r="J772" s="964" t="e">
        <f t="shared" si="261"/>
        <v>#N/A</v>
      </c>
      <c r="K772" s="930">
        <f t="shared" si="262"/>
        <v>0</v>
      </c>
      <c r="L772" s="929"/>
      <c r="M772" s="929"/>
      <c r="N772" s="930">
        <f t="shared" si="263"/>
        <v>0</v>
      </c>
      <c r="O772" s="952"/>
      <c r="P772" s="952"/>
      <c r="Q772" s="966">
        <f t="shared" si="259"/>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
      <c r="A773" s="938" t="s">
        <v>686</v>
      </c>
      <c r="B773" s="941"/>
      <c r="C773" s="926">
        <v>764</v>
      </c>
      <c r="D773" s="942"/>
      <c r="E773" s="942"/>
      <c r="F773" s="930"/>
      <c r="G773" s="930"/>
      <c r="H773" s="1334"/>
      <c r="I773" s="944"/>
      <c r="J773" s="944"/>
      <c r="K773" s="928"/>
      <c r="L773" s="929"/>
      <c r="M773" s="929"/>
      <c r="N773" s="930">
        <f t="shared" si="263"/>
        <v>0</v>
      </c>
      <c r="O773" s="952"/>
      <c r="P773" s="952"/>
      <c r="Q773" s="966">
        <f t="shared" si="259"/>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
      <c r="A775" s="934"/>
      <c r="B775" s="941"/>
      <c r="C775" s="926">
        <v>766</v>
      </c>
      <c r="D775" s="942"/>
      <c r="E775" s="942"/>
      <c r="F775" s="930">
        <f>YEARFRAC(D775,E775)*12</f>
        <v>0</v>
      </c>
      <c r="G775" s="930">
        <f t="shared" ref="G775:G783" si="264">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5">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
      <c r="A776" s="934"/>
      <c r="B776" s="941"/>
      <c r="C776" s="926">
        <v>767</v>
      </c>
      <c r="D776" s="942"/>
      <c r="E776" s="942"/>
      <c r="F776" s="930">
        <f t="shared" ref="F776:F783" si="266">YEARFRAC(D776,E776)*12</f>
        <v>0</v>
      </c>
      <c r="G776" s="930">
        <f t="shared" si="264"/>
        <v>0</v>
      </c>
      <c r="H776" s="1334"/>
      <c r="I776" s="967"/>
      <c r="J776" s="964" t="e">
        <f t="shared" ref="J776:J783" si="267">_xlfn.IFS(I776=$I$499,$J$499,I776=$I$500,$J$500,I776=$I$501,$J$501,I776=$I$502,$J$502,I776=$I$503,$J$503,I776=$I$504,$J$504,I776=$I$505,$J$505,I776=$I$506,$J$506)</f>
        <v>#N/A</v>
      </c>
      <c r="K776" s="930">
        <f t="shared" ref="K776:K783" si="268">IF(ISNA(J776),0,H776*J776)</f>
        <v>0</v>
      </c>
      <c r="L776" s="929"/>
      <c r="M776" s="929"/>
      <c r="N776" s="930">
        <f t="shared" ref="N776:N784" si="269">K776+L776+M776</f>
        <v>0</v>
      </c>
      <c r="O776" s="952"/>
      <c r="P776" s="952"/>
      <c r="Q776" s="966">
        <f t="shared" si="265"/>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
      <c r="A777" s="934"/>
      <c r="B777" s="941"/>
      <c r="C777" s="926">
        <v>768</v>
      </c>
      <c r="D777" s="942"/>
      <c r="E777" s="942"/>
      <c r="F777" s="930">
        <f t="shared" si="266"/>
        <v>0</v>
      </c>
      <c r="G777" s="930">
        <f t="shared" si="264"/>
        <v>0</v>
      </c>
      <c r="H777" s="1334"/>
      <c r="I777" s="967"/>
      <c r="J777" s="964" t="e">
        <f t="shared" si="267"/>
        <v>#N/A</v>
      </c>
      <c r="K777" s="930">
        <f t="shared" si="268"/>
        <v>0</v>
      </c>
      <c r="L777" s="929"/>
      <c r="M777" s="929"/>
      <c r="N777" s="930">
        <f t="shared" si="269"/>
        <v>0</v>
      </c>
      <c r="O777" s="952"/>
      <c r="P777" s="952"/>
      <c r="Q777" s="966">
        <f t="shared" si="265"/>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
      <c r="A778" s="934"/>
      <c r="B778" s="941"/>
      <c r="C778" s="926">
        <v>769</v>
      </c>
      <c r="D778" s="942"/>
      <c r="E778" s="942"/>
      <c r="F778" s="930">
        <f t="shared" si="266"/>
        <v>0</v>
      </c>
      <c r="G778" s="930">
        <f t="shared" si="264"/>
        <v>0</v>
      </c>
      <c r="H778" s="1334"/>
      <c r="I778" s="967"/>
      <c r="J778" s="964" t="e">
        <f t="shared" si="267"/>
        <v>#N/A</v>
      </c>
      <c r="K778" s="930">
        <f t="shared" si="268"/>
        <v>0</v>
      </c>
      <c r="L778" s="929"/>
      <c r="M778" s="929"/>
      <c r="N778" s="930">
        <f t="shared" si="269"/>
        <v>0</v>
      </c>
      <c r="O778" s="952"/>
      <c r="P778" s="952"/>
      <c r="Q778" s="966">
        <f t="shared" si="265"/>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
      <c r="A779" s="934"/>
      <c r="B779" s="941"/>
      <c r="C779" s="926">
        <v>770</v>
      </c>
      <c r="D779" s="942"/>
      <c r="E779" s="942"/>
      <c r="F779" s="930">
        <f t="shared" si="266"/>
        <v>0</v>
      </c>
      <c r="G779" s="930">
        <f t="shared" si="264"/>
        <v>0</v>
      </c>
      <c r="H779" s="1334"/>
      <c r="I779" s="967"/>
      <c r="J779" s="964" t="e">
        <f t="shared" si="267"/>
        <v>#N/A</v>
      </c>
      <c r="K779" s="930">
        <f t="shared" si="268"/>
        <v>0</v>
      </c>
      <c r="L779" s="929"/>
      <c r="M779" s="929"/>
      <c r="N779" s="930">
        <f t="shared" si="269"/>
        <v>0</v>
      </c>
      <c r="O779" s="952"/>
      <c r="P779" s="952"/>
      <c r="Q779" s="966">
        <f t="shared" si="265"/>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
      <c r="A780" s="934"/>
      <c r="B780" s="941"/>
      <c r="C780" s="926">
        <v>771</v>
      </c>
      <c r="D780" s="942"/>
      <c r="E780" s="942"/>
      <c r="F780" s="930">
        <f t="shared" si="266"/>
        <v>0</v>
      </c>
      <c r="G780" s="930">
        <f t="shared" si="264"/>
        <v>0</v>
      </c>
      <c r="H780" s="1334"/>
      <c r="I780" s="967"/>
      <c r="J780" s="964" t="e">
        <f t="shared" si="267"/>
        <v>#N/A</v>
      </c>
      <c r="K780" s="930">
        <f t="shared" si="268"/>
        <v>0</v>
      </c>
      <c r="L780" s="929"/>
      <c r="M780" s="929"/>
      <c r="N780" s="930">
        <f t="shared" si="269"/>
        <v>0</v>
      </c>
      <c r="O780" s="952"/>
      <c r="P780" s="952"/>
      <c r="Q780" s="966">
        <f t="shared" si="265"/>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
      <c r="A781" s="934"/>
      <c r="B781" s="941"/>
      <c r="C781" s="926">
        <v>772</v>
      </c>
      <c r="D781" s="942"/>
      <c r="E781" s="942"/>
      <c r="F781" s="930">
        <f t="shared" si="266"/>
        <v>0</v>
      </c>
      <c r="G781" s="930">
        <f t="shared" si="264"/>
        <v>0</v>
      </c>
      <c r="H781" s="1334"/>
      <c r="I781" s="967"/>
      <c r="J781" s="964" t="e">
        <f t="shared" si="267"/>
        <v>#N/A</v>
      </c>
      <c r="K781" s="930">
        <f t="shared" si="268"/>
        <v>0</v>
      </c>
      <c r="L781" s="929"/>
      <c r="M781" s="929"/>
      <c r="N781" s="930">
        <f t="shared" si="269"/>
        <v>0</v>
      </c>
      <c r="O781" s="952"/>
      <c r="P781" s="952"/>
      <c r="Q781" s="966">
        <f t="shared" si="265"/>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
      <c r="A782" s="934"/>
      <c r="B782" s="941"/>
      <c r="C782" s="926">
        <v>773</v>
      </c>
      <c r="D782" s="942"/>
      <c r="E782" s="942"/>
      <c r="F782" s="930">
        <f t="shared" si="266"/>
        <v>0</v>
      </c>
      <c r="G782" s="930">
        <f t="shared" si="264"/>
        <v>0</v>
      </c>
      <c r="H782" s="1334"/>
      <c r="I782" s="967"/>
      <c r="J782" s="964" t="e">
        <f t="shared" si="267"/>
        <v>#N/A</v>
      </c>
      <c r="K782" s="930">
        <f t="shared" si="268"/>
        <v>0</v>
      </c>
      <c r="L782" s="929"/>
      <c r="M782" s="929"/>
      <c r="N782" s="930">
        <f t="shared" si="269"/>
        <v>0</v>
      </c>
      <c r="O782" s="952"/>
      <c r="P782" s="952"/>
      <c r="Q782" s="966">
        <f t="shared" si="265"/>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
      <c r="A783" s="934"/>
      <c r="B783" s="941"/>
      <c r="C783" s="926">
        <v>774</v>
      </c>
      <c r="D783" s="942"/>
      <c r="E783" s="942"/>
      <c r="F783" s="930">
        <f t="shared" si="266"/>
        <v>0</v>
      </c>
      <c r="G783" s="930">
        <f t="shared" si="264"/>
        <v>0</v>
      </c>
      <c r="H783" s="1334"/>
      <c r="I783" s="967"/>
      <c r="J783" s="964" t="e">
        <f t="shared" si="267"/>
        <v>#N/A</v>
      </c>
      <c r="K783" s="930">
        <f t="shared" si="268"/>
        <v>0</v>
      </c>
      <c r="L783" s="929"/>
      <c r="M783" s="929"/>
      <c r="N783" s="930">
        <f t="shared" si="269"/>
        <v>0</v>
      </c>
      <c r="O783" s="952"/>
      <c r="P783" s="952"/>
      <c r="Q783" s="966">
        <f t="shared" si="265"/>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
      <c r="A784" s="938" t="s">
        <v>686</v>
      </c>
      <c r="B784" s="941"/>
      <c r="C784" s="926">
        <v>775</v>
      </c>
      <c r="D784" s="942"/>
      <c r="E784" s="942"/>
      <c r="F784" s="930"/>
      <c r="G784" s="930"/>
      <c r="H784" s="1334"/>
      <c r="I784" s="944"/>
      <c r="J784" s="944"/>
      <c r="K784" s="928"/>
      <c r="L784" s="929"/>
      <c r="M784" s="929"/>
      <c r="N784" s="930">
        <f t="shared" si="269"/>
        <v>0</v>
      </c>
      <c r="O784" s="952"/>
      <c r="P784" s="952"/>
      <c r="Q784" s="966">
        <f t="shared" si="265"/>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
      <c r="A786" s="934"/>
      <c r="B786" s="941"/>
      <c r="C786" s="926">
        <v>777</v>
      </c>
      <c r="D786" s="942"/>
      <c r="E786" s="942"/>
      <c r="F786" s="930">
        <f>YEARFRAC(D786,E786)*12</f>
        <v>0</v>
      </c>
      <c r="G786" s="930">
        <f t="shared" ref="G786:G794" si="270">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1">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
      <c r="A787" s="934"/>
      <c r="B787" s="941"/>
      <c r="C787" s="926">
        <v>778</v>
      </c>
      <c r="D787" s="942"/>
      <c r="E787" s="942"/>
      <c r="F787" s="930">
        <f t="shared" ref="F787:F794" si="272">YEARFRAC(D787,E787)*12</f>
        <v>0</v>
      </c>
      <c r="G787" s="930">
        <f t="shared" si="270"/>
        <v>0</v>
      </c>
      <c r="H787" s="1334"/>
      <c r="I787" s="967"/>
      <c r="J787" s="964" t="e">
        <f t="shared" ref="J787:J794" si="273">_xlfn.IFS(I787=$I$499,$J$499,I787=$I$500,$J$500,I787=$I$501,$J$501,I787=$I$502,$J$502,I787=$I$503,$J$503,I787=$I$504,$J$504,I787=$I$505,$J$505,I787=$I$506,$J$506)</f>
        <v>#N/A</v>
      </c>
      <c r="K787" s="930">
        <f t="shared" ref="K787:K794" si="274">IF(ISNA(J787),0,H787*J787)</f>
        <v>0</v>
      </c>
      <c r="L787" s="929"/>
      <c r="M787" s="929"/>
      <c r="N787" s="930">
        <f t="shared" ref="N787:N795" si="275">K787+L787+M787</f>
        <v>0</v>
      </c>
      <c r="O787" s="952"/>
      <c r="P787" s="952"/>
      <c r="Q787" s="966">
        <f t="shared" si="271"/>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
      <c r="A788" s="934"/>
      <c r="B788" s="941"/>
      <c r="C788" s="926">
        <v>779</v>
      </c>
      <c r="D788" s="942"/>
      <c r="E788" s="942"/>
      <c r="F788" s="930">
        <f t="shared" si="272"/>
        <v>0</v>
      </c>
      <c r="G788" s="930">
        <f t="shared" si="270"/>
        <v>0</v>
      </c>
      <c r="H788" s="1334"/>
      <c r="I788" s="967"/>
      <c r="J788" s="964" t="e">
        <f t="shared" si="273"/>
        <v>#N/A</v>
      </c>
      <c r="K788" s="930">
        <f t="shared" si="274"/>
        <v>0</v>
      </c>
      <c r="L788" s="929"/>
      <c r="M788" s="929"/>
      <c r="N788" s="930">
        <f t="shared" si="275"/>
        <v>0</v>
      </c>
      <c r="O788" s="952"/>
      <c r="P788" s="952"/>
      <c r="Q788" s="966">
        <f t="shared" si="271"/>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
      <c r="A789" s="934"/>
      <c r="B789" s="941"/>
      <c r="C789" s="926">
        <v>780</v>
      </c>
      <c r="D789" s="942"/>
      <c r="E789" s="942"/>
      <c r="F789" s="930">
        <f t="shared" si="272"/>
        <v>0</v>
      </c>
      <c r="G789" s="930">
        <f t="shared" si="270"/>
        <v>0</v>
      </c>
      <c r="H789" s="1334"/>
      <c r="I789" s="967"/>
      <c r="J789" s="964" t="e">
        <f t="shared" si="273"/>
        <v>#N/A</v>
      </c>
      <c r="K789" s="930">
        <f t="shared" si="274"/>
        <v>0</v>
      </c>
      <c r="L789" s="929"/>
      <c r="M789" s="929"/>
      <c r="N789" s="930">
        <f t="shared" si="275"/>
        <v>0</v>
      </c>
      <c r="O789" s="952"/>
      <c r="P789" s="952"/>
      <c r="Q789" s="966">
        <f t="shared" si="271"/>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
      <c r="A790" s="934"/>
      <c r="B790" s="941"/>
      <c r="C790" s="926">
        <v>781</v>
      </c>
      <c r="D790" s="942"/>
      <c r="E790" s="942"/>
      <c r="F790" s="930">
        <f t="shared" si="272"/>
        <v>0</v>
      </c>
      <c r="G790" s="930">
        <f t="shared" si="270"/>
        <v>0</v>
      </c>
      <c r="H790" s="1334"/>
      <c r="I790" s="967"/>
      <c r="J790" s="964" t="e">
        <f t="shared" si="273"/>
        <v>#N/A</v>
      </c>
      <c r="K790" s="930">
        <f t="shared" si="274"/>
        <v>0</v>
      </c>
      <c r="L790" s="929"/>
      <c r="M790" s="929"/>
      <c r="N790" s="930">
        <f t="shared" si="275"/>
        <v>0</v>
      </c>
      <c r="O790" s="952"/>
      <c r="P790" s="952"/>
      <c r="Q790" s="966">
        <f t="shared" si="271"/>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
      <c r="A791" s="934"/>
      <c r="B791" s="941"/>
      <c r="C791" s="926">
        <v>782</v>
      </c>
      <c r="D791" s="942"/>
      <c r="E791" s="942"/>
      <c r="F791" s="930">
        <f t="shared" si="272"/>
        <v>0</v>
      </c>
      <c r="G791" s="930">
        <f t="shared" si="270"/>
        <v>0</v>
      </c>
      <c r="H791" s="1334"/>
      <c r="I791" s="967"/>
      <c r="J791" s="964" t="e">
        <f t="shared" si="273"/>
        <v>#N/A</v>
      </c>
      <c r="K791" s="930">
        <f t="shared" si="274"/>
        <v>0</v>
      </c>
      <c r="L791" s="929"/>
      <c r="M791" s="929"/>
      <c r="N791" s="930">
        <f t="shared" si="275"/>
        <v>0</v>
      </c>
      <c r="O791" s="952"/>
      <c r="P791" s="952"/>
      <c r="Q791" s="966">
        <f t="shared" si="271"/>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
      <c r="A792" s="934"/>
      <c r="B792" s="941"/>
      <c r="C792" s="926">
        <v>783</v>
      </c>
      <c r="D792" s="942"/>
      <c r="E792" s="942"/>
      <c r="F792" s="930">
        <f t="shared" si="272"/>
        <v>0</v>
      </c>
      <c r="G792" s="930">
        <f t="shared" si="270"/>
        <v>0</v>
      </c>
      <c r="H792" s="1334"/>
      <c r="I792" s="967"/>
      <c r="J792" s="964" t="e">
        <f t="shared" si="273"/>
        <v>#N/A</v>
      </c>
      <c r="K792" s="930">
        <f t="shared" si="274"/>
        <v>0</v>
      </c>
      <c r="L792" s="929"/>
      <c r="M792" s="929"/>
      <c r="N792" s="930">
        <f t="shared" si="275"/>
        <v>0</v>
      </c>
      <c r="O792" s="952"/>
      <c r="P792" s="952"/>
      <c r="Q792" s="966">
        <f t="shared" si="271"/>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
      <c r="A793" s="934"/>
      <c r="B793" s="941"/>
      <c r="C793" s="926">
        <v>784</v>
      </c>
      <c r="D793" s="942"/>
      <c r="E793" s="942"/>
      <c r="F793" s="930">
        <f t="shared" si="272"/>
        <v>0</v>
      </c>
      <c r="G793" s="930">
        <f t="shared" si="270"/>
        <v>0</v>
      </c>
      <c r="H793" s="1334"/>
      <c r="I793" s="967"/>
      <c r="J793" s="964" t="e">
        <f t="shared" si="273"/>
        <v>#N/A</v>
      </c>
      <c r="K793" s="930">
        <f t="shared" si="274"/>
        <v>0</v>
      </c>
      <c r="L793" s="929"/>
      <c r="M793" s="929"/>
      <c r="N793" s="930">
        <f t="shared" si="275"/>
        <v>0</v>
      </c>
      <c r="O793" s="952"/>
      <c r="P793" s="952"/>
      <c r="Q793" s="966">
        <f t="shared" si="271"/>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
      <c r="A794" s="934"/>
      <c r="B794" s="941"/>
      <c r="C794" s="926">
        <v>785</v>
      </c>
      <c r="D794" s="942"/>
      <c r="E794" s="942"/>
      <c r="F794" s="930">
        <f t="shared" si="272"/>
        <v>0</v>
      </c>
      <c r="G794" s="930">
        <f t="shared" si="270"/>
        <v>0</v>
      </c>
      <c r="H794" s="1334"/>
      <c r="I794" s="967"/>
      <c r="J794" s="964" t="e">
        <f t="shared" si="273"/>
        <v>#N/A</v>
      </c>
      <c r="K794" s="930">
        <f t="shared" si="274"/>
        <v>0</v>
      </c>
      <c r="L794" s="929"/>
      <c r="M794" s="929"/>
      <c r="N794" s="930">
        <f t="shared" si="275"/>
        <v>0</v>
      </c>
      <c r="O794" s="952"/>
      <c r="P794" s="952"/>
      <c r="Q794" s="966">
        <f t="shared" si="271"/>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
      <c r="A795" s="938" t="s">
        <v>686</v>
      </c>
      <c r="B795" s="941"/>
      <c r="C795" s="926">
        <v>786</v>
      </c>
      <c r="D795" s="942"/>
      <c r="E795" s="942"/>
      <c r="F795" s="930"/>
      <c r="G795" s="930"/>
      <c r="H795" s="1334"/>
      <c r="I795" s="944"/>
      <c r="J795" s="944"/>
      <c r="K795" s="928"/>
      <c r="L795" s="929"/>
      <c r="M795" s="929"/>
      <c r="N795" s="930">
        <f t="shared" si="275"/>
        <v>0</v>
      </c>
      <c r="O795" s="952"/>
      <c r="P795" s="952"/>
      <c r="Q795" s="966">
        <f t="shared" si="271"/>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
      <c r="A796" s="939" t="s">
        <v>972</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
      <c r="A798" s="934"/>
      <c r="B798" s="941"/>
      <c r="C798" s="926">
        <v>789</v>
      </c>
      <c r="D798" s="942"/>
      <c r="E798" s="942"/>
      <c r="F798" s="930">
        <f>YEARFRAC(D798,E798)*12</f>
        <v>0</v>
      </c>
      <c r="G798" s="930">
        <f t="shared" ref="G798:G806" si="276">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7">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
      <c r="A799" s="934"/>
      <c r="B799" s="941"/>
      <c r="C799" s="926">
        <v>790</v>
      </c>
      <c r="D799" s="942"/>
      <c r="E799" s="942"/>
      <c r="F799" s="930">
        <f t="shared" ref="F799:F806" si="278">YEARFRAC(D799,E799)*12</f>
        <v>0</v>
      </c>
      <c r="G799" s="930">
        <f t="shared" si="276"/>
        <v>0</v>
      </c>
      <c r="H799" s="1334"/>
      <c r="I799" s="967"/>
      <c r="J799" s="964" t="e">
        <f t="shared" ref="J799:J806" si="279">_xlfn.IFS(I799=$I$499,$J$499,I799=$I$500,$J$500,I799=$I$501,$J$501,I799=$I$502,$J$502,I799=$I$503,$J$503,I799=$I$504,$J$504,I799=$I$505,$J$505,I799=$I$506,$J$506)</f>
        <v>#N/A</v>
      </c>
      <c r="K799" s="930">
        <f t="shared" ref="K799:K806" si="280">IF(ISNA(J799),0,H799*J799)</f>
        <v>0</v>
      </c>
      <c r="L799" s="929"/>
      <c r="M799" s="929"/>
      <c r="N799" s="930">
        <f t="shared" ref="N799:N807" si="281">K799+L799+M799</f>
        <v>0</v>
      </c>
      <c r="O799" s="951"/>
      <c r="P799" s="951"/>
      <c r="Q799" s="966">
        <f t="shared" si="277"/>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
      <c r="A800" s="934"/>
      <c r="B800" s="941"/>
      <c r="C800" s="926">
        <v>791</v>
      </c>
      <c r="D800" s="942"/>
      <c r="E800" s="942"/>
      <c r="F800" s="930">
        <f t="shared" si="278"/>
        <v>0</v>
      </c>
      <c r="G800" s="930">
        <f t="shared" si="276"/>
        <v>0</v>
      </c>
      <c r="H800" s="1334"/>
      <c r="I800" s="967"/>
      <c r="J800" s="964" t="e">
        <f t="shared" si="279"/>
        <v>#N/A</v>
      </c>
      <c r="K800" s="930">
        <f t="shared" si="280"/>
        <v>0</v>
      </c>
      <c r="L800" s="929"/>
      <c r="M800" s="929"/>
      <c r="N800" s="930">
        <f t="shared" si="281"/>
        <v>0</v>
      </c>
      <c r="O800" s="951"/>
      <c r="P800" s="951"/>
      <c r="Q800" s="966">
        <f t="shared" si="277"/>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
      <c r="A801" s="934"/>
      <c r="B801" s="941"/>
      <c r="C801" s="926">
        <v>792</v>
      </c>
      <c r="D801" s="942"/>
      <c r="E801" s="942"/>
      <c r="F801" s="930">
        <f t="shared" si="278"/>
        <v>0</v>
      </c>
      <c r="G801" s="930">
        <f t="shared" si="276"/>
        <v>0</v>
      </c>
      <c r="H801" s="1334"/>
      <c r="I801" s="967"/>
      <c r="J801" s="964" t="e">
        <f t="shared" si="279"/>
        <v>#N/A</v>
      </c>
      <c r="K801" s="930">
        <f t="shared" si="280"/>
        <v>0</v>
      </c>
      <c r="L801" s="929"/>
      <c r="M801" s="929"/>
      <c r="N801" s="930">
        <f t="shared" si="281"/>
        <v>0</v>
      </c>
      <c r="O801" s="951"/>
      <c r="P801" s="951"/>
      <c r="Q801" s="966">
        <f t="shared" si="277"/>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
      <c r="A802" s="934"/>
      <c r="B802" s="941"/>
      <c r="C802" s="926">
        <v>793</v>
      </c>
      <c r="D802" s="942"/>
      <c r="E802" s="942"/>
      <c r="F802" s="930">
        <f t="shared" si="278"/>
        <v>0</v>
      </c>
      <c r="G802" s="930">
        <f t="shared" si="276"/>
        <v>0</v>
      </c>
      <c r="H802" s="1334"/>
      <c r="I802" s="967"/>
      <c r="J802" s="964" t="e">
        <f t="shared" si="279"/>
        <v>#N/A</v>
      </c>
      <c r="K802" s="930">
        <f t="shared" si="280"/>
        <v>0</v>
      </c>
      <c r="L802" s="929"/>
      <c r="M802" s="929"/>
      <c r="N802" s="930">
        <f t="shared" si="281"/>
        <v>0</v>
      </c>
      <c r="O802" s="951"/>
      <c r="P802" s="951"/>
      <c r="Q802" s="966">
        <f t="shared" si="277"/>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
      <c r="A803" s="934"/>
      <c r="B803" s="941"/>
      <c r="C803" s="926">
        <v>794</v>
      </c>
      <c r="D803" s="942"/>
      <c r="E803" s="942"/>
      <c r="F803" s="930">
        <f t="shared" si="278"/>
        <v>0</v>
      </c>
      <c r="G803" s="930">
        <f t="shared" si="276"/>
        <v>0</v>
      </c>
      <c r="H803" s="1334"/>
      <c r="I803" s="967"/>
      <c r="J803" s="964" t="e">
        <f t="shared" si="279"/>
        <v>#N/A</v>
      </c>
      <c r="K803" s="930">
        <f t="shared" si="280"/>
        <v>0</v>
      </c>
      <c r="L803" s="929"/>
      <c r="M803" s="929"/>
      <c r="N803" s="930">
        <f t="shared" si="281"/>
        <v>0</v>
      </c>
      <c r="O803" s="951"/>
      <c r="P803" s="951"/>
      <c r="Q803" s="966">
        <f t="shared" si="277"/>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
      <c r="A804" s="934"/>
      <c r="B804" s="941"/>
      <c r="C804" s="926">
        <v>795</v>
      </c>
      <c r="D804" s="942"/>
      <c r="E804" s="942"/>
      <c r="F804" s="930">
        <f t="shared" si="278"/>
        <v>0</v>
      </c>
      <c r="G804" s="930">
        <f t="shared" si="276"/>
        <v>0</v>
      </c>
      <c r="H804" s="1334"/>
      <c r="I804" s="967"/>
      <c r="J804" s="964" t="e">
        <f t="shared" si="279"/>
        <v>#N/A</v>
      </c>
      <c r="K804" s="930">
        <f t="shared" si="280"/>
        <v>0</v>
      </c>
      <c r="L804" s="929"/>
      <c r="M804" s="929"/>
      <c r="N804" s="930">
        <f t="shared" si="281"/>
        <v>0</v>
      </c>
      <c r="O804" s="951"/>
      <c r="P804" s="951"/>
      <c r="Q804" s="966">
        <f t="shared" si="277"/>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
      <c r="A805" s="934"/>
      <c r="B805" s="941"/>
      <c r="C805" s="926">
        <v>796</v>
      </c>
      <c r="D805" s="942"/>
      <c r="E805" s="942"/>
      <c r="F805" s="930">
        <f t="shared" si="278"/>
        <v>0</v>
      </c>
      <c r="G805" s="930">
        <f t="shared" si="276"/>
        <v>0</v>
      </c>
      <c r="H805" s="1334"/>
      <c r="I805" s="967"/>
      <c r="J805" s="964" t="e">
        <f t="shared" si="279"/>
        <v>#N/A</v>
      </c>
      <c r="K805" s="930">
        <f t="shared" si="280"/>
        <v>0</v>
      </c>
      <c r="L805" s="929"/>
      <c r="M805" s="929"/>
      <c r="N805" s="930">
        <f t="shared" si="281"/>
        <v>0</v>
      </c>
      <c r="O805" s="951"/>
      <c r="P805" s="951"/>
      <c r="Q805" s="966">
        <f t="shared" si="277"/>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
      <c r="A806" s="934"/>
      <c r="B806" s="941"/>
      <c r="C806" s="926">
        <v>797</v>
      </c>
      <c r="D806" s="942"/>
      <c r="E806" s="942"/>
      <c r="F806" s="930">
        <f t="shared" si="278"/>
        <v>0</v>
      </c>
      <c r="G806" s="930">
        <f t="shared" si="276"/>
        <v>0</v>
      </c>
      <c r="H806" s="1334"/>
      <c r="I806" s="967"/>
      <c r="J806" s="964" t="e">
        <f t="shared" si="279"/>
        <v>#N/A</v>
      </c>
      <c r="K806" s="930">
        <f t="shared" si="280"/>
        <v>0</v>
      </c>
      <c r="L806" s="929"/>
      <c r="M806" s="929"/>
      <c r="N806" s="930">
        <f t="shared" si="281"/>
        <v>0</v>
      </c>
      <c r="O806" s="951"/>
      <c r="P806" s="951"/>
      <c r="Q806" s="966">
        <f t="shared" si="277"/>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
      <c r="A807" s="938" t="s">
        <v>686</v>
      </c>
      <c r="B807" s="941"/>
      <c r="C807" s="926">
        <v>798</v>
      </c>
      <c r="D807" s="942"/>
      <c r="E807" s="942"/>
      <c r="F807" s="930"/>
      <c r="G807" s="930"/>
      <c r="H807" s="1334"/>
      <c r="I807" s="944"/>
      <c r="J807" s="944"/>
      <c r="K807" s="928"/>
      <c r="L807" s="929"/>
      <c r="M807" s="929"/>
      <c r="N807" s="930">
        <f t="shared" si="281"/>
        <v>0</v>
      </c>
      <c r="O807" s="951"/>
      <c r="P807" s="951"/>
      <c r="Q807" s="966">
        <f t="shared" si="277"/>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
      <c r="A809" s="934"/>
      <c r="B809" s="941"/>
      <c r="C809" s="926">
        <v>800</v>
      </c>
      <c r="D809" s="942"/>
      <c r="E809" s="942"/>
      <c r="F809" s="930">
        <f>YEARFRAC(D809,E809)*12</f>
        <v>0</v>
      </c>
      <c r="G809" s="930">
        <f t="shared" ref="G809:G817" si="282">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3">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
      <c r="A810" s="934"/>
      <c r="B810" s="941"/>
      <c r="C810" s="926">
        <v>801</v>
      </c>
      <c r="D810" s="942"/>
      <c r="E810" s="942"/>
      <c r="F810" s="930">
        <f t="shared" ref="F810:F817" si="284">YEARFRAC(D810,E810)*12</f>
        <v>0</v>
      </c>
      <c r="G810" s="930">
        <f t="shared" si="282"/>
        <v>0</v>
      </c>
      <c r="H810" s="1334"/>
      <c r="I810" s="967"/>
      <c r="J810" s="964" t="e">
        <f t="shared" ref="J810:J817" si="285">_xlfn.IFS(I810=$I$499,$J$499,I810=$I$500,$J$500,I810=$I$501,$J$501,I810=$I$502,$J$502,I810=$I$503,$J$503,I810=$I$504,$J$504,I810=$I$505,$J$505,I810=$I$506,$J$506)</f>
        <v>#N/A</v>
      </c>
      <c r="K810" s="930">
        <f t="shared" ref="K810:K817" si="286">IF(ISNA(J810),0,H810*J810)</f>
        <v>0</v>
      </c>
      <c r="L810" s="929"/>
      <c r="M810" s="929"/>
      <c r="N810" s="930">
        <f t="shared" ref="N810:N818" si="287">K810+L810+M810</f>
        <v>0</v>
      </c>
      <c r="O810" s="952"/>
      <c r="P810" s="952"/>
      <c r="Q810" s="966">
        <f t="shared" si="283"/>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
      <c r="A811" s="934"/>
      <c r="B811" s="941"/>
      <c r="C811" s="926">
        <v>802</v>
      </c>
      <c r="D811" s="942"/>
      <c r="E811" s="942"/>
      <c r="F811" s="930">
        <f t="shared" si="284"/>
        <v>0</v>
      </c>
      <c r="G811" s="930">
        <f t="shared" si="282"/>
        <v>0</v>
      </c>
      <c r="H811" s="1334"/>
      <c r="I811" s="967"/>
      <c r="J811" s="964" t="e">
        <f t="shared" si="285"/>
        <v>#N/A</v>
      </c>
      <c r="K811" s="930">
        <f t="shared" si="286"/>
        <v>0</v>
      </c>
      <c r="L811" s="929"/>
      <c r="M811" s="929"/>
      <c r="N811" s="930">
        <f t="shared" si="287"/>
        <v>0</v>
      </c>
      <c r="O811" s="952"/>
      <c r="P811" s="952"/>
      <c r="Q811" s="966">
        <f t="shared" si="283"/>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
      <c r="A812" s="934"/>
      <c r="B812" s="941"/>
      <c r="C812" s="926">
        <v>803</v>
      </c>
      <c r="D812" s="942"/>
      <c r="E812" s="942"/>
      <c r="F812" s="930">
        <f t="shared" si="284"/>
        <v>0</v>
      </c>
      <c r="G812" s="930">
        <f t="shared" si="282"/>
        <v>0</v>
      </c>
      <c r="H812" s="1334"/>
      <c r="I812" s="967"/>
      <c r="J812" s="964" t="e">
        <f t="shared" si="285"/>
        <v>#N/A</v>
      </c>
      <c r="K812" s="930">
        <f t="shared" si="286"/>
        <v>0</v>
      </c>
      <c r="L812" s="929"/>
      <c r="M812" s="929"/>
      <c r="N812" s="930">
        <f t="shared" si="287"/>
        <v>0</v>
      </c>
      <c r="O812" s="952"/>
      <c r="P812" s="952"/>
      <c r="Q812" s="966">
        <f t="shared" si="283"/>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
      <c r="A813" s="934"/>
      <c r="B813" s="941"/>
      <c r="C813" s="926">
        <v>804</v>
      </c>
      <c r="D813" s="942"/>
      <c r="E813" s="942"/>
      <c r="F813" s="930">
        <f t="shared" si="284"/>
        <v>0</v>
      </c>
      <c r="G813" s="930">
        <f t="shared" si="282"/>
        <v>0</v>
      </c>
      <c r="H813" s="1334"/>
      <c r="I813" s="967"/>
      <c r="J813" s="964" t="e">
        <f t="shared" si="285"/>
        <v>#N/A</v>
      </c>
      <c r="K813" s="930">
        <f t="shared" si="286"/>
        <v>0</v>
      </c>
      <c r="L813" s="929"/>
      <c r="M813" s="929"/>
      <c r="N813" s="930">
        <f t="shared" si="287"/>
        <v>0</v>
      </c>
      <c r="O813" s="952"/>
      <c r="P813" s="952"/>
      <c r="Q813" s="966">
        <f t="shared" si="283"/>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
      <c r="A814" s="934"/>
      <c r="B814" s="941"/>
      <c r="C814" s="926">
        <v>805</v>
      </c>
      <c r="D814" s="942"/>
      <c r="E814" s="942"/>
      <c r="F814" s="930">
        <f t="shared" si="284"/>
        <v>0</v>
      </c>
      <c r="G814" s="930">
        <f t="shared" si="282"/>
        <v>0</v>
      </c>
      <c r="H814" s="1334"/>
      <c r="I814" s="967"/>
      <c r="J814" s="964" t="e">
        <f t="shared" si="285"/>
        <v>#N/A</v>
      </c>
      <c r="K814" s="930">
        <f t="shared" si="286"/>
        <v>0</v>
      </c>
      <c r="L814" s="929"/>
      <c r="M814" s="929"/>
      <c r="N814" s="930">
        <f t="shared" si="287"/>
        <v>0</v>
      </c>
      <c r="O814" s="952"/>
      <c r="P814" s="952"/>
      <c r="Q814" s="966">
        <f t="shared" si="283"/>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
      <c r="A815" s="934"/>
      <c r="B815" s="941"/>
      <c r="C815" s="926">
        <v>806</v>
      </c>
      <c r="D815" s="942"/>
      <c r="E815" s="942"/>
      <c r="F815" s="930">
        <f t="shared" si="284"/>
        <v>0</v>
      </c>
      <c r="G815" s="930">
        <f t="shared" si="282"/>
        <v>0</v>
      </c>
      <c r="H815" s="1334"/>
      <c r="I815" s="967"/>
      <c r="J815" s="964" t="e">
        <f t="shared" si="285"/>
        <v>#N/A</v>
      </c>
      <c r="K815" s="930">
        <f t="shared" si="286"/>
        <v>0</v>
      </c>
      <c r="L815" s="929"/>
      <c r="M815" s="929"/>
      <c r="N815" s="930">
        <f t="shared" si="287"/>
        <v>0</v>
      </c>
      <c r="O815" s="952"/>
      <c r="P815" s="952"/>
      <c r="Q815" s="966">
        <f t="shared" si="283"/>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
      <c r="A816" s="934"/>
      <c r="B816" s="941"/>
      <c r="C816" s="926">
        <v>807</v>
      </c>
      <c r="D816" s="942"/>
      <c r="E816" s="942"/>
      <c r="F816" s="930">
        <f t="shared" si="284"/>
        <v>0</v>
      </c>
      <c r="G816" s="930">
        <f t="shared" si="282"/>
        <v>0</v>
      </c>
      <c r="H816" s="1334"/>
      <c r="I816" s="967"/>
      <c r="J816" s="964" t="e">
        <f t="shared" si="285"/>
        <v>#N/A</v>
      </c>
      <c r="K816" s="930">
        <f t="shared" si="286"/>
        <v>0</v>
      </c>
      <c r="L816" s="929"/>
      <c r="M816" s="929"/>
      <c r="N816" s="930">
        <f t="shared" si="287"/>
        <v>0</v>
      </c>
      <c r="O816" s="952"/>
      <c r="P816" s="952"/>
      <c r="Q816" s="966">
        <f t="shared" si="283"/>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
      <c r="A817" s="934"/>
      <c r="B817" s="941"/>
      <c r="C817" s="926">
        <v>808</v>
      </c>
      <c r="D817" s="942"/>
      <c r="E817" s="942"/>
      <c r="F817" s="930">
        <f t="shared" si="284"/>
        <v>0</v>
      </c>
      <c r="G817" s="930">
        <f t="shared" si="282"/>
        <v>0</v>
      </c>
      <c r="H817" s="1334"/>
      <c r="I817" s="967"/>
      <c r="J817" s="964" t="e">
        <f t="shared" si="285"/>
        <v>#N/A</v>
      </c>
      <c r="K817" s="930">
        <f t="shared" si="286"/>
        <v>0</v>
      </c>
      <c r="L817" s="929"/>
      <c r="M817" s="929"/>
      <c r="N817" s="930">
        <f t="shared" si="287"/>
        <v>0</v>
      </c>
      <c r="O817" s="952"/>
      <c r="P817" s="952"/>
      <c r="Q817" s="966">
        <f t="shared" si="283"/>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
      <c r="A818" s="938" t="s">
        <v>686</v>
      </c>
      <c r="B818" s="941"/>
      <c r="C818" s="926">
        <v>809</v>
      </c>
      <c r="D818" s="942"/>
      <c r="E818" s="942"/>
      <c r="F818" s="930"/>
      <c r="G818" s="930"/>
      <c r="H818" s="1334"/>
      <c r="I818" s="944"/>
      <c r="J818" s="944"/>
      <c r="K818" s="928"/>
      <c r="L818" s="929"/>
      <c r="M818" s="929"/>
      <c r="N818" s="930">
        <f t="shared" si="287"/>
        <v>0</v>
      </c>
      <c r="O818" s="952"/>
      <c r="P818" s="952"/>
      <c r="Q818" s="966">
        <f t="shared" si="283"/>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
      <c r="A820" s="934"/>
      <c r="B820" s="941"/>
      <c r="C820" s="926">
        <v>811</v>
      </c>
      <c r="D820" s="942"/>
      <c r="E820" s="942"/>
      <c r="F820" s="930">
        <f>YEARFRAC(D820,E820)*12</f>
        <v>0</v>
      </c>
      <c r="G820" s="930">
        <f t="shared" ref="G820:G828" si="288">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89">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
      <c r="A821" s="934"/>
      <c r="B821" s="941"/>
      <c r="C821" s="926">
        <v>812</v>
      </c>
      <c r="D821" s="942"/>
      <c r="E821" s="942"/>
      <c r="F821" s="930">
        <f t="shared" ref="F821:F828" si="290">YEARFRAC(D821,E821)*12</f>
        <v>0</v>
      </c>
      <c r="G821" s="930">
        <f t="shared" si="288"/>
        <v>0</v>
      </c>
      <c r="H821" s="1334"/>
      <c r="I821" s="967"/>
      <c r="J821" s="964" t="e">
        <f t="shared" ref="J821:J828" si="291">_xlfn.IFS(I821=$I$499,$J$499,I821=$I$500,$J$500,I821=$I$501,$J$501,I821=$I$502,$J$502,I821=$I$503,$J$503,I821=$I$504,$J$504,I821=$I$505,$J$505,I821=$I$506,$J$506)</f>
        <v>#N/A</v>
      </c>
      <c r="K821" s="930">
        <f t="shared" ref="K821:K828" si="292">IF(ISNA(J821),0,H821*J821)</f>
        <v>0</v>
      </c>
      <c r="L821" s="929"/>
      <c r="M821" s="929"/>
      <c r="N821" s="930">
        <f t="shared" ref="N821:N829" si="293">K821+L821+M821</f>
        <v>0</v>
      </c>
      <c r="O821" s="952"/>
      <c r="P821" s="952"/>
      <c r="Q821" s="966">
        <f t="shared" si="289"/>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
      <c r="A822" s="934"/>
      <c r="B822" s="941"/>
      <c r="C822" s="926">
        <v>813</v>
      </c>
      <c r="D822" s="942"/>
      <c r="E822" s="942"/>
      <c r="F822" s="930">
        <f t="shared" si="290"/>
        <v>0</v>
      </c>
      <c r="G822" s="930">
        <f t="shared" si="288"/>
        <v>0</v>
      </c>
      <c r="H822" s="1334"/>
      <c r="I822" s="967"/>
      <c r="J822" s="964" t="e">
        <f t="shared" si="291"/>
        <v>#N/A</v>
      </c>
      <c r="K822" s="930">
        <f t="shared" si="292"/>
        <v>0</v>
      </c>
      <c r="L822" s="929"/>
      <c r="M822" s="929"/>
      <c r="N822" s="930">
        <f t="shared" si="293"/>
        <v>0</v>
      </c>
      <c r="O822" s="952"/>
      <c r="P822" s="952"/>
      <c r="Q822" s="966">
        <f t="shared" si="289"/>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
      <c r="A823" s="934"/>
      <c r="B823" s="941"/>
      <c r="C823" s="926">
        <v>814</v>
      </c>
      <c r="D823" s="942"/>
      <c r="E823" s="942"/>
      <c r="F823" s="930">
        <f t="shared" si="290"/>
        <v>0</v>
      </c>
      <c r="G823" s="930">
        <f t="shared" si="288"/>
        <v>0</v>
      </c>
      <c r="H823" s="1334"/>
      <c r="I823" s="967"/>
      <c r="J823" s="964" t="e">
        <f t="shared" si="291"/>
        <v>#N/A</v>
      </c>
      <c r="K823" s="930">
        <f t="shared" si="292"/>
        <v>0</v>
      </c>
      <c r="L823" s="929"/>
      <c r="M823" s="929"/>
      <c r="N823" s="930">
        <f t="shared" si="293"/>
        <v>0</v>
      </c>
      <c r="O823" s="952"/>
      <c r="P823" s="952"/>
      <c r="Q823" s="966">
        <f t="shared" si="289"/>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
      <c r="A824" s="934"/>
      <c r="B824" s="941"/>
      <c r="C824" s="926">
        <v>815</v>
      </c>
      <c r="D824" s="942"/>
      <c r="E824" s="942"/>
      <c r="F824" s="930">
        <f t="shared" si="290"/>
        <v>0</v>
      </c>
      <c r="G824" s="930">
        <f t="shared" si="288"/>
        <v>0</v>
      </c>
      <c r="H824" s="1334"/>
      <c r="I824" s="967"/>
      <c r="J824" s="964" t="e">
        <f t="shared" si="291"/>
        <v>#N/A</v>
      </c>
      <c r="K824" s="930">
        <f t="shared" si="292"/>
        <v>0</v>
      </c>
      <c r="L824" s="929"/>
      <c r="M824" s="929"/>
      <c r="N824" s="930">
        <f t="shared" si="293"/>
        <v>0</v>
      </c>
      <c r="O824" s="952"/>
      <c r="P824" s="952"/>
      <c r="Q824" s="966">
        <f t="shared" si="289"/>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
      <c r="A825" s="934"/>
      <c r="B825" s="941"/>
      <c r="C825" s="926">
        <v>816</v>
      </c>
      <c r="D825" s="942"/>
      <c r="E825" s="942"/>
      <c r="F825" s="930">
        <f t="shared" si="290"/>
        <v>0</v>
      </c>
      <c r="G825" s="930">
        <f t="shared" si="288"/>
        <v>0</v>
      </c>
      <c r="H825" s="1334"/>
      <c r="I825" s="967"/>
      <c r="J825" s="964" t="e">
        <f t="shared" si="291"/>
        <v>#N/A</v>
      </c>
      <c r="K825" s="930">
        <f t="shared" si="292"/>
        <v>0</v>
      </c>
      <c r="L825" s="929"/>
      <c r="M825" s="929"/>
      <c r="N825" s="930">
        <f t="shared" si="293"/>
        <v>0</v>
      </c>
      <c r="O825" s="952"/>
      <c r="P825" s="952"/>
      <c r="Q825" s="966">
        <f t="shared" si="289"/>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
      <c r="A826" s="934"/>
      <c r="B826" s="941"/>
      <c r="C826" s="926">
        <v>817</v>
      </c>
      <c r="D826" s="942"/>
      <c r="E826" s="942"/>
      <c r="F826" s="930">
        <f t="shared" si="290"/>
        <v>0</v>
      </c>
      <c r="G826" s="930">
        <f t="shared" si="288"/>
        <v>0</v>
      </c>
      <c r="H826" s="1334"/>
      <c r="I826" s="967"/>
      <c r="J826" s="964" t="e">
        <f t="shared" si="291"/>
        <v>#N/A</v>
      </c>
      <c r="K826" s="930">
        <f t="shared" si="292"/>
        <v>0</v>
      </c>
      <c r="L826" s="929"/>
      <c r="M826" s="929"/>
      <c r="N826" s="930">
        <f t="shared" si="293"/>
        <v>0</v>
      </c>
      <c r="O826" s="952"/>
      <c r="P826" s="952"/>
      <c r="Q826" s="966">
        <f t="shared" si="289"/>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
      <c r="A827" s="934"/>
      <c r="B827" s="941"/>
      <c r="C827" s="926">
        <v>818</v>
      </c>
      <c r="D827" s="942"/>
      <c r="E827" s="942"/>
      <c r="F827" s="930">
        <f t="shared" si="290"/>
        <v>0</v>
      </c>
      <c r="G827" s="930">
        <f t="shared" si="288"/>
        <v>0</v>
      </c>
      <c r="H827" s="1334"/>
      <c r="I827" s="967"/>
      <c r="J827" s="964" t="e">
        <f t="shared" si="291"/>
        <v>#N/A</v>
      </c>
      <c r="K827" s="930">
        <f t="shared" si="292"/>
        <v>0</v>
      </c>
      <c r="L827" s="929"/>
      <c r="M827" s="929"/>
      <c r="N827" s="930">
        <f t="shared" si="293"/>
        <v>0</v>
      </c>
      <c r="O827" s="952"/>
      <c r="P827" s="952"/>
      <c r="Q827" s="966">
        <f t="shared" si="289"/>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
      <c r="A828" s="934"/>
      <c r="B828" s="941"/>
      <c r="C828" s="926">
        <v>819</v>
      </c>
      <c r="D828" s="942"/>
      <c r="E828" s="942"/>
      <c r="F828" s="930">
        <f t="shared" si="290"/>
        <v>0</v>
      </c>
      <c r="G828" s="930">
        <f t="shared" si="288"/>
        <v>0</v>
      </c>
      <c r="H828" s="1334"/>
      <c r="I828" s="967"/>
      <c r="J828" s="964" t="e">
        <f t="shared" si="291"/>
        <v>#N/A</v>
      </c>
      <c r="K828" s="930">
        <f t="shared" si="292"/>
        <v>0</v>
      </c>
      <c r="L828" s="929"/>
      <c r="M828" s="929"/>
      <c r="N828" s="930">
        <f t="shared" si="293"/>
        <v>0</v>
      </c>
      <c r="O828" s="952"/>
      <c r="P828" s="952"/>
      <c r="Q828" s="966">
        <f t="shared" si="289"/>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
      <c r="A829" s="938" t="s">
        <v>686</v>
      </c>
      <c r="B829" s="941"/>
      <c r="C829" s="926">
        <v>820</v>
      </c>
      <c r="D829" s="942"/>
      <c r="E829" s="942"/>
      <c r="F829" s="930"/>
      <c r="G829" s="930"/>
      <c r="H829" s="1334"/>
      <c r="I829" s="944"/>
      <c r="J829" s="944"/>
      <c r="K829" s="928"/>
      <c r="L829" s="929"/>
      <c r="M829" s="929"/>
      <c r="N829" s="930">
        <f t="shared" si="293"/>
        <v>0</v>
      </c>
      <c r="O829" s="952"/>
      <c r="P829" s="952"/>
      <c r="Q829" s="966">
        <f t="shared" si="289"/>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
      <c r="A831" s="934"/>
      <c r="B831" s="941"/>
      <c r="C831" s="926">
        <v>822</v>
      </c>
      <c r="D831" s="942"/>
      <c r="E831" s="942"/>
      <c r="F831" s="930">
        <f>YEARFRAC(D831,E831)*12</f>
        <v>0</v>
      </c>
      <c r="G831" s="930">
        <f t="shared" ref="G831:G839" si="294">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5">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
      <c r="A832" s="934"/>
      <c r="B832" s="941"/>
      <c r="C832" s="926">
        <v>823</v>
      </c>
      <c r="D832" s="942"/>
      <c r="E832" s="942"/>
      <c r="F832" s="930">
        <f t="shared" ref="F832:F839" si="296">YEARFRAC(D832,E832)*12</f>
        <v>0</v>
      </c>
      <c r="G832" s="930">
        <f t="shared" si="294"/>
        <v>0</v>
      </c>
      <c r="H832" s="1334"/>
      <c r="I832" s="967"/>
      <c r="J832" s="964" t="e">
        <f t="shared" ref="J832:J839" si="297">_xlfn.IFS(I832=$I$499,$J$499,I832=$I$500,$J$500,I832=$I$501,$J$501,I832=$I$502,$J$502,I832=$I$503,$J$503,I832=$I$504,$J$504,I832=$I$505,$J$505,I832=$I$506,$J$506)</f>
        <v>#N/A</v>
      </c>
      <c r="K832" s="930">
        <f t="shared" ref="K832:K839" si="298">IF(ISNA(J832),0,H832*J832)</f>
        <v>0</v>
      </c>
      <c r="L832" s="929"/>
      <c r="M832" s="929"/>
      <c r="N832" s="930">
        <f t="shared" ref="N832:N840" si="299">K832+L832+M832</f>
        <v>0</v>
      </c>
      <c r="O832" s="952"/>
      <c r="P832" s="952"/>
      <c r="Q832" s="966">
        <f t="shared" si="295"/>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
      <c r="A833" s="934"/>
      <c r="B833" s="941"/>
      <c r="C833" s="926">
        <v>824</v>
      </c>
      <c r="D833" s="942"/>
      <c r="E833" s="942"/>
      <c r="F833" s="930">
        <f t="shared" si="296"/>
        <v>0</v>
      </c>
      <c r="G833" s="930">
        <f t="shared" si="294"/>
        <v>0</v>
      </c>
      <c r="H833" s="1334"/>
      <c r="I833" s="967"/>
      <c r="J833" s="964" t="e">
        <f t="shared" si="297"/>
        <v>#N/A</v>
      </c>
      <c r="K833" s="930">
        <f t="shared" si="298"/>
        <v>0</v>
      </c>
      <c r="L833" s="929"/>
      <c r="M833" s="929"/>
      <c r="N833" s="930">
        <f t="shared" si="299"/>
        <v>0</v>
      </c>
      <c r="O833" s="952"/>
      <c r="P833" s="952"/>
      <c r="Q833" s="966">
        <f t="shared" si="295"/>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
      <c r="A834" s="934"/>
      <c r="B834" s="941"/>
      <c r="C834" s="926">
        <v>825</v>
      </c>
      <c r="D834" s="942"/>
      <c r="E834" s="942"/>
      <c r="F834" s="930">
        <f t="shared" si="296"/>
        <v>0</v>
      </c>
      <c r="G834" s="930">
        <f t="shared" si="294"/>
        <v>0</v>
      </c>
      <c r="H834" s="1334"/>
      <c r="I834" s="967"/>
      <c r="J834" s="964" t="e">
        <f t="shared" si="297"/>
        <v>#N/A</v>
      </c>
      <c r="K834" s="930">
        <f t="shared" si="298"/>
        <v>0</v>
      </c>
      <c r="L834" s="929"/>
      <c r="M834" s="929"/>
      <c r="N834" s="930">
        <f t="shared" si="299"/>
        <v>0</v>
      </c>
      <c r="O834" s="952"/>
      <c r="P834" s="952"/>
      <c r="Q834" s="966">
        <f t="shared" si="295"/>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
      <c r="A835" s="934"/>
      <c r="B835" s="941"/>
      <c r="C835" s="926">
        <v>826</v>
      </c>
      <c r="D835" s="942"/>
      <c r="E835" s="942"/>
      <c r="F835" s="930">
        <f t="shared" si="296"/>
        <v>0</v>
      </c>
      <c r="G835" s="930">
        <f t="shared" si="294"/>
        <v>0</v>
      </c>
      <c r="H835" s="1334"/>
      <c r="I835" s="967"/>
      <c r="J835" s="964" t="e">
        <f t="shared" si="297"/>
        <v>#N/A</v>
      </c>
      <c r="K835" s="930">
        <f t="shared" si="298"/>
        <v>0</v>
      </c>
      <c r="L835" s="929"/>
      <c r="M835" s="929"/>
      <c r="N835" s="930">
        <f t="shared" si="299"/>
        <v>0</v>
      </c>
      <c r="O835" s="952"/>
      <c r="P835" s="952"/>
      <c r="Q835" s="966">
        <f t="shared" si="295"/>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
      <c r="A836" s="934"/>
      <c r="B836" s="941"/>
      <c r="C836" s="926">
        <v>827</v>
      </c>
      <c r="D836" s="942"/>
      <c r="E836" s="942"/>
      <c r="F836" s="930">
        <f t="shared" si="296"/>
        <v>0</v>
      </c>
      <c r="G836" s="930">
        <f t="shared" si="294"/>
        <v>0</v>
      </c>
      <c r="H836" s="1334"/>
      <c r="I836" s="967"/>
      <c r="J836" s="964" t="e">
        <f t="shared" si="297"/>
        <v>#N/A</v>
      </c>
      <c r="K836" s="930">
        <f t="shared" si="298"/>
        <v>0</v>
      </c>
      <c r="L836" s="929"/>
      <c r="M836" s="929"/>
      <c r="N836" s="930">
        <f t="shared" si="299"/>
        <v>0</v>
      </c>
      <c r="O836" s="952"/>
      <c r="P836" s="952"/>
      <c r="Q836" s="966">
        <f t="shared" si="295"/>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
      <c r="A837" s="934"/>
      <c r="B837" s="941"/>
      <c r="C837" s="926">
        <v>828</v>
      </c>
      <c r="D837" s="942"/>
      <c r="E837" s="942"/>
      <c r="F837" s="930">
        <f t="shared" si="296"/>
        <v>0</v>
      </c>
      <c r="G837" s="930">
        <f t="shared" si="294"/>
        <v>0</v>
      </c>
      <c r="H837" s="1334"/>
      <c r="I837" s="967"/>
      <c r="J837" s="964" t="e">
        <f t="shared" si="297"/>
        <v>#N/A</v>
      </c>
      <c r="K837" s="930">
        <f t="shared" si="298"/>
        <v>0</v>
      </c>
      <c r="L837" s="929"/>
      <c r="M837" s="929"/>
      <c r="N837" s="930">
        <f t="shared" si="299"/>
        <v>0</v>
      </c>
      <c r="O837" s="952"/>
      <c r="P837" s="952"/>
      <c r="Q837" s="966">
        <f t="shared" si="295"/>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
      <c r="A838" s="934"/>
      <c r="B838" s="941"/>
      <c r="C838" s="926">
        <v>829</v>
      </c>
      <c r="D838" s="942"/>
      <c r="E838" s="942"/>
      <c r="F838" s="930">
        <f t="shared" si="296"/>
        <v>0</v>
      </c>
      <c r="G838" s="930">
        <f t="shared" si="294"/>
        <v>0</v>
      </c>
      <c r="H838" s="1334"/>
      <c r="I838" s="967"/>
      <c r="J838" s="964" t="e">
        <f t="shared" si="297"/>
        <v>#N/A</v>
      </c>
      <c r="K838" s="930">
        <f t="shared" si="298"/>
        <v>0</v>
      </c>
      <c r="L838" s="929"/>
      <c r="M838" s="929"/>
      <c r="N838" s="930">
        <f t="shared" si="299"/>
        <v>0</v>
      </c>
      <c r="O838" s="952"/>
      <c r="P838" s="952"/>
      <c r="Q838" s="966">
        <f t="shared" si="295"/>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
      <c r="A839" s="934"/>
      <c r="B839" s="941"/>
      <c r="C839" s="926">
        <v>830</v>
      </c>
      <c r="D839" s="942"/>
      <c r="E839" s="942"/>
      <c r="F839" s="930">
        <f t="shared" si="296"/>
        <v>0</v>
      </c>
      <c r="G839" s="930">
        <f t="shared" si="294"/>
        <v>0</v>
      </c>
      <c r="H839" s="1334"/>
      <c r="I839" s="967"/>
      <c r="J839" s="964" t="e">
        <f t="shared" si="297"/>
        <v>#N/A</v>
      </c>
      <c r="K839" s="930">
        <f t="shared" si="298"/>
        <v>0</v>
      </c>
      <c r="L839" s="929"/>
      <c r="M839" s="929"/>
      <c r="N839" s="930">
        <f t="shared" si="299"/>
        <v>0</v>
      </c>
      <c r="O839" s="952"/>
      <c r="P839" s="952"/>
      <c r="Q839" s="966">
        <f t="shared" si="295"/>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
      <c r="A840" s="938" t="s">
        <v>686</v>
      </c>
      <c r="B840" s="941"/>
      <c r="C840" s="926">
        <v>831</v>
      </c>
      <c r="D840" s="942"/>
      <c r="E840" s="942"/>
      <c r="F840" s="930"/>
      <c r="G840" s="930"/>
      <c r="H840" s="1334"/>
      <c r="I840" s="944"/>
      <c r="J840" s="944"/>
      <c r="K840" s="928"/>
      <c r="L840" s="929"/>
      <c r="M840" s="929"/>
      <c r="N840" s="930">
        <f t="shared" si="299"/>
        <v>0</v>
      </c>
      <c r="O840" s="952"/>
      <c r="P840" s="952"/>
      <c r="Q840" s="966">
        <f t="shared" si="295"/>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
      <c r="A842" s="934"/>
      <c r="B842" s="941"/>
      <c r="C842" s="926">
        <v>833</v>
      </c>
      <c r="D842" s="942"/>
      <c r="E842" s="942"/>
      <c r="F842" s="930">
        <f>YEARFRAC(D842,E842)*12</f>
        <v>0</v>
      </c>
      <c r="G842" s="930">
        <f t="shared" ref="G842:G850" si="300">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1">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
      <c r="A843" s="934"/>
      <c r="B843" s="941"/>
      <c r="C843" s="926">
        <v>834</v>
      </c>
      <c r="D843" s="942"/>
      <c r="E843" s="942"/>
      <c r="F843" s="930">
        <f t="shared" ref="F843:F850" si="302">YEARFRAC(D843,E843)*12</f>
        <v>0</v>
      </c>
      <c r="G843" s="930">
        <f t="shared" si="300"/>
        <v>0</v>
      </c>
      <c r="H843" s="1334"/>
      <c r="I843" s="967"/>
      <c r="J843" s="964" t="e">
        <f t="shared" ref="J843:J850" si="303">_xlfn.IFS(I843=$I$499,$J$499,I843=$I$500,$J$500,I843=$I$501,$J$501,I843=$I$502,$J$502,I843=$I$503,$J$503,I843=$I$504,$J$504,I843=$I$505,$J$505,I843=$I$506,$J$506)</f>
        <v>#N/A</v>
      </c>
      <c r="K843" s="930">
        <f t="shared" ref="K843:K850" si="304">IF(ISNA(J843),0,H843*J843)</f>
        <v>0</v>
      </c>
      <c r="L843" s="929"/>
      <c r="M843" s="929"/>
      <c r="N843" s="930">
        <f t="shared" ref="N843:N851" si="305">K843+L843+M843</f>
        <v>0</v>
      </c>
      <c r="O843" s="952"/>
      <c r="P843" s="952"/>
      <c r="Q843" s="966">
        <f t="shared" si="301"/>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
      <c r="A844" s="934"/>
      <c r="B844" s="941"/>
      <c r="C844" s="926">
        <v>835</v>
      </c>
      <c r="D844" s="942"/>
      <c r="E844" s="942"/>
      <c r="F844" s="930">
        <f t="shared" si="302"/>
        <v>0</v>
      </c>
      <c r="G844" s="930">
        <f t="shared" si="300"/>
        <v>0</v>
      </c>
      <c r="H844" s="1334"/>
      <c r="I844" s="967"/>
      <c r="J844" s="964" t="e">
        <f t="shared" si="303"/>
        <v>#N/A</v>
      </c>
      <c r="K844" s="930">
        <f t="shared" si="304"/>
        <v>0</v>
      </c>
      <c r="L844" s="929"/>
      <c r="M844" s="929"/>
      <c r="N844" s="930">
        <f t="shared" si="305"/>
        <v>0</v>
      </c>
      <c r="O844" s="952"/>
      <c r="P844" s="952"/>
      <c r="Q844" s="966">
        <f t="shared" si="301"/>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
      <c r="A845" s="934"/>
      <c r="B845" s="941"/>
      <c r="C845" s="926">
        <v>836</v>
      </c>
      <c r="D845" s="942"/>
      <c r="E845" s="942"/>
      <c r="F845" s="930">
        <f t="shared" si="302"/>
        <v>0</v>
      </c>
      <c r="G845" s="930">
        <f t="shared" si="300"/>
        <v>0</v>
      </c>
      <c r="H845" s="1334"/>
      <c r="I845" s="967"/>
      <c r="J845" s="964" t="e">
        <f t="shared" si="303"/>
        <v>#N/A</v>
      </c>
      <c r="K845" s="930">
        <f t="shared" si="304"/>
        <v>0</v>
      </c>
      <c r="L845" s="929"/>
      <c r="M845" s="929"/>
      <c r="N845" s="930">
        <f t="shared" si="305"/>
        <v>0</v>
      </c>
      <c r="O845" s="952"/>
      <c r="P845" s="952"/>
      <c r="Q845" s="966">
        <f t="shared" si="301"/>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
      <c r="A846" s="934"/>
      <c r="B846" s="941"/>
      <c r="C846" s="926">
        <v>837</v>
      </c>
      <c r="D846" s="942"/>
      <c r="E846" s="942"/>
      <c r="F846" s="930">
        <f t="shared" si="302"/>
        <v>0</v>
      </c>
      <c r="G846" s="930">
        <f t="shared" si="300"/>
        <v>0</v>
      </c>
      <c r="H846" s="1334"/>
      <c r="I846" s="967"/>
      <c r="J846" s="964" t="e">
        <f t="shared" si="303"/>
        <v>#N/A</v>
      </c>
      <c r="K846" s="930">
        <f t="shared" si="304"/>
        <v>0</v>
      </c>
      <c r="L846" s="929"/>
      <c r="M846" s="929"/>
      <c r="N846" s="930">
        <f t="shared" si="305"/>
        <v>0</v>
      </c>
      <c r="O846" s="952"/>
      <c r="P846" s="952"/>
      <c r="Q846" s="966">
        <f t="shared" si="301"/>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
      <c r="A847" s="934"/>
      <c r="B847" s="941"/>
      <c r="C847" s="926">
        <v>838</v>
      </c>
      <c r="D847" s="942"/>
      <c r="E847" s="942"/>
      <c r="F847" s="930">
        <f t="shared" si="302"/>
        <v>0</v>
      </c>
      <c r="G847" s="930">
        <f t="shared" si="300"/>
        <v>0</v>
      </c>
      <c r="H847" s="1334"/>
      <c r="I847" s="967"/>
      <c r="J847" s="964" t="e">
        <f t="shared" si="303"/>
        <v>#N/A</v>
      </c>
      <c r="K847" s="930">
        <f t="shared" si="304"/>
        <v>0</v>
      </c>
      <c r="L847" s="929"/>
      <c r="M847" s="929"/>
      <c r="N847" s="930">
        <f t="shared" si="305"/>
        <v>0</v>
      </c>
      <c r="O847" s="952"/>
      <c r="P847" s="952"/>
      <c r="Q847" s="966">
        <f t="shared" si="301"/>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
      <c r="A848" s="934"/>
      <c r="B848" s="941"/>
      <c r="C848" s="926">
        <v>839</v>
      </c>
      <c r="D848" s="942"/>
      <c r="E848" s="942"/>
      <c r="F848" s="930">
        <f t="shared" si="302"/>
        <v>0</v>
      </c>
      <c r="G848" s="930">
        <f t="shared" si="300"/>
        <v>0</v>
      </c>
      <c r="H848" s="1334"/>
      <c r="I848" s="967"/>
      <c r="J848" s="964" t="e">
        <f t="shared" si="303"/>
        <v>#N/A</v>
      </c>
      <c r="K848" s="930">
        <f t="shared" si="304"/>
        <v>0</v>
      </c>
      <c r="L848" s="929"/>
      <c r="M848" s="929"/>
      <c r="N848" s="930">
        <f t="shared" si="305"/>
        <v>0</v>
      </c>
      <c r="O848" s="952"/>
      <c r="P848" s="952"/>
      <c r="Q848" s="966">
        <f t="shared" si="301"/>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
      <c r="A849" s="934"/>
      <c r="B849" s="941"/>
      <c r="C849" s="926">
        <v>840</v>
      </c>
      <c r="D849" s="942"/>
      <c r="E849" s="942"/>
      <c r="F849" s="930">
        <f t="shared" si="302"/>
        <v>0</v>
      </c>
      <c r="G849" s="930">
        <f t="shared" si="300"/>
        <v>0</v>
      </c>
      <c r="H849" s="1334"/>
      <c r="I849" s="967"/>
      <c r="J849" s="964" t="e">
        <f t="shared" si="303"/>
        <v>#N/A</v>
      </c>
      <c r="K849" s="930">
        <f t="shared" si="304"/>
        <v>0</v>
      </c>
      <c r="L849" s="929"/>
      <c r="M849" s="929"/>
      <c r="N849" s="930">
        <f t="shared" si="305"/>
        <v>0</v>
      </c>
      <c r="O849" s="952"/>
      <c r="P849" s="952"/>
      <c r="Q849" s="966">
        <f t="shared" si="301"/>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
      <c r="A850" s="934"/>
      <c r="B850" s="941"/>
      <c r="C850" s="926">
        <v>841</v>
      </c>
      <c r="D850" s="942"/>
      <c r="E850" s="942"/>
      <c r="F850" s="930">
        <f t="shared" si="302"/>
        <v>0</v>
      </c>
      <c r="G850" s="930">
        <f t="shared" si="300"/>
        <v>0</v>
      </c>
      <c r="H850" s="1334"/>
      <c r="I850" s="967"/>
      <c r="J850" s="964" t="e">
        <f t="shared" si="303"/>
        <v>#N/A</v>
      </c>
      <c r="K850" s="930">
        <f t="shared" si="304"/>
        <v>0</v>
      </c>
      <c r="L850" s="929"/>
      <c r="M850" s="929"/>
      <c r="N850" s="930">
        <f t="shared" si="305"/>
        <v>0</v>
      </c>
      <c r="O850" s="952"/>
      <c r="P850" s="952"/>
      <c r="Q850" s="966">
        <f t="shared" si="301"/>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
      <c r="A851" s="938" t="s">
        <v>686</v>
      </c>
      <c r="B851" s="941"/>
      <c r="C851" s="926">
        <v>842</v>
      </c>
      <c r="D851" s="942"/>
      <c r="E851" s="942"/>
      <c r="F851" s="930"/>
      <c r="G851" s="930"/>
      <c r="H851" s="1334"/>
      <c r="I851" s="944"/>
      <c r="J851" s="944"/>
      <c r="K851" s="928"/>
      <c r="L851" s="929"/>
      <c r="M851" s="929"/>
      <c r="N851" s="930">
        <f t="shared" si="305"/>
        <v>0</v>
      </c>
      <c r="O851" s="952"/>
      <c r="P851" s="952"/>
      <c r="Q851" s="966">
        <f t="shared" si="301"/>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
      <c r="A853" s="934"/>
      <c r="B853" s="941"/>
      <c r="C853" s="926">
        <v>844</v>
      </c>
      <c r="D853" s="942"/>
      <c r="E853" s="942"/>
      <c r="F853" s="930">
        <f>YEARFRAC(D853,E853)*12</f>
        <v>0</v>
      </c>
      <c r="G853" s="930">
        <f t="shared" ref="G853:G861" si="306">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7">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
      <c r="A854" s="934"/>
      <c r="B854" s="941"/>
      <c r="C854" s="926">
        <v>845</v>
      </c>
      <c r="D854" s="942"/>
      <c r="E854" s="942"/>
      <c r="F854" s="930">
        <f t="shared" ref="F854:F861" si="308">YEARFRAC(D854,E854)*12</f>
        <v>0</v>
      </c>
      <c r="G854" s="930">
        <f t="shared" si="306"/>
        <v>0</v>
      </c>
      <c r="H854" s="1334"/>
      <c r="I854" s="967"/>
      <c r="J854" s="964" t="e">
        <f t="shared" ref="J854:J861" si="309">_xlfn.IFS(I854=$I$499,$J$499,I854=$I$500,$J$500,I854=$I$501,$J$501,I854=$I$502,$J$502,I854=$I$503,$J$503,I854=$I$504,$J$504,I854=$I$505,$J$505,I854=$I$506,$J$506)</f>
        <v>#N/A</v>
      </c>
      <c r="K854" s="930">
        <f t="shared" ref="K854:K861" si="310">IF(ISNA(J854),0,H854*J854)</f>
        <v>0</v>
      </c>
      <c r="L854" s="929"/>
      <c r="M854" s="929"/>
      <c r="N854" s="930">
        <f t="shared" ref="N854:N862" si="311">K854+L854+M854</f>
        <v>0</v>
      </c>
      <c r="O854" s="952"/>
      <c r="P854" s="952"/>
      <c r="Q854" s="966">
        <f t="shared" si="307"/>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
      <c r="A855" s="934"/>
      <c r="B855" s="941"/>
      <c r="C855" s="926">
        <v>846</v>
      </c>
      <c r="D855" s="942"/>
      <c r="E855" s="942"/>
      <c r="F855" s="930">
        <f t="shared" si="308"/>
        <v>0</v>
      </c>
      <c r="G855" s="930">
        <f t="shared" si="306"/>
        <v>0</v>
      </c>
      <c r="H855" s="1334"/>
      <c r="I855" s="967"/>
      <c r="J855" s="964" t="e">
        <f t="shared" si="309"/>
        <v>#N/A</v>
      </c>
      <c r="K855" s="930">
        <f t="shared" si="310"/>
        <v>0</v>
      </c>
      <c r="L855" s="929"/>
      <c r="M855" s="929"/>
      <c r="N855" s="930">
        <f t="shared" si="311"/>
        <v>0</v>
      </c>
      <c r="O855" s="952"/>
      <c r="P855" s="952"/>
      <c r="Q855" s="966">
        <f t="shared" si="307"/>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
      <c r="A856" s="934"/>
      <c r="B856" s="941"/>
      <c r="C856" s="926">
        <v>847</v>
      </c>
      <c r="D856" s="942"/>
      <c r="E856" s="942"/>
      <c r="F856" s="930">
        <f t="shared" si="308"/>
        <v>0</v>
      </c>
      <c r="G856" s="930">
        <f t="shared" si="306"/>
        <v>0</v>
      </c>
      <c r="H856" s="1334"/>
      <c r="I856" s="967"/>
      <c r="J856" s="964" t="e">
        <f t="shared" si="309"/>
        <v>#N/A</v>
      </c>
      <c r="K856" s="930">
        <f t="shared" si="310"/>
        <v>0</v>
      </c>
      <c r="L856" s="929"/>
      <c r="M856" s="929"/>
      <c r="N856" s="930">
        <f t="shared" si="311"/>
        <v>0</v>
      </c>
      <c r="O856" s="952"/>
      <c r="P856" s="952"/>
      <c r="Q856" s="966">
        <f t="shared" si="307"/>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
      <c r="A857" s="934"/>
      <c r="B857" s="941"/>
      <c r="C857" s="926">
        <v>848</v>
      </c>
      <c r="D857" s="942"/>
      <c r="E857" s="942"/>
      <c r="F857" s="930">
        <f t="shared" si="308"/>
        <v>0</v>
      </c>
      <c r="G857" s="930">
        <f t="shared" si="306"/>
        <v>0</v>
      </c>
      <c r="H857" s="1334"/>
      <c r="I857" s="967"/>
      <c r="J857" s="964" t="e">
        <f t="shared" si="309"/>
        <v>#N/A</v>
      </c>
      <c r="K857" s="930">
        <f t="shared" si="310"/>
        <v>0</v>
      </c>
      <c r="L857" s="929"/>
      <c r="M857" s="929"/>
      <c r="N857" s="930">
        <f t="shared" si="311"/>
        <v>0</v>
      </c>
      <c r="O857" s="952"/>
      <c r="P857" s="952"/>
      <c r="Q857" s="966">
        <f t="shared" si="307"/>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
      <c r="A858" s="934"/>
      <c r="B858" s="941"/>
      <c r="C858" s="926">
        <v>849</v>
      </c>
      <c r="D858" s="942"/>
      <c r="E858" s="942"/>
      <c r="F858" s="930">
        <f t="shared" si="308"/>
        <v>0</v>
      </c>
      <c r="G858" s="930">
        <f t="shared" si="306"/>
        <v>0</v>
      </c>
      <c r="H858" s="1334"/>
      <c r="I858" s="967"/>
      <c r="J858" s="964" t="e">
        <f t="shared" si="309"/>
        <v>#N/A</v>
      </c>
      <c r="K858" s="930">
        <f t="shared" si="310"/>
        <v>0</v>
      </c>
      <c r="L858" s="929"/>
      <c r="M858" s="929"/>
      <c r="N858" s="930">
        <f t="shared" si="311"/>
        <v>0</v>
      </c>
      <c r="O858" s="952"/>
      <c r="P858" s="952"/>
      <c r="Q858" s="966">
        <f t="shared" si="307"/>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
      <c r="A859" s="934"/>
      <c r="B859" s="941"/>
      <c r="C859" s="926">
        <v>850</v>
      </c>
      <c r="D859" s="942"/>
      <c r="E859" s="942"/>
      <c r="F859" s="930">
        <f t="shared" si="308"/>
        <v>0</v>
      </c>
      <c r="G859" s="930">
        <f t="shared" si="306"/>
        <v>0</v>
      </c>
      <c r="H859" s="1334"/>
      <c r="I859" s="967"/>
      <c r="J859" s="964" t="e">
        <f t="shared" si="309"/>
        <v>#N/A</v>
      </c>
      <c r="K859" s="930">
        <f t="shared" si="310"/>
        <v>0</v>
      </c>
      <c r="L859" s="929"/>
      <c r="M859" s="929"/>
      <c r="N859" s="930">
        <f t="shared" si="311"/>
        <v>0</v>
      </c>
      <c r="O859" s="952"/>
      <c r="P859" s="952"/>
      <c r="Q859" s="966">
        <f t="shared" si="307"/>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
      <c r="A860" s="934"/>
      <c r="B860" s="941"/>
      <c r="C860" s="926">
        <v>851</v>
      </c>
      <c r="D860" s="942"/>
      <c r="E860" s="942"/>
      <c r="F860" s="930">
        <f t="shared" si="308"/>
        <v>0</v>
      </c>
      <c r="G860" s="930">
        <f t="shared" si="306"/>
        <v>0</v>
      </c>
      <c r="H860" s="1334"/>
      <c r="I860" s="967"/>
      <c r="J860" s="964" t="e">
        <f t="shared" si="309"/>
        <v>#N/A</v>
      </c>
      <c r="K860" s="930">
        <f t="shared" si="310"/>
        <v>0</v>
      </c>
      <c r="L860" s="929"/>
      <c r="M860" s="929"/>
      <c r="N860" s="930">
        <f t="shared" si="311"/>
        <v>0</v>
      </c>
      <c r="O860" s="952"/>
      <c r="P860" s="952"/>
      <c r="Q860" s="966">
        <f t="shared" si="307"/>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
      <c r="A861" s="934"/>
      <c r="B861" s="941"/>
      <c r="C861" s="926">
        <v>852</v>
      </c>
      <c r="D861" s="942"/>
      <c r="E861" s="942"/>
      <c r="F861" s="930">
        <f t="shared" si="308"/>
        <v>0</v>
      </c>
      <c r="G861" s="930">
        <f t="shared" si="306"/>
        <v>0</v>
      </c>
      <c r="H861" s="1334"/>
      <c r="I861" s="967"/>
      <c r="J861" s="964" t="e">
        <f t="shared" si="309"/>
        <v>#N/A</v>
      </c>
      <c r="K861" s="930">
        <f t="shared" si="310"/>
        <v>0</v>
      </c>
      <c r="L861" s="929"/>
      <c r="M861" s="929"/>
      <c r="N861" s="930">
        <f t="shared" si="311"/>
        <v>0</v>
      </c>
      <c r="O861" s="952"/>
      <c r="P861" s="952"/>
      <c r="Q861" s="966">
        <f t="shared" si="307"/>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
      <c r="A862" s="938" t="s">
        <v>686</v>
      </c>
      <c r="B862" s="941"/>
      <c r="C862" s="926">
        <v>853</v>
      </c>
      <c r="D862" s="942"/>
      <c r="E862" s="942"/>
      <c r="F862" s="930"/>
      <c r="G862" s="930"/>
      <c r="H862" s="1334"/>
      <c r="I862" s="944"/>
      <c r="J862" s="944"/>
      <c r="K862" s="928"/>
      <c r="L862" s="929"/>
      <c r="M862" s="929"/>
      <c r="N862" s="930">
        <f t="shared" si="311"/>
        <v>0</v>
      </c>
      <c r="O862" s="952"/>
      <c r="P862" s="952"/>
      <c r="Q862" s="966">
        <f t="shared" si="307"/>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
      <c r="A864" s="934"/>
      <c r="B864" s="941"/>
      <c r="C864" s="926">
        <v>855</v>
      </c>
      <c r="D864" s="942"/>
      <c r="E864" s="942"/>
      <c r="F864" s="930">
        <f>YEARFRAC(D864,E864)*12</f>
        <v>0</v>
      </c>
      <c r="G864" s="930">
        <f t="shared" ref="G864:G872" si="312">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3">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
      <c r="A865" s="934"/>
      <c r="B865" s="941"/>
      <c r="C865" s="926">
        <v>856</v>
      </c>
      <c r="D865" s="942"/>
      <c r="E865" s="942"/>
      <c r="F865" s="930">
        <f t="shared" ref="F865:F872" si="314">YEARFRAC(D865,E865)*12</f>
        <v>0</v>
      </c>
      <c r="G865" s="930">
        <f t="shared" si="312"/>
        <v>0</v>
      </c>
      <c r="H865" s="1334"/>
      <c r="I865" s="967"/>
      <c r="J865" s="964" t="e">
        <f t="shared" ref="J865:J872" si="315">_xlfn.IFS(I865=$I$499,$J$499,I865=$I$500,$J$500,I865=$I$501,$J$501,I865=$I$502,$J$502,I865=$I$503,$J$503,I865=$I$504,$J$504,I865=$I$505,$J$505,I865=$I$506,$J$506)</f>
        <v>#N/A</v>
      </c>
      <c r="K865" s="930">
        <f t="shared" ref="K865:K872" si="316">IF(ISNA(J865),0,H865*J865)</f>
        <v>0</v>
      </c>
      <c r="L865" s="929"/>
      <c r="M865" s="929"/>
      <c r="N865" s="930">
        <f t="shared" ref="N865:N873" si="317">K865+L865+M865</f>
        <v>0</v>
      </c>
      <c r="O865" s="952"/>
      <c r="P865" s="952"/>
      <c r="Q865" s="966">
        <f t="shared" si="313"/>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
      <c r="A866" s="934"/>
      <c r="B866" s="941"/>
      <c r="C866" s="926">
        <v>857</v>
      </c>
      <c r="D866" s="942"/>
      <c r="E866" s="942"/>
      <c r="F866" s="930">
        <f t="shared" si="314"/>
        <v>0</v>
      </c>
      <c r="G866" s="930">
        <f t="shared" si="312"/>
        <v>0</v>
      </c>
      <c r="H866" s="1334"/>
      <c r="I866" s="967"/>
      <c r="J866" s="964" t="e">
        <f t="shared" si="315"/>
        <v>#N/A</v>
      </c>
      <c r="K866" s="930">
        <f t="shared" si="316"/>
        <v>0</v>
      </c>
      <c r="L866" s="929"/>
      <c r="M866" s="929"/>
      <c r="N866" s="930">
        <f t="shared" si="317"/>
        <v>0</v>
      </c>
      <c r="O866" s="952"/>
      <c r="P866" s="952"/>
      <c r="Q866" s="966">
        <f t="shared" si="313"/>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
      <c r="A867" s="934"/>
      <c r="B867" s="941"/>
      <c r="C867" s="926">
        <v>858</v>
      </c>
      <c r="D867" s="942"/>
      <c r="E867" s="942"/>
      <c r="F867" s="930">
        <f t="shared" si="314"/>
        <v>0</v>
      </c>
      <c r="G867" s="930">
        <f t="shared" si="312"/>
        <v>0</v>
      </c>
      <c r="H867" s="1334"/>
      <c r="I867" s="967"/>
      <c r="J867" s="964" t="e">
        <f t="shared" si="315"/>
        <v>#N/A</v>
      </c>
      <c r="K867" s="930">
        <f t="shared" si="316"/>
        <v>0</v>
      </c>
      <c r="L867" s="929"/>
      <c r="M867" s="929"/>
      <c r="N867" s="930">
        <f t="shared" si="317"/>
        <v>0</v>
      </c>
      <c r="O867" s="952"/>
      <c r="P867" s="952"/>
      <c r="Q867" s="966">
        <f t="shared" si="313"/>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
      <c r="A868" s="934"/>
      <c r="B868" s="941"/>
      <c r="C868" s="926">
        <v>859</v>
      </c>
      <c r="D868" s="942"/>
      <c r="E868" s="942"/>
      <c r="F868" s="930">
        <f t="shared" si="314"/>
        <v>0</v>
      </c>
      <c r="G868" s="930">
        <f t="shared" si="312"/>
        <v>0</v>
      </c>
      <c r="H868" s="1334"/>
      <c r="I868" s="967"/>
      <c r="J868" s="964" t="e">
        <f t="shared" si="315"/>
        <v>#N/A</v>
      </c>
      <c r="K868" s="930">
        <f t="shared" si="316"/>
        <v>0</v>
      </c>
      <c r="L868" s="929"/>
      <c r="M868" s="929"/>
      <c r="N868" s="930">
        <f t="shared" si="317"/>
        <v>0</v>
      </c>
      <c r="O868" s="952"/>
      <c r="P868" s="952"/>
      <c r="Q868" s="966">
        <f t="shared" si="313"/>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
      <c r="A869" s="934"/>
      <c r="B869" s="941"/>
      <c r="C869" s="926">
        <v>860</v>
      </c>
      <c r="D869" s="942"/>
      <c r="E869" s="942"/>
      <c r="F869" s="930">
        <f t="shared" si="314"/>
        <v>0</v>
      </c>
      <c r="G869" s="930">
        <f t="shared" si="312"/>
        <v>0</v>
      </c>
      <c r="H869" s="1334"/>
      <c r="I869" s="967"/>
      <c r="J869" s="964" t="e">
        <f t="shared" si="315"/>
        <v>#N/A</v>
      </c>
      <c r="K869" s="930">
        <f t="shared" si="316"/>
        <v>0</v>
      </c>
      <c r="L869" s="929"/>
      <c r="M869" s="929"/>
      <c r="N869" s="930">
        <f t="shared" si="317"/>
        <v>0</v>
      </c>
      <c r="O869" s="952"/>
      <c r="P869" s="952"/>
      <c r="Q869" s="966">
        <f t="shared" si="313"/>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
      <c r="A870" s="934"/>
      <c r="B870" s="941"/>
      <c r="C870" s="926">
        <v>861</v>
      </c>
      <c r="D870" s="942"/>
      <c r="E870" s="942"/>
      <c r="F870" s="930">
        <f t="shared" si="314"/>
        <v>0</v>
      </c>
      <c r="G870" s="930">
        <f t="shared" si="312"/>
        <v>0</v>
      </c>
      <c r="H870" s="1334"/>
      <c r="I870" s="967"/>
      <c r="J870" s="964" t="e">
        <f t="shared" si="315"/>
        <v>#N/A</v>
      </c>
      <c r="K870" s="930">
        <f t="shared" si="316"/>
        <v>0</v>
      </c>
      <c r="L870" s="929"/>
      <c r="M870" s="929"/>
      <c r="N870" s="930">
        <f t="shared" si="317"/>
        <v>0</v>
      </c>
      <c r="O870" s="952"/>
      <c r="P870" s="952"/>
      <c r="Q870" s="966">
        <f t="shared" si="313"/>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
      <c r="A871" s="934"/>
      <c r="B871" s="941"/>
      <c r="C871" s="926">
        <v>862</v>
      </c>
      <c r="D871" s="942"/>
      <c r="E871" s="942"/>
      <c r="F871" s="930">
        <f t="shared" si="314"/>
        <v>0</v>
      </c>
      <c r="G871" s="930">
        <f t="shared" si="312"/>
        <v>0</v>
      </c>
      <c r="H871" s="1334"/>
      <c r="I871" s="967"/>
      <c r="J871" s="964" t="e">
        <f t="shared" si="315"/>
        <v>#N/A</v>
      </c>
      <c r="K871" s="930">
        <f t="shared" si="316"/>
        <v>0</v>
      </c>
      <c r="L871" s="929"/>
      <c r="M871" s="929"/>
      <c r="N871" s="930">
        <f t="shared" si="317"/>
        <v>0</v>
      </c>
      <c r="O871" s="952"/>
      <c r="P871" s="952"/>
      <c r="Q871" s="966">
        <f t="shared" si="313"/>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
      <c r="A872" s="934"/>
      <c r="B872" s="941"/>
      <c r="C872" s="926">
        <v>863</v>
      </c>
      <c r="D872" s="942"/>
      <c r="E872" s="942"/>
      <c r="F872" s="930">
        <f t="shared" si="314"/>
        <v>0</v>
      </c>
      <c r="G872" s="930">
        <f t="shared" si="312"/>
        <v>0</v>
      </c>
      <c r="H872" s="1334"/>
      <c r="I872" s="967"/>
      <c r="J872" s="964" t="e">
        <f t="shared" si="315"/>
        <v>#N/A</v>
      </c>
      <c r="K872" s="930">
        <f t="shared" si="316"/>
        <v>0</v>
      </c>
      <c r="L872" s="929"/>
      <c r="M872" s="929"/>
      <c r="N872" s="930">
        <f t="shared" si="317"/>
        <v>0</v>
      </c>
      <c r="O872" s="952"/>
      <c r="P872" s="952"/>
      <c r="Q872" s="966">
        <f t="shared" si="313"/>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
      <c r="A873" s="938" t="s">
        <v>686</v>
      </c>
      <c r="B873" s="941"/>
      <c r="C873" s="926">
        <v>864</v>
      </c>
      <c r="D873" s="942"/>
      <c r="E873" s="942"/>
      <c r="F873" s="930"/>
      <c r="G873" s="930"/>
      <c r="H873" s="1334"/>
      <c r="I873" s="944"/>
      <c r="J873" s="944"/>
      <c r="K873" s="928"/>
      <c r="L873" s="929"/>
      <c r="M873" s="929"/>
      <c r="N873" s="930">
        <f t="shared" si="317"/>
        <v>0</v>
      </c>
      <c r="O873" s="952"/>
      <c r="P873" s="952"/>
      <c r="Q873" s="966">
        <f t="shared" si="313"/>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
      <c r="A875" s="934"/>
      <c r="B875" s="941"/>
      <c r="C875" s="926">
        <v>866</v>
      </c>
      <c r="D875" s="942"/>
      <c r="E875" s="942"/>
      <c r="F875" s="930">
        <f>YEARFRAC(D875,E875)*12</f>
        <v>0</v>
      </c>
      <c r="G875" s="930">
        <f t="shared" ref="G875:G883" si="318">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19">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
      <c r="A876" s="934"/>
      <c r="B876" s="941"/>
      <c r="C876" s="926">
        <v>867</v>
      </c>
      <c r="D876" s="942"/>
      <c r="E876" s="942"/>
      <c r="F876" s="930">
        <f t="shared" ref="F876:F883" si="320">YEARFRAC(D876,E876)*12</f>
        <v>0</v>
      </c>
      <c r="G876" s="930">
        <f t="shared" si="318"/>
        <v>0</v>
      </c>
      <c r="H876" s="1334"/>
      <c r="I876" s="967"/>
      <c r="J876" s="964" t="e">
        <f t="shared" ref="J876:J883" si="321">_xlfn.IFS(I876=$I$499,$J$499,I876=$I$500,$J$500,I876=$I$501,$J$501,I876=$I$502,$J$502,I876=$I$503,$J$503,I876=$I$504,$J$504,I876=$I$505,$J$505,I876=$I$506,$J$506)</f>
        <v>#N/A</v>
      </c>
      <c r="K876" s="930">
        <f t="shared" ref="K876:K883" si="322">IF(ISNA(J876),0,H876*J876)</f>
        <v>0</v>
      </c>
      <c r="L876" s="929"/>
      <c r="M876" s="929"/>
      <c r="N876" s="930">
        <f t="shared" ref="N876:N884" si="323">K876+L876+M876</f>
        <v>0</v>
      </c>
      <c r="O876" s="952"/>
      <c r="P876" s="952"/>
      <c r="Q876" s="966">
        <f t="shared" si="319"/>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
      <c r="A877" s="934"/>
      <c r="B877" s="941"/>
      <c r="C877" s="926">
        <v>868</v>
      </c>
      <c r="D877" s="942"/>
      <c r="E877" s="942"/>
      <c r="F877" s="930">
        <f t="shared" si="320"/>
        <v>0</v>
      </c>
      <c r="G877" s="930">
        <f t="shared" si="318"/>
        <v>0</v>
      </c>
      <c r="H877" s="1334"/>
      <c r="I877" s="967"/>
      <c r="J877" s="964" t="e">
        <f t="shared" si="321"/>
        <v>#N/A</v>
      </c>
      <c r="K877" s="930">
        <f t="shared" si="322"/>
        <v>0</v>
      </c>
      <c r="L877" s="929"/>
      <c r="M877" s="929"/>
      <c r="N877" s="930">
        <f t="shared" si="323"/>
        <v>0</v>
      </c>
      <c r="O877" s="952"/>
      <c r="P877" s="952"/>
      <c r="Q877" s="966">
        <f t="shared" si="319"/>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
      <c r="A878" s="934"/>
      <c r="B878" s="941"/>
      <c r="C878" s="926">
        <v>869</v>
      </c>
      <c r="D878" s="942"/>
      <c r="E878" s="942"/>
      <c r="F878" s="930">
        <f t="shared" si="320"/>
        <v>0</v>
      </c>
      <c r="G878" s="930">
        <f t="shared" si="318"/>
        <v>0</v>
      </c>
      <c r="H878" s="1334"/>
      <c r="I878" s="967"/>
      <c r="J878" s="964" t="e">
        <f t="shared" si="321"/>
        <v>#N/A</v>
      </c>
      <c r="K878" s="930">
        <f t="shared" si="322"/>
        <v>0</v>
      </c>
      <c r="L878" s="929"/>
      <c r="M878" s="929"/>
      <c r="N878" s="930">
        <f t="shared" si="323"/>
        <v>0</v>
      </c>
      <c r="O878" s="952"/>
      <c r="P878" s="952"/>
      <c r="Q878" s="966">
        <f t="shared" si="319"/>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
      <c r="A879" s="934"/>
      <c r="B879" s="941"/>
      <c r="C879" s="926">
        <v>870</v>
      </c>
      <c r="D879" s="942"/>
      <c r="E879" s="942"/>
      <c r="F879" s="930">
        <f t="shared" si="320"/>
        <v>0</v>
      </c>
      <c r="G879" s="930">
        <f t="shared" si="318"/>
        <v>0</v>
      </c>
      <c r="H879" s="1334"/>
      <c r="I879" s="967"/>
      <c r="J879" s="964" t="e">
        <f t="shared" si="321"/>
        <v>#N/A</v>
      </c>
      <c r="K879" s="930">
        <f t="shared" si="322"/>
        <v>0</v>
      </c>
      <c r="L879" s="929"/>
      <c r="M879" s="929"/>
      <c r="N879" s="930">
        <f t="shared" si="323"/>
        <v>0</v>
      </c>
      <c r="O879" s="952"/>
      <c r="P879" s="952"/>
      <c r="Q879" s="966">
        <f t="shared" si="319"/>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
      <c r="A880" s="934"/>
      <c r="B880" s="941"/>
      <c r="C880" s="926">
        <v>871</v>
      </c>
      <c r="D880" s="942"/>
      <c r="E880" s="942"/>
      <c r="F880" s="930">
        <f t="shared" si="320"/>
        <v>0</v>
      </c>
      <c r="G880" s="930">
        <f t="shared" si="318"/>
        <v>0</v>
      </c>
      <c r="H880" s="1334"/>
      <c r="I880" s="967"/>
      <c r="J880" s="964" t="e">
        <f t="shared" si="321"/>
        <v>#N/A</v>
      </c>
      <c r="K880" s="930">
        <f t="shared" si="322"/>
        <v>0</v>
      </c>
      <c r="L880" s="929"/>
      <c r="M880" s="929"/>
      <c r="N880" s="930">
        <f t="shared" si="323"/>
        <v>0</v>
      </c>
      <c r="O880" s="952"/>
      <c r="P880" s="952"/>
      <c r="Q880" s="966">
        <f t="shared" si="319"/>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
      <c r="A881" s="934"/>
      <c r="B881" s="941"/>
      <c r="C881" s="926">
        <v>872</v>
      </c>
      <c r="D881" s="942"/>
      <c r="E881" s="942"/>
      <c r="F881" s="930">
        <f t="shared" si="320"/>
        <v>0</v>
      </c>
      <c r="G881" s="930">
        <f t="shared" si="318"/>
        <v>0</v>
      </c>
      <c r="H881" s="1334"/>
      <c r="I881" s="967"/>
      <c r="J881" s="964" t="e">
        <f t="shared" si="321"/>
        <v>#N/A</v>
      </c>
      <c r="K881" s="930">
        <f t="shared" si="322"/>
        <v>0</v>
      </c>
      <c r="L881" s="929"/>
      <c r="M881" s="929"/>
      <c r="N881" s="930">
        <f t="shared" si="323"/>
        <v>0</v>
      </c>
      <c r="O881" s="952"/>
      <c r="P881" s="952"/>
      <c r="Q881" s="966">
        <f t="shared" si="319"/>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
      <c r="A882" s="934"/>
      <c r="B882" s="941"/>
      <c r="C882" s="926">
        <v>873</v>
      </c>
      <c r="D882" s="942"/>
      <c r="E882" s="942"/>
      <c r="F882" s="930">
        <f t="shared" si="320"/>
        <v>0</v>
      </c>
      <c r="G882" s="930">
        <f t="shared" si="318"/>
        <v>0</v>
      </c>
      <c r="H882" s="1334"/>
      <c r="I882" s="967"/>
      <c r="J882" s="964" t="e">
        <f t="shared" si="321"/>
        <v>#N/A</v>
      </c>
      <c r="K882" s="930">
        <f t="shared" si="322"/>
        <v>0</v>
      </c>
      <c r="L882" s="929"/>
      <c r="M882" s="929"/>
      <c r="N882" s="930">
        <f t="shared" si="323"/>
        <v>0</v>
      </c>
      <c r="O882" s="952"/>
      <c r="P882" s="952"/>
      <c r="Q882" s="966">
        <f t="shared" si="319"/>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
      <c r="A883" s="934"/>
      <c r="B883" s="941"/>
      <c r="C883" s="926">
        <v>874</v>
      </c>
      <c r="D883" s="942"/>
      <c r="E883" s="942"/>
      <c r="F883" s="930">
        <f t="shared" si="320"/>
        <v>0</v>
      </c>
      <c r="G883" s="930">
        <f t="shared" si="318"/>
        <v>0</v>
      </c>
      <c r="H883" s="1334"/>
      <c r="I883" s="967"/>
      <c r="J883" s="964" t="e">
        <f t="shared" si="321"/>
        <v>#N/A</v>
      </c>
      <c r="K883" s="930">
        <f t="shared" si="322"/>
        <v>0</v>
      </c>
      <c r="L883" s="929"/>
      <c r="M883" s="929"/>
      <c r="N883" s="930">
        <f t="shared" si="323"/>
        <v>0</v>
      </c>
      <c r="O883" s="952"/>
      <c r="P883" s="952"/>
      <c r="Q883" s="966">
        <f t="shared" si="319"/>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
      <c r="A884" s="938" t="s">
        <v>686</v>
      </c>
      <c r="B884" s="941"/>
      <c r="C884" s="926">
        <v>875</v>
      </c>
      <c r="D884" s="942"/>
      <c r="E884" s="942"/>
      <c r="F884" s="930"/>
      <c r="G884" s="930"/>
      <c r="H884" s="1334"/>
      <c r="I884" s="944"/>
      <c r="J884" s="944"/>
      <c r="K884" s="928"/>
      <c r="L884" s="929"/>
      <c r="M884" s="929"/>
      <c r="N884" s="930">
        <f t="shared" si="323"/>
        <v>0</v>
      </c>
      <c r="O884" s="952"/>
      <c r="P884" s="952"/>
      <c r="Q884" s="966">
        <f t="shared" si="319"/>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
      <c r="A886" s="934"/>
      <c r="B886" s="941"/>
      <c r="C886" s="926">
        <v>877</v>
      </c>
      <c r="D886" s="942"/>
      <c r="E886" s="942"/>
      <c r="F886" s="930">
        <f>YEARFRAC(D886,E886)*12</f>
        <v>0</v>
      </c>
      <c r="G886" s="930">
        <f t="shared" ref="G886:G894" si="324">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5">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
      <c r="A887" s="934"/>
      <c r="B887" s="941"/>
      <c r="C887" s="926">
        <v>878</v>
      </c>
      <c r="D887" s="942"/>
      <c r="E887" s="942"/>
      <c r="F887" s="930">
        <f t="shared" ref="F887:F894" si="326">YEARFRAC(D887,E887)*12</f>
        <v>0</v>
      </c>
      <c r="G887" s="930">
        <f t="shared" si="324"/>
        <v>0</v>
      </c>
      <c r="H887" s="1334"/>
      <c r="I887" s="967"/>
      <c r="J887" s="964" t="e">
        <f t="shared" ref="J887:J894" si="327">_xlfn.IFS(I887=$I$499,$J$499,I887=$I$500,$J$500,I887=$I$501,$J$501,I887=$I$502,$J$502,I887=$I$503,$J$503,I887=$I$504,$J$504,I887=$I$505,$J$505,I887=$I$506,$J$506)</f>
        <v>#N/A</v>
      </c>
      <c r="K887" s="930">
        <f t="shared" ref="K887:K894" si="328">IF(ISNA(J887),0,H887*J887)</f>
        <v>0</v>
      </c>
      <c r="L887" s="929"/>
      <c r="M887" s="929"/>
      <c r="N887" s="930">
        <f t="shared" ref="N887:N895" si="329">K887+L887+M887</f>
        <v>0</v>
      </c>
      <c r="O887" s="952"/>
      <c r="P887" s="952"/>
      <c r="Q887" s="966">
        <f t="shared" si="325"/>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
      <c r="A888" s="934"/>
      <c r="B888" s="941"/>
      <c r="C888" s="926">
        <v>879</v>
      </c>
      <c r="D888" s="942"/>
      <c r="E888" s="942"/>
      <c r="F888" s="930">
        <f t="shared" si="326"/>
        <v>0</v>
      </c>
      <c r="G888" s="930">
        <f t="shared" si="324"/>
        <v>0</v>
      </c>
      <c r="H888" s="1334"/>
      <c r="I888" s="967"/>
      <c r="J888" s="964" t="e">
        <f t="shared" si="327"/>
        <v>#N/A</v>
      </c>
      <c r="K888" s="930">
        <f t="shared" si="328"/>
        <v>0</v>
      </c>
      <c r="L888" s="929"/>
      <c r="M888" s="929"/>
      <c r="N888" s="930">
        <f t="shared" si="329"/>
        <v>0</v>
      </c>
      <c r="O888" s="952"/>
      <c r="P888" s="952"/>
      <c r="Q888" s="966">
        <f t="shared" si="325"/>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
      <c r="A889" s="934"/>
      <c r="B889" s="941"/>
      <c r="C889" s="926">
        <v>880</v>
      </c>
      <c r="D889" s="942"/>
      <c r="E889" s="942"/>
      <c r="F889" s="930">
        <f t="shared" si="326"/>
        <v>0</v>
      </c>
      <c r="G889" s="930">
        <f t="shared" si="324"/>
        <v>0</v>
      </c>
      <c r="H889" s="1334"/>
      <c r="I889" s="967"/>
      <c r="J889" s="964" t="e">
        <f t="shared" si="327"/>
        <v>#N/A</v>
      </c>
      <c r="K889" s="930">
        <f t="shared" si="328"/>
        <v>0</v>
      </c>
      <c r="L889" s="929"/>
      <c r="M889" s="929"/>
      <c r="N889" s="930">
        <f t="shared" si="329"/>
        <v>0</v>
      </c>
      <c r="O889" s="952"/>
      <c r="P889" s="952"/>
      <c r="Q889" s="966">
        <f t="shared" si="325"/>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
      <c r="A890" s="934"/>
      <c r="B890" s="941"/>
      <c r="C890" s="926">
        <v>881</v>
      </c>
      <c r="D890" s="942"/>
      <c r="E890" s="942"/>
      <c r="F890" s="930">
        <f t="shared" si="326"/>
        <v>0</v>
      </c>
      <c r="G890" s="930">
        <f t="shared" si="324"/>
        <v>0</v>
      </c>
      <c r="H890" s="1334"/>
      <c r="I890" s="967"/>
      <c r="J890" s="964" t="e">
        <f t="shared" si="327"/>
        <v>#N/A</v>
      </c>
      <c r="K890" s="930">
        <f t="shared" si="328"/>
        <v>0</v>
      </c>
      <c r="L890" s="929"/>
      <c r="M890" s="929"/>
      <c r="N890" s="930">
        <f t="shared" si="329"/>
        <v>0</v>
      </c>
      <c r="O890" s="952"/>
      <c r="P890" s="952"/>
      <c r="Q890" s="966">
        <f t="shared" si="325"/>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
      <c r="A891" s="934"/>
      <c r="B891" s="941"/>
      <c r="C891" s="926">
        <v>882</v>
      </c>
      <c r="D891" s="942"/>
      <c r="E891" s="942"/>
      <c r="F891" s="930">
        <f t="shared" si="326"/>
        <v>0</v>
      </c>
      <c r="G891" s="930">
        <f t="shared" si="324"/>
        <v>0</v>
      </c>
      <c r="H891" s="1334"/>
      <c r="I891" s="967"/>
      <c r="J891" s="964" t="e">
        <f t="shared" si="327"/>
        <v>#N/A</v>
      </c>
      <c r="K891" s="930">
        <f t="shared" si="328"/>
        <v>0</v>
      </c>
      <c r="L891" s="929"/>
      <c r="M891" s="929"/>
      <c r="N891" s="930">
        <f t="shared" si="329"/>
        <v>0</v>
      </c>
      <c r="O891" s="952"/>
      <c r="P891" s="952"/>
      <c r="Q891" s="966">
        <f t="shared" si="325"/>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
      <c r="A892" s="934"/>
      <c r="B892" s="941"/>
      <c r="C892" s="926">
        <v>883</v>
      </c>
      <c r="D892" s="942"/>
      <c r="E892" s="942"/>
      <c r="F892" s="930">
        <f t="shared" si="326"/>
        <v>0</v>
      </c>
      <c r="G892" s="930">
        <f t="shared" si="324"/>
        <v>0</v>
      </c>
      <c r="H892" s="1334"/>
      <c r="I892" s="967"/>
      <c r="J892" s="964" t="e">
        <f t="shared" si="327"/>
        <v>#N/A</v>
      </c>
      <c r="K892" s="930">
        <f t="shared" si="328"/>
        <v>0</v>
      </c>
      <c r="L892" s="929"/>
      <c r="M892" s="929"/>
      <c r="N892" s="930">
        <f t="shared" si="329"/>
        <v>0</v>
      </c>
      <c r="O892" s="952"/>
      <c r="P892" s="952"/>
      <c r="Q892" s="966">
        <f t="shared" si="325"/>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
      <c r="A893" s="934"/>
      <c r="B893" s="941"/>
      <c r="C893" s="926">
        <v>884</v>
      </c>
      <c r="D893" s="942"/>
      <c r="E893" s="942"/>
      <c r="F893" s="930">
        <f t="shared" si="326"/>
        <v>0</v>
      </c>
      <c r="G893" s="930">
        <f t="shared" si="324"/>
        <v>0</v>
      </c>
      <c r="H893" s="1334"/>
      <c r="I893" s="967"/>
      <c r="J893" s="964" t="e">
        <f t="shared" si="327"/>
        <v>#N/A</v>
      </c>
      <c r="K893" s="930">
        <f t="shared" si="328"/>
        <v>0</v>
      </c>
      <c r="L893" s="929"/>
      <c r="M893" s="929"/>
      <c r="N893" s="930">
        <f t="shared" si="329"/>
        <v>0</v>
      </c>
      <c r="O893" s="952"/>
      <c r="P893" s="952"/>
      <c r="Q893" s="966">
        <f t="shared" si="325"/>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
      <c r="A894" s="934"/>
      <c r="B894" s="941"/>
      <c r="C894" s="926">
        <v>885</v>
      </c>
      <c r="D894" s="942"/>
      <c r="E894" s="942"/>
      <c r="F894" s="930">
        <f t="shared" si="326"/>
        <v>0</v>
      </c>
      <c r="G894" s="930">
        <f t="shared" si="324"/>
        <v>0</v>
      </c>
      <c r="H894" s="1334"/>
      <c r="I894" s="967"/>
      <c r="J894" s="964" t="e">
        <f t="shared" si="327"/>
        <v>#N/A</v>
      </c>
      <c r="K894" s="930">
        <f t="shared" si="328"/>
        <v>0</v>
      </c>
      <c r="L894" s="929"/>
      <c r="M894" s="929"/>
      <c r="N894" s="930">
        <f t="shared" si="329"/>
        <v>0</v>
      </c>
      <c r="O894" s="952"/>
      <c r="P894" s="952"/>
      <c r="Q894" s="966">
        <f t="shared" si="325"/>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
      <c r="A895" s="938" t="s">
        <v>686</v>
      </c>
      <c r="B895" s="941"/>
      <c r="C895" s="926">
        <v>886</v>
      </c>
      <c r="D895" s="942"/>
      <c r="E895" s="942"/>
      <c r="F895" s="930"/>
      <c r="G895" s="930"/>
      <c r="H895" s="1334"/>
      <c r="I895" s="944"/>
      <c r="J895" s="944"/>
      <c r="K895" s="928"/>
      <c r="L895" s="929"/>
      <c r="M895" s="929"/>
      <c r="N895" s="930">
        <f t="shared" si="329"/>
        <v>0</v>
      </c>
      <c r="O895" s="952"/>
      <c r="P895" s="952"/>
      <c r="Q895" s="966">
        <f t="shared" si="325"/>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
      <c r="A897" s="934"/>
      <c r="B897" s="941"/>
      <c r="C897" s="926">
        <v>888</v>
      </c>
      <c r="D897" s="942"/>
      <c r="E897" s="942"/>
      <c r="F897" s="930">
        <f>YEARFRAC(D897,E897)*12</f>
        <v>0</v>
      </c>
      <c r="G897" s="930">
        <f t="shared" ref="G897:G905" si="330">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1">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
      <c r="A898" s="934"/>
      <c r="B898" s="941"/>
      <c r="C898" s="926">
        <v>889</v>
      </c>
      <c r="D898" s="942"/>
      <c r="E898" s="942"/>
      <c r="F898" s="930">
        <f t="shared" ref="F898:F905" si="332">YEARFRAC(D898,E898)*12</f>
        <v>0</v>
      </c>
      <c r="G898" s="930">
        <f t="shared" si="330"/>
        <v>0</v>
      </c>
      <c r="H898" s="1334"/>
      <c r="I898" s="967"/>
      <c r="J898" s="964" t="e">
        <f t="shared" ref="J898:J905" si="333">_xlfn.IFS(I898=$I$499,$J$499,I898=$I$500,$J$500,I898=$I$501,$J$501,I898=$I$502,$J$502,I898=$I$503,$J$503,I898=$I$504,$J$504,I898=$I$505,$J$505,I898=$I$506,$J$506)</f>
        <v>#N/A</v>
      </c>
      <c r="K898" s="930">
        <f t="shared" ref="K898:K905" si="334">IF(ISNA(J898),0,H898*J898)</f>
        <v>0</v>
      </c>
      <c r="L898" s="929"/>
      <c r="M898" s="929"/>
      <c r="N898" s="930">
        <f t="shared" ref="N898:N906" si="335">K898+L898+M898</f>
        <v>0</v>
      </c>
      <c r="O898" s="952"/>
      <c r="P898" s="952"/>
      <c r="Q898" s="966">
        <f t="shared" si="331"/>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
      <c r="A899" s="934"/>
      <c r="B899" s="941"/>
      <c r="C899" s="926">
        <v>890</v>
      </c>
      <c r="D899" s="942"/>
      <c r="E899" s="942"/>
      <c r="F899" s="930">
        <f t="shared" si="332"/>
        <v>0</v>
      </c>
      <c r="G899" s="930">
        <f t="shared" si="330"/>
        <v>0</v>
      </c>
      <c r="H899" s="1334"/>
      <c r="I899" s="967"/>
      <c r="J899" s="964" t="e">
        <f t="shared" si="333"/>
        <v>#N/A</v>
      </c>
      <c r="K899" s="930">
        <f t="shared" si="334"/>
        <v>0</v>
      </c>
      <c r="L899" s="929"/>
      <c r="M899" s="929"/>
      <c r="N899" s="930">
        <f t="shared" si="335"/>
        <v>0</v>
      </c>
      <c r="O899" s="952"/>
      <c r="P899" s="952"/>
      <c r="Q899" s="966">
        <f t="shared" si="331"/>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
      <c r="A900" s="934"/>
      <c r="B900" s="941"/>
      <c r="C900" s="926">
        <v>891</v>
      </c>
      <c r="D900" s="942"/>
      <c r="E900" s="942"/>
      <c r="F900" s="930">
        <f t="shared" si="332"/>
        <v>0</v>
      </c>
      <c r="G900" s="930">
        <f t="shared" si="330"/>
        <v>0</v>
      </c>
      <c r="H900" s="1334"/>
      <c r="I900" s="967"/>
      <c r="J900" s="964" t="e">
        <f t="shared" si="333"/>
        <v>#N/A</v>
      </c>
      <c r="K900" s="930">
        <f t="shared" si="334"/>
        <v>0</v>
      </c>
      <c r="L900" s="929"/>
      <c r="M900" s="929"/>
      <c r="N900" s="930">
        <f t="shared" si="335"/>
        <v>0</v>
      </c>
      <c r="O900" s="952"/>
      <c r="P900" s="952"/>
      <c r="Q900" s="966">
        <f t="shared" si="331"/>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
      <c r="A901" s="934"/>
      <c r="B901" s="941"/>
      <c r="C901" s="926">
        <v>892</v>
      </c>
      <c r="D901" s="942"/>
      <c r="E901" s="942"/>
      <c r="F901" s="930">
        <f t="shared" si="332"/>
        <v>0</v>
      </c>
      <c r="G901" s="930">
        <f t="shared" si="330"/>
        <v>0</v>
      </c>
      <c r="H901" s="1334"/>
      <c r="I901" s="967"/>
      <c r="J901" s="964" t="e">
        <f t="shared" si="333"/>
        <v>#N/A</v>
      </c>
      <c r="K901" s="930">
        <f t="shared" si="334"/>
        <v>0</v>
      </c>
      <c r="L901" s="929"/>
      <c r="M901" s="929"/>
      <c r="N901" s="930">
        <f t="shared" si="335"/>
        <v>0</v>
      </c>
      <c r="O901" s="952"/>
      <c r="P901" s="952"/>
      <c r="Q901" s="966">
        <f t="shared" si="331"/>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
      <c r="A902" s="934"/>
      <c r="B902" s="941"/>
      <c r="C902" s="926">
        <v>893</v>
      </c>
      <c r="D902" s="942"/>
      <c r="E902" s="942"/>
      <c r="F902" s="930">
        <f t="shared" si="332"/>
        <v>0</v>
      </c>
      <c r="G902" s="930">
        <f t="shared" si="330"/>
        <v>0</v>
      </c>
      <c r="H902" s="1334"/>
      <c r="I902" s="967"/>
      <c r="J902" s="964" t="e">
        <f t="shared" si="333"/>
        <v>#N/A</v>
      </c>
      <c r="K902" s="930">
        <f t="shared" si="334"/>
        <v>0</v>
      </c>
      <c r="L902" s="929"/>
      <c r="M902" s="929"/>
      <c r="N902" s="930">
        <f t="shared" si="335"/>
        <v>0</v>
      </c>
      <c r="O902" s="952"/>
      <c r="P902" s="952"/>
      <c r="Q902" s="966">
        <f t="shared" si="331"/>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
      <c r="A903" s="934"/>
      <c r="B903" s="941"/>
      <c r="C903" s="926">
        <v>894</v>
      </c>
      <c r="D903" s="942"/>
      <c r="E903" s="942"/>
      <c r="F903" s="930">
        <f t="shared" si="332"/>
        <v>0</v>
      </c>
      <c r="G903" s="930">
        <f t="shared" si="330"/>
        <v>0</v>
      </c>
      <c r="H903" s="1334"/>
      <c r="I903" s="967"/>
      <c r="J903" s="964" t="e">
        <f t="shared" si="333"/>
        <v>#N/A</v>
      </c>
      <c r="K903" s="930">
        <f t="shared" si="334"/>
        <v>0</v>
      </c>
      <c r="L903" s="929"/>
      <c r="M903" s="929"/>
      <c r="N903" s="930">
        <f t="shared" si="335"/>
        <v>0</v>
      </c>
      <c r="O903" s="952"/>
      <c r="P903" s="952"/>
      <c r="Q903" s="966">
        <f t="shared" si="331"/>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
      <c r="A904" s="934"/>
      <c r="B904" s="941"/>
      <c r="C904" s="926">
        <v>895</v>
      </c>
      <c r="D904" s="942"/>
      <c r="E904" s="942"/>
      <c r="F904" s="930">
        <f t="shared" si="332"/>
        <v>0</v>
      </c>
      <c r="G904" s="930">
        <f t="shared" si="330"/>
        <v>0</v>
      </c>
      <c r="H904" s="1334"/>
      <c r="I904" s="967"/>
      <c r="J904" s="964" t="e">
        <f t="shared" si="333"/>
        <v>#N/A</v>
      </c>
      <c r="K904" s="930">
        <f t="shared" si="334"/>
        <v>0</v>
      </c>
      <c r="L904" s="929"/>
      <c r="M904" s="929"/>
      <c r="N904" s="930">
        <f t="shared" si="335"/>
        <v>0</v>
      </c>
      <c r="O904" s="952"/>
      <c r="P904" s="952"/>
      <c r="Q904" s="966">
        <f t="shared" si="331"/>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
      <c r="A905" s="934"/>
      <c r="B905" s="941"/>
      <c r="C905" s="926">
        <v>896</v>
      </c>
      <c r="D905" s="942"/>
      <c r="E905" s="942"/>
      <c r="F905" s="930">
        <f t="shared" si="332"/>
        <v>0</v>
      </c>
      <c r="G905" s="930">
        <f t="shared" si="330"/>
        <v>0</v>
      </c>
      <c r="H905" s="1334"/>
      <c r="I905" s="967"/>
      <c r="J905" s="964" t="e">
        <f t="shared" si="333"/>
        <v>#N/A</v>
      </c>
      <c r="K905" s="930">
        <f t="shared" si="334"/>
        <v>0</v>
      </c>
      <c r="L905" s="929"/>
      <c r="M905" s="929"/>
      <c r="N905" s="930">
        <f t="shared" si="335"/>
        <v>0</v>
      </c>
      <c r="O905" s="952"/>
      <c r="P905" s="952"/>
      <c r="Q905" s="966">
        <f t="shared" si="331"/>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
      <c r="A906" s="938" t="s">
        <v>686</v>
      </c>
      <c r="B906" s="941"/>
      <c r="C906" s="926">
        <v>897</v>
      </c>
      <c r="D906" s="942"/>
      <c r="E906" s="942"/>
      <c r="F906" s="930"/>
      <c r="G906" s="930"/>
      <c r="H906" s="1334"/>
      <c r="I906" s="944"/>
      <c r="J906" s="944"/>
      <c r="K906" s="928"/>
      <c r="L906" s="929"/>
      <c r="M906" s="929"/>
      <c r="N906" s="930">
        <f t="shared" si="335"/>
        <v>0</v>
      </c>
      <c r="O906" s="952"/>
      <c r="P906" s="952"/>
      <c r="Q906" s="966">
        <f t="shared" si="331"/>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
      <c r="A908" s="934"/>
      <c r="B908" s="941"/>
      <c r="C908" s="926">
        <v>899</v>
      </c>
      <c r="D908" s="942"/>
      <c r="E908" s="942"/>
      <c r="F908" s="930">
        <f>YEARFRAC(D908,E908)*12</f>
        <v>0</v>
      </c>
      <c r="G908" s="930">
        <f t="shared" ref="G908:G916" si="336">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7">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
      <c r="A909" s="934"/>
      <c r="B909" s="941"/>
      <c r="C909" s="926">
        <v>900</v>
      </c>
      <c r="D909" s="942"/>
      <c r="E909" s="942"/>
      <c r="F909" s="930">
        <f t="shared" ref="F909:F916" si="338">YEARFRAC(D909,E909)*12</f>
        <v>0</v>
      </c>
      <c r="G909" s="930">
        <f t="shared" si="336"/>
        <v>0</v>
      </c>
      <c r="H909" s="1334"/>
      <c r="I909" s="967"/>
      <c r="J909" s="964" t="e">
        <f t="shared" ref="J909:J916" si="339">_xlfn.IFS(I909=$I$499,$J$499,I909=$I$500,$J$500,I909=$I$501,$J$501,I909=$I$502,$J$502,I909=$I$503,$J$503,I909=$I$504,$J$504,I909=$I$505,$J$505,I909=$I$506,$J$506)</f>
        <v>#N/A</v>
      </c>
      <c r="K909" s="930">
        <f t="shared" ref="K909:K916" si="340">IF(ISNA(J909),0,H909*J909)</f>
        <v>0</v>
      </c>
      <c r="L909" s="929"/>
      <c r="M909" s="929"/>
      <c r="N909" s="930">
        <f t="shared" ref="N909:N917" si="341">K909+L909+M909</f>
        <v>0</v>
      </c>
      <c r="O909" s="952"/>
      <c r="P909" s="952"/>
      <c r="Q909" s="966">
        <f t="shared" si="337"/>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
      <c r="A910" s="934"/>
      <c r="B910" s="941"/>
      <c r="C910" s="926">
        <v>901</v>
      </c>
      <c r="D910" s="942"/>
      <c r="E910" s="942"/>
      <c r="F910" s="930">
        <f t="shared" si="338"/>
        <v>0</v>
      </c>
      <c r="G910" s="930">
        <f t="shared" si="336"/>
        <v>0</v>
      </c>
      <c r="H910" s="1334"/>
      <c r="I910" s="967"/>
      <c r="J910" s="964" t="e">
        <f t="shared" si="339"/>
        <v>#N/A</v>
      </c>
      <c r="K910" s="930">
        <f t="shared" si="340"/>
        <v>0</v>
      </c>
      <c r="L910" s="929"/>
      <c r="M910" s="929"/>
      <c r="N910" s="930">
        <f t="shared" si="341"/>
        <v>0</v>
      </c>
      <c r="O910" s="952"/>
      <c r="P910" s="952"/>
      <c r="Q910" s="966">
        <f t="shared" si="337"/>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
      <c r="A911" s="934"/>
      <c r="B911" s="941"/>
      <c r="C911" s="926">
        <v>902</v>
      </c>
      <c r="D911" s="942"/>
      <c r="E911" s="942"/>
      <c r="F911" s="930">
        <f t="shared" si="338"/>
        <v>0</v>
      </c>
      <c r="G911" s="930">
        <f t="shared" si="336"/>
        <v>0</v>
      </c>
      <c r="H911" s="1334"/>
      <c r="I911" s="967"/>
      <c r="J911" s="964" t="e">
        <f t="shared" si="339"/>
        <v>#N/A</v>
      </c>
      <c r="K911" s="930">
        <f t="shared" si="340"/>
        <v>0</v>
      </c>
      <c r="L911" s="929"/>
      <c r="M911" s="929"/>
      <c r="N911" s="930">
        <f t="shared" si="341"/>
        <v>0</v>
      </c>
      <c r="O911" s="952"/>
      <c r="P911" s="952"/>
      <c r="Q911" s="966">
        <f t="shared" si="337"/>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
      <c r="A912" s="934"/>
      <c r="B912" s="941"/>
      <c r="C912" s="926">
        <v>903</v>
      </c>
      <c r="D912" s="942"/>
      <c r="E912" s="942"/>
      <c r="F912" s="930">
        <f t="shared" si="338"/>
        <v>0</v>
      </c>
      <c r="G912" s="930">
        <f t="shared" si="336"/>
        <v>0</v>
      </c>
      <c r="H912" s="1334"/>
      <c r="I912" s="967"/>
      <c r="J912" s="964" t="e">
        <f t="shared" si="339"/>
        <v>#N/A</v>
      </c>
      <c r="K912" s="930">
        <f t="shared" si="340"/>
        <v>0</v>
      </c>
      <c r="L912" s="929"/>
      <c r="M912" s="929"/>
      <c r="N912" s="930">
        <f t="shared" si="341"/>
        <v>0</v>
      </c>
      <c r="O912" s="952"/>
      <c r="P912" s="952"/>
      <c r="Q912" s="966">
        <f t="shared" si="337"/>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
      <c r="A913" s="934"/>
      <c r="B913" s="941"/>
      <c r="C913" s="926">
        <v>904</v>
      </c>
      <c r="D913" s="942"/>
      <c r="E913" s="942"/>
      <c r="F913" s="930">
        <f t="shared" si="338"/>
        <v>0</v>
      </c>
      <c r="G913" s="930">
        <f t="shared" si="336"/>
        <v>0</v>
      </c>
      <c r="H913" s="1334"/>
      <c r="I913" s="967"/>
      <c r="J913" s="964" t="e">
        <f t="shared" si="339"/>
        <v>#N/A</v>
      </c>
      <c r="K913" s="930">
        <f t="shared" si="340"/>
        <v>0</v>
      </c>
      <c r="L913" s="929"/>
      <c r="M913" s="929"/>
      <c r="N913" s="930">
        <f t="shared" si="341"/>
        <v>0</v>
      </c>
      <c r="O913" s="952"/>
      <c r="P913" s="952"/>
      <c r="Q913" s="966">
        <f t="shared" si="337"/>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
      <c r="A914" s="934"/>
      <c r="B914" s="941"/>
      <c r="C914" s="926">
        <v>905</v>
      </c>
      <c r="D914" s="942"/>
      <c r="E914" s="942"/>
      <c r="F914" s="930">
        <f t="shared" si="338"/>
        <v>0</v>
      </c>
      <c r="G914" s="930">
        <f t="shared" si="336"/>
        <v>0</v>
      </c>
      <c r="H914" s="1334"/>
      <c r="I914" s="967"/>
      <c r="J914" s="964" t="e">
        <f t="shared" si="339"/>
        <v>#N/A</v>
      </c>
      <c r="K914" s="930">
        <f t="shared" si="340"/>
        <v>0</v>
      </c>
      <c r="L914" s="929"/>
      <c r="M914" s="929"/>
      <c r="N914" s="930">
        <f t="shared" si="341"/>
        <v>0</v>
      </c>
      <c r="O914" s="952"/>
      <c r="P914" s="952"/>
      <c r="Q914" s="966">
        <f t="shared" si="337"/>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
      <c r="A915" s="934"/>
      <c r="B915" s="941"/>
      <c r="C915" s="926">
        <v>906</v>
      </c>
      <c r="D915" s="942"/>
      <c r="E915" s="942"/>
      <c r="F915" s="930">
        <f t="shared" si="338"/>
        <v>0</v>
      </c>
      <c r="G915" s="930">
        <f t="shared" si="336"/>
        <v>0</v>
      </c>
      <c r="H915" s="1334"/>
      <c r="I915" s="967"/>
      <c r="J915" s="964" t="e">
        <f t="shared" si="339"/>
        <v>#N/A</v>
      </c>
      <c r="K915" s="930">
        <f t="shared" si="340"/>
        <v>0</v>
      </c>
      <c r="L915" s="929"/>
      <c r="M915" s="929"/>
      <c r="N915" s="930">
        <f t="shared" si="341"/>
        <v>0</v>
      </c>
      <c r="O915" s="952"/>
      <c r="P915" s="952"/>
      <c r="Q915" s="966">
        <f t="shared" si="337"/>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
      <c r="A916" s="934"/>
      <c r="B916" s="941"/>
      <c r="C916" s="926">
        <v>907</v>
      </c>
      <c r="D916" s="942"/>
      <c r="E916" s="942"/>
      <c r="F916" s="930">
        <f t="shared" si="338"/>
        <v>0</v>
      </c>
      <c r="G916" s="930">
        <f t="shared" si="336"/>
        <v>0</v>
      </c>
      <c r="H916" s="1334"/>
      <c r="I916" s="967"/>
      <c r="J916" s="964" t="e">
        <f t="shared" si="339"/>
        <v>#N/A</v>
      </c>
      <c r="K916" s="930">
        <f t="shared" si="340"/>
        <v>0</v>
      </c>
      <c r="L916" s="929"/>
      <c r="M916" s="929"/>
      <c r="N916" s="930">
        <f t="shared" si="341"/>
        <v>0</v>
      </c>
      <c r="O916" s="952"/>
      <c r="P916" s="952"/>
      <c r="Q916" s="966">
        <f t="shared" si="337"/>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
      <c r="A917" s="938" t="s">
        <v>686</v>
      </c>
      <c r="B917" s="941"/>
      <c r="C917" s="926">
        <v>908</v>
      </c>
      <c r="D917" s="942"/>
      <c r="E917" s="942"/>
      <c r="F917" s="930"/>
      <c r="G917" s="930"/>
      <c r="H917" s="1334"/>
      <c r="I917" s="944"/>
      <c r="J917" s="944"/>
      <c r="K917" s="928"/>
      <c r="L917" s="929"/>
      <c r="M917" s="929"/>
      <c r="N917" s="930">
        <f t="shared" si="341"/>
        <v>0</v>
      </c>
      <c r="O917" s="952"/>
      <c r="P917" s="952"/>
      <c r="Q917" s="966">
        <f t="shared" si="337"/>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
      <c r="A919" s="934"/>
      <c r="B919" s="941"/>
      <c r="C919" s="926">
        <v>910</v>
      </c>
      <c r="D919" s="942"/>
      <c r="E919" s="942"/>
      <c r="F919" s="930">
        <f>YEARFRAC(D919,E919)*12</f>
        <v>0</v>
      </c>
      <c r="G919" s="930">
        <f t="shared" ref="G919:G927" si="342">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3">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
      <c r="A920" s="934"/>
      <c r="B920" s="941"/>
      <c r="C920" s="926">
        <v>911</v>
      </c>
      <c r="D920" s="942"/>
      <c r="E920" s="942"/>
      <c r="F920" s="930">
        <f t="shared" ref="F920:F927" si="344">YEARFRAC(D920,E920)*12</f>
        <v>0</v>
      </c>
      <c r="G920" s="930">
        <f t="shared" si="342"/>
        <v>0</v>
      </c>
      <c r="H920" s="1334"/>
      <c r="I920" s="967"/>
      <c r="J920" s="964" t="e">
        <f t="shared" ref="J920:J927" si="345">_xlfn.IFS(I920=$I$499,$J$499,I920=$I$500,$J$500,I920=$I$501,$J$501,I920=$I$502,$J$502,I920=$I$503,$J$503,I920=$I$504,$J$504,I920=$I$505,$J$505,I920=$I$506,$J$506)</f>
        <v>#N/A</v>
      </c>
      <c r="K920" s="930">
        <f t="shared" ref="K920:K927" si="346">IF(ISNA(J920),0,H920*J920)</f>
        <v>0</v>
      </c>
      <c r="L920" s="929"/>
      <c r="M920" s="929"/>
      <c r="N920" s="930">
        <f t="shared" ref="N920:N928" si="347">K920+L920+M920</f>
        <v>0</v>
      </c>
      <c r="O920" s="952"/>
      <c r="P920" s="952"/>
      <c r="Q920" s="966">
        <f t="shared" si="343"/>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
      <c r="A921" s="934"/>
      <c r="B921" s="941"/>
      <c r="C921" s="926">
        <v>912</v>
      </c>
      <c r="D921" s="942"/>
      <c r="E921" s="942"/>
      <c r="F921" s="930">
        <f t="shared" si="344"/>
        <v>0</v>
      </c>
      <c r="G921" s="930">
        <f t="shared" si="342"/>
        <v>0</v>
      </c>
      <c r="H921" s="1334"/>
      <c r="I921" s="967"/>
      <c r="J921" s="964" t="e">
        <f t="shared" si="345"/>
        <v>#N/A</v>
      </c>
      <c r="K921" s="930">
        <f t="shared" si="346"/>
        <v>0</v>
      </c>
      <c r="L921" s="929"/>
      <c r="M921" s="929"/>
      <c r="N921" s="930">
        <f t="shared" si="347"/>
        <v>0</v>
      </c>
      <c r="O921" s="952"/>
      <c r="P921" s="952"/>
      <c r="Q921" s="966">
        <f t="shared" si="343"/>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
      <c r="A922" s="934"/>
      <c r="B922" s="941"/>
      <c r="C922" s="926">
        <v>913</v>
      </c>
      <c r="D922" s="942"/>
      <c r="E922" s="942"/>
      <c r="F922" s="930">
        <f t="shared" si="344"/>
        <v>0</v>
      </c>
      <c r="G922" s="930">
        <f t="shared" si="342"/>
        <v>0</v>
      </c>
      <c r="H922" s="1334"/>
      <c r="I922" s="967"/>
      <c r="J922" s="964" t="e">
        <f t="shared" si="345"/>
        <v>#N/A</v>
      </c>
      <c r="K922" s="930">
        <f t="shared" si="346"/>
        <v>0</v>
      </c>
      <c r="L922" s="929"/>
      <c r="M922" s="929"/>
      <c r="N922" s="930">
        <f t="shared" si="347"/>
        <v>0</v>
      </c>
      <c r="O922" s="952"/>
      <c r="P922" s="952"/>
      <c r="Q922" s="966">
        <f t="shared" si="343"/>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
      <c r="A923" s="934"/>
      <c r="B923" s="941"/>
      <c r="C923" s="926">
        <v>914</v>
      </c>
      <c r="D923" s="942"/>
      <c r="E923" s="942"/>
      <c r="F923" s="930">
        <f t="shared" si="344"/>
        <v>0</v>
      </c>
      <c r="G923" s="930">
        <f t="shared" si="342"/>
        <v>0</v>
      </c>
      <c r="H923" s="1334"/>
      <c r="I923" s="967"/>
      <c r="J923" s="964" t="e">
        <f t="shared" si="345"/>
        <v>#N/A</v>
      </c>
      <c r="K923" s="930">
        <f t="shared" si="346"/>
        <v>0</v>
      </c>
      <c r="L923" s="929"/>
      <c r="M923" s="929"/>
      <c r="N923" s="930">
        <f t="shared" si="347"/>
        <v>0</v>
      </c>
      <c r="O923" s="952"/>
      <c r="P923" s="952"/>
      <c r="Q923" s="966">
        <f t="shared" si="343"/>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
      <c r="A924" s="934"/>
      <c r="B924" s="941"/>
      <c r="C924" s="926">
        <v>915</v>
      </c>
      <c r="D924" s="942"/>
      <c r="E924" s="942"/>
      <c r="F924" s="930">
        <f t="shared" si="344"/>
        <v>0</v>
      </c>
      <c r="G924" s="930">
        <f t="shared" si="342"/>
        <v>0</v>
      </c>
      <c r="H924" s="1334"/>
      <c r="I924" s="967"/>
      <c r="J924" s="964" t="e">
        <f t="shared" si="345"/>
        <v>#N/A</v>
      </c>
      <c r="K924" s="930">
        <f t="shared" si="346"/>
        <v>0</v>
      </c>
      <c r="L924" s="929"/>
      <c r="M924" s="929"/>
      <c r="N924" s="930">
        <f t="shared" si="347"/>
        <v>0</v>
      </c>
      <c r="O924" s="952"/>
      <c r="P924" s="952"/>
      <c r="Q924" s="966">
        <f t="shared" si="343"/>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
      <c r="A925" s="934"/>
      <c r="B925" s="941"/>
      <c r="C925" s="926">
        <v>916</v>
      </c>
      <c r="D925" s="942"/>
      <c r="E925" s="942"/>
      <c r="F925" s="930">
        <f t="shared" si="344"/>
        <v>0</v>
      </c>
      <c r="G925" s="930">
        <f t="shared" si="342"/>
        <v>0</v>
      </c>
      <c r="H925" s="1334"/>
      <c r="I925" s="967"/>
      <c r="J925" s="964" t="e">
        <f t="shared" si="345"/>
        <v>#N/A</v>
      </c>
      <c r="K925" s="930">
        <f t="shared" si="346"/>
        <v>0</v>
      </c>
      <c r="L925" s="929"/>
      <c r="M925" s="929"/>
      <c r="N925" s="930">
        <f t="shared" si="347"/>
        <v>0</v>
      </c>
      <c r="O925" s="952"/>
      <c r="P925" s="952"/>
      <c r="Q925" s="966">
        <f t="shared" si="343"/>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
      <c r="A926" s="934"/>
      <c r="B926" s="941"/>
      <c r="C926" s="926">
        <v>917</v>
      </c>
      <c r="D926" s="942"/>
      <c r="E926" s="942"/>
      <c r="F926" s="930">
        <f t="shared" si="344"/>
        <v>0</v>
      </c>
      <c r="G926" s="930">
        <f t="shared" si="342"/>
        <v>0</v>
      </c>
      <c r="H926" s="1334"/>
      <c r="I926" s="967"/>
      <c r="J926" s="964" t="e">
        <f t="shared" si="345"/>
        <v>#N/A</v>
      </c>
      <c r="K926" s="930">
        <f t="shared" si="346"/>
        <v>0</v>
      </c>
      <c r="L926" s="929"/>
      <c r="M926" s="929"/>
      <c r="N926" s="930">
        <f t="shared" si="347"/>
        <v>0</v>
      </c>
      <c r="O926" s="952"/>
      <c r="P926" s="952"/>
      <c r="Q926" s="966">
        <f t="shared" si="343"/>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
      <c r="A927" s="934"/>
      <c r="B927" s="941"/>
      <c r="C927" s="926">
        <v>918</v>
      </c>
      <c r="D927" s="942"/>
      <c r="E927" s="942"/>
      <c r="F927" s="930">
        <f t="shared" si="344"/>
        <v>0</v>
      </c>
      <c r="G927" s="930">
        <f t="shared" si="342"/>
        <v>0</v>
      </c>
      <c r="H927" s="1334"/>
      <c r="I927" s="967"/>
      <c r="J927" s="964" t="e">
        <f t="shared" si="345"/>
        <v>#N/A</v>
      </c>
      <c r="K927" s="930">
        <f t="shared" si="346"/>
        <v>0</v>
      </c>
      <c r="L927" s="929"/>
      <c r="M927" s="929"/>
      <c r="N927" s="930">
        <f t="shared" si="347"/>
        <v>0</v>
      </c>
      <c r="O927" s="952"/>
      <c r="P927" s="952"/>
      <c r="Q927" s="966">
        <f t="shared" si="343"/>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
      <c r="A928" s="938" t="s">
        <v>686</v>
      </c>
      <c r="B928" s="941"/>
      <c r="C928" s="926">
        <v>919</v>
      </c>
      <c r="D928" s="942"/>
      <c r="E928" s="942"/>
      <c r="F928" s="930"/>
      <c r="G928" s="930"/>
      <c r="H928" s="1334"/>
      <c r="I928" s="944"/>
      <c r="J928" s="944"/>
      <c r="K928" s="928"/>
      <c r="L928" s="929"/>
      <c r="M928" s="929"/>
      <c r="N928" s="930">
        <f t="shared" si="347"/>
        <v>0</v>
      </c>
      <c r="O928" s="952"/>
      <c r="P928" s="952"/>
      <c r="Q928" s="966">
        <f t="shared" si="343"/>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
      <c r="A930" s="934"/>
      <c r="B930" s="941"/>
      <c r="C930" s="926">
        <v>921</v>
      </c>
      <c r="D930" s="942"/>
      <c r="E930" s="942"/>
      <c r="F930" s="930">
        <f>YEARFRAC(D930,E930)*12</f>
        <v>0</v>
      </c>
      <c r="G930" s="930">
        <f t="shared" ref="G930:G938" si="348">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49">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
      <c r="A931" s="934"/>
      <c r="B931" s="941"/>
      <c r="C931" s="926">
        <v>922</v>
      </c>
      <c r="D931" s="942"/>
      <c r="E931" s="942"/>
      <c r="F931" s="930">
        <f t="shared" ref="F931:F938" si="350">YEARFRAC(D931,E931)*12</f>
        <v>0</v>
      </c>
      <c r="G931" s="930">
        <f t="shared" si="348"/>
        <v>0</v>
      </c>
      <c r="H931" s="1334"/>
      <c r="I931" s="967"/>
      <c r="J931" s="964" t="e">
        <f t="shared" ref="J931:J938" si="351">_xlfn.IFS(I931=$I$499,$J$499,I931=$I$500,$J$500,I931=$I$501,$J$501,I931=$I$502,$J$502,I931=$I$503,$J$503,I931=$I$504,$J$504,I931=$I$505,$J$505,I931=$I$506,$J$506)</f>
        <v>#N/A</v>
      </c>
      <c r="K931" s="930">
        <f t="shared" ref="K931:K938" si="352">IF(ISNA(J931),0,H931*J931)</f>
        <v>0</v>
      </c>
      <c r="L931" s="929"/>
      <c r="M931" s="929"/>
      <c r="N931" s="930">
        <f t="shared" ref="N931:N939" si="353">K931+L931+M931</f>
        <v>0</v>
      </c>
      <c r="O931" s="952"/>
      <c r="P931" s="952"/>
      <c r="Q931" s="966">
        <f t="shared" si="349"/>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
      <c r="A932" s="934"/>
      <c r="B932" s="941"/>
      <c r="C932" s="926">
        <v>923</v>
      </c>
      <c r="D932" s="942"/>
      <c r="E932" s="942"/>
      <c r="F932" s="930">
        <f t="shared" si="350"/>
        <v>0</v>
      </c>
      <c r="G932" s="930">
        <f t="shared" si="348"/>
        <v>0</v>
      </c>
      <c r="H932" s="1334"/>
      <c r="I932" s="967"/>
      <c r="J932" s="964" t="e">
        <f t="shared" si="351"/>
        <v>#N/A</v>
      </c>
      <c r="K932" s="930">
        <f t="shared" si="352"/>
        <v>0</v>
      </c>
      <c r="L932" s="929"/>
      <c r="M932" s="929"/>
      <c r="N932" s="930">
        <f t="shared" si="353"/>
        <v>0</v>
      </c>
      <c r="O932" s="952"/>
      <c r="P932" s="952"/>
      <c r="Q932" s="966">
        <f t="shared" si="349"/>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
      <c r="A933" s="934"/>
      <c r="B933" s="941"/>
      <c r="C933" s="926">
        <v>924</v>
      </c>
      <c r="D933" s="942"/>
      <c r="E933" s="942"/>
      <c r="F933" s="930">
        <f t="shared" si="350"/>
        <v>0</v>
      </c>
      <c r="G933" s="930">
        <f t="shared" si="348"/>
        <v>0</v>
      </c>
      <c r="H933" s="1334"/>
      <c r="I933" s="967"/>
      <c r="J933" s="964" t="e">
        <f t="shared" si="351"/>
        <v>#N/A</v>
      </c>
      <c r="K933" s="930">
        <f t="shared" si="352"/>
        <v>0</v>
      </c>
      <c r="L933" s="929"/>
      <c r="M933" s="929"/>
      <c r="N933" s="930">
        <f t="shared" si="353"/>
        <v>0</v>
      </c>
      <c r="O933" s="952"/>
      <c r="P933" s="952"/>
      <c r="Q933" s="966">
        <f t="shared" si="349"/>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
      <c r="A934" s="934"/>
      <c r="B934" s="941"/>
      <c r="C934" s="926">
        <v>925</v>
      </c>
      <c r="D934" s="942"/>
      <c r="E934" s="942"/>
      <c r="F934" s="930">
        <f t="shared" si="350"/>
        <v>0</v>
      </c>
      <c r="G934" s="930">
        <f t="shared" si="348"/>
        <v>0</v>
      </c>
      <c r="H934" s="1334"/>
      <c r="I934" s="967"/>
      <c r="J934" s="964" t="e">
        <f t="shared" si="351"/>
        <v>#N/A</v>
      </c>
      <c r="K934" s="930">
        <f t="shared" si="352"/>
        <v>0</v>
      </c>
      <c r="L934" s="929"/>
      <c r="M934" s="929"/>
      <c r="N934" s="930">
        <f t="shared" si="353"/>
        <v>0</v>
      </c>
      <c r="O934" s="952"/>
      <c r="P934" s="952"/>
      <c r="Q934" s="966">
        <f t="shared" si="349"/>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
      <c r="A935" s="934"/>
      <c r="B935" s="941"/>
      <c r="C935" s="926">
        <v>926</v>
      </c>
      <c r="D935" s="942"/>
      <c r="E935" s="942"/>
      <c r="F935" s="930">
        <f t="shared" si="350"/>
        <v>0</v>
      </c>
      <c r="G935" s="930">
        <f t="shared" si="348"/>
        <v>0</v>
      </c>
      <c r="H935" s="1334"/>
      <c r="I935" s="967"/>
      <c r="J935" s="964" t="e">
        <f t="shared" si="351"/>
        <v>#N/A</v>
      </c>
      <c r="K935" s="930">
        <f t="shared" si="352"/>
        <v>0</v>
      </c>
      <c r="L935" s="929"/>
      <c r="M935" s="929"/>
      <c r="N935" s="930">
        <f t="shared" si="353"/>
        <v>0</v>
      </c>
      <c r="O935" s="952"/>
      <c r="P935" s="952"/>
      <c r="Q935" s="966">
        <f t="shared" si="349"/>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
      <c r="A936" s="934"/>
      <c r="B936" s="941"/>
      <c r="C936" s="926">
        <v>927</v>
      </c>
      <c r="D936" s="942"/>
      <c r="E936" s="942"/>
      <c r="F936" s="930">
        <f t="shared" si="350"/>
        <v>0</v>
      </c>
      <c r="G936" s="930">
        <f t="shared" si="348"/>
        <v>0</v>
      </c>
      <c r="H936" s="1334"/>
      <c r="I936" s="967"/>
      <c r="J936" s="964" t="e">
        <f t="shared" si="351"/>
        <v>#N/A</v>
      </c>
      <c r="K936" s="930">
        <f t="shared" si="352"/>
        <v>0</v>
      </c>
      <c r="L936" s="929"/>
      <c r="M936" s="929"/>
      <c r="N936" s="930">
        <f t="shared" si="353"/>
        <v>0</v>
      </c>
      <c r="O936" s="952"/>
      <c r="P936" s="952"/>
      <c r="Q936" s="966">
        <f t="shared" si="349"/>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
      <c r="A937" s="934"/>
      <c r="B937" s="941"/>
      <c r="C937" s="926">
        <v>928</v>
      </c>
      <c r="D937" s="942"/>
      <c r="E937" s="942"/>
      <c r="F937" s="930">
        <f t="shared" si="350"/>
        <v>0</v>
      </c>
      <c r="G937" s="930">
        <f t="shared" si="348"/>
        <v>0</v>
      </c>
      <c r="H937" s="1334"/>
      <c r="I937" s="967"/>
      <c r="J937" s="964" t="e">
        <f t="shared" si="351"/>
        <v>#N/A</v>
      </c>
      <c r="K937" s="930">
        <f t="shared" si="352"/>
        <v>0</v>
      </c>
      <c r="L937" s="929"/>
      <c r="M937" s="929"/>
      <c r="N937" s="930">
        <f t="shared" si="353"/>
        <v>0</v>
      </c>
      <c r="O937" s="952"/>
      <c r="P937" s="952"/>
      <c r="Q937" s="966">
        <f t="shared" si="349"/>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
      <c r="A938" s="934"/>
      <c r="B938" s="941"/>
      <c r="C938" s="926">
        <v>929</v>
      </c>
      <c r="D938" s="942"/>
      <c r="E938" s="942"/>
      <c r="F938" s="930">
        <f t="shared" si="350"/>
        <v>0</v>
      </c>
      <c r="G938" s="930">
        <f t="shared" si="348"/>
        <v>0</v>
      </c>
      <c r="H938" s="1334"/>
      <c r="I938" s="967"/>
      <c r="J938" s="964" t="e">
        <f t="shared" si="351"/>
        <v>#N/A</v>
      </c>
      <c r="K938" s="930">
        <f t="shared" si="352"/>
        <v>0</v>
      </c>
      <c r="L938" s="929"/>
      <c r="M938" s="929"/>
      <c r="N938" s="930">
        <f t="shared" si="353"/>
        <v>0</v>
      </c>
      <c r="O938" s="952"/>
      <c r="P938" s="952"/>
      <c r="Q938" s="966">
        <f t="shared" si="349"/>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5" outlineLevel="1" thickBot="1" x14ac:dyDescent="0.25">
      <c r="A939" s="971" t="s">
        <v>686</v>
      </c>
      <c r="B939" s="972"/>
      <c r="C939" s="973">
        <v>930</v>
      </c>
      <c r="D939" s="974"/>
      <c r="E939" s="974"/>
      <c r="F939" s="975"/>
      <c r="G939" s="975"/>
      <c r="H939" s="1337"/>
      <c r="I939" s="976"/>
      <c r="J939" s="976"/>
      <c r="K939" s="977"/>
      <c r="L939" s="978"/>
      <c r="M939" s="978"/>
      <c r="N939" s="979">
        <f t="shared" si="353"/>
        <v>0</v>
      </c>
      <c r="O939" s="980"/>
      <c r="P939" s="980"/>
      <c r="Q939" s="981">
        <f t="shared" si="349"/>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5" thickBot="1" x14ac:dyDescent="0.25">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
      <c r="A941" s="773" t="s">
        <v>428</v>
      </c>
      <c r="B941" s="984" t="s">
        <v>973</v>
      </c>
      <c r="C941" s="984" t="s">
        <v>974</v>
      </c>
      <c r="D941" s="984" t="s">
        <v>975</v>
      </c>
      <c r="E941" s="985" t="s">
        <v>22</v>
      </c>
      <c r="F941" s="917" t="s">
        <v>1913</v>
      </c>
      <c r="J941" s="776" t="s">
        <v>976</v>
      </c>
      <c r="K941" s="986" t="s">
        <v>973</v>
      </c>
      <c r="L941" s="984" t="s">
        <v>974</v>
      </c>
      <c r="M941" s="984" t="s">
        <v>975</v>
      </c>
      <c r="N941" s="985" t="s">
        <v>22</v>
      </c>
      <c r="O941" s="987" t="s">
        <v>1044</v>
      </c>
      <c r="P941" s="987" t="s">
        <v>1045</v>
      </c>
      <c r="Q941" s="988" t="s">
        <v>954</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
      <c r="A942" s="989" t="s">
        <v>968</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4">O11</f>
        <v>0</v>
      </c>
      <c r="P942" s="993">
        <f t="shared" si="354"/>
        <v>0</v>
      </c>
      <c r="Q942" s="692">
        <f t="shared" si="354"/>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
      <c r="A943" s="774" t="s">
        <v>977</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4"/>
        <v>0</v>
      </c>
      <c r="P943" s="993">
        <f t="shared" si="354"/>
        <v>0</v>
      </c>
      <c r="Q943" s="692">
        <f t="shared" si="354"/>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
      <c r="A944" s="774" t="s">
        <v>978</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4"/>
        <v>0</v>
      </c>
      <c r="P944" s="993">
        <f t="shared" si="354"/>
        <v>0</v>
      </c>
      <c r="Q944" s="692">
        <f t="shared" si="354"/>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
      <c r="A945" s="774" t="s">
        <v>1914</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4"/>
        <v>0</v>
      </c>
      <c r="P945" s="993">
        <f t="shared" si="354"/>
        <v>0</v>
      </c>
      <c r="Q945" s="692">
        <f t="shared" si="354"/>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
      <c r="A946" s="774" t="s">
        <v>1915</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4"/>
        <v>0</v>
      </c>
      <c r="P946" s="993">
        <f t="shared" si="354"/>
        <v>0</v>
      </c>
      <c r="Q946" s="692">
        <f t="shared" si="354"/>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
      <c r="A947" s="989" t="s">
        <v>969</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4"/>
        <v>0</v>
      </c>
      <c r="P947" s="993">
        <f t="shared" si="354"/>
        <v>0</v>
      </c>
      <c r="Q947" s="692">
        <f t="shared" si="354"/>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5.5" x14ac:dyDescent="0.2">
      <c r="A948" s="774" t="s">
        <v>977</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4"/>
        <v>0</v>
      </c>
      <c r="P948" s="993">
        <f t="shared" si="354"/>
        <v>0</v>
      </c>
      <c r="Q948" s="692">
        <f t="shared" si="354"/>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5.5" x14ac:dyDescent="0.2">
      <c r="A949" s="774" t="s">
        <v>978</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4"/>
        <v>0</v>
      </c>
      <c r="P949" s="993">
        <f t="shared" si="354"/>
        <v>0</v>
      </c>
      <c r="Q949" s="692">
        <f t="shared" si="354"/>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
      <c r="A950" s="774" t="s">
        <v>1914</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4"/>
        <v>0</v>
      </c>
      <c r="P950" s="993">
        <f t="shared" si="354"/>
        <v>0</v>
      </c>
      <c r="Q950" s="692">
        <f t="shared" si="354"/>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
      <c r="A951" s="774" t="s">
        <v>1915</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4"/>
        <v>0</v>
      </c>
      <c r="P951" s="993">
        <f t="shared" si="354"/>
        <v>0</v>
      </c>
      <c r="Q951" s="692">
        <f t="shared" si="354"/>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
      <c r="A952" s="989" t="s">
        <v>979</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4"/>
        <v>0</v>
      </c>
      <c r="P952" s="993">
        <f t="shared" si="354"/>
        <v>0</v>
      </c>
      <c r="Q952" s="692">
        <f t="shared" si="354"/>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
      <c r="A953" s="774" t="s">
        <v>977</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4"/>
        <v>0</v>
      </c>
      <c r="P953" s="993">
        <f t="shared" si="354"/>
        <v>0</v>
      </c>
      <c r="Q953" s="692">
        <f t="shared" si="354"/>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
      <c r="A954" s="775" t="s">
        <v>980</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4"/>
        <v>0</v>
      </c>
      <c r="P954" s="993">
        <f t="shared" si="354"/>
        <v>0</v>
      </c>
      <c r="Q954" s="692">
        <f t="shared" si="354"/>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
      <c r="A955" s="774" t="s">
        <v>978</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3.75" x14ac:dyDescent="0.2">
      <c r="A956" s="774" t="s">
        <v>1914</v>
      </c>
      <c r="B956" s="782">
        <f t="shared" ref="B956:E957" si="355">B945+B950</f>
        <v>0</v>
      </c>
      <c r="C956" s="782">
        <f t="shared" si="355"/>
        <v>0</v>
      </c>
      <c r="D956" s="782">
        <f t="shared" si="355"/>
        <v>0</v>
      </c>
      <c r="E956" s="782">
        <f t="shared" si="355"/>
        <v>0</v>
      </c>
      <c r="F956" s="782">
        <f>F945+F950</f>
        <v>0</v>
      </c>
      <c r="G956" s="994"/>
      <c r="J956" s="998" t="s">
        <v>956</v>
      </c>
      <c r="K956" s="999" t="s">
        <v>434</v>
      </c>
      <c r="L956" s="1000" t="s">
        <v>970</v>
      </c>
      <c r="M956" s="1000" t="s">
        <v>971</v>
      </c>
      <c r="N956" s="1000" t="s">
        <v>972</v>
      </c>
      <c r="O956" s="906"/>
      <c r="P956" s="1001" t="s">
        <v>1044</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
      <c r="A957" s="774" t="s">
        <v>1915</v>
      </c>
      <c r="B957" s="782">
        <f t="shared" si="355"/>
        <v>0</v>
      </c>
      <c r="C957" s="782">
        <f t="shared" si="355"/>
        <v>0</v>
      </c>
      <c r="D957" s="782">
        <f t="shared" si="355"/>
        <v>0</v>
      </c>
      <c r="E957" s="782">
        <f t="shared" si="355"/>
        <v>0</v>
      </c>
      <c r="F957" s="782">
        <f>F946+F951</f>
        <v>0</v>
      </c>
      <c r="G957" s="994"/>
      <c r="J957" s="777" t="s">
        <v>959</v>
      </c>
      <c r="K957" s="782">
        <f>SUMIFS($N$378:$N$507,$I$378:$I$507,"="&amp;$A379)</f>
        <v>0</v>
      </c>
      <c r="L957" s="782">
        <f>SUMIFS($N$509:$N$651,$I$509:$I$651,"="&amp;$A379)</f>
        <v>0</v>
      </c>
      <c r="M957" s="782">
        <f>SUMIFS($N$653:$N$795,$I$653:$I$795,"="&amp;$A379)</f>
        <v>0</v>
      </c>
      <c r="N957" s="782">
        <f>SUMIFS($N$797:$N$939,$I$797:$I$939,"="&amp;$A379)</f>
        <v>0</v>
      </c>
      <c r="O957" s="1003"/>
      <c r="P957" s="777" t="s">
        <v>1047</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5.5" x14ac:dyDescent="0.2">
      <c r="A958" s="774"/>
      <c r="B958" s="1005"/>
      <c r="C958" s="1005"/>
      <c r="D958" s="1005"/>
      <c r="E958" s="1005"/>
      <c r="F958" s="994"/>
      <c r="G958" s="994"/>
      <c r="J958" s="777" t="s">
        <v>960</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1003"/>
      <c r="P958" s="1006" t="s">
        <v>1048</v>
      </c>
      <c r="Q958" s="1004">
        <f t="shared" ref="Q958:Q964" si="360">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5.5" x14ac:dyDescent="0.2">
      <c r="A959" s="1000" t="s">
        <v>971</v>
      </c>
      <c r="B959" s="990">
        <f>SUM(B960:B963)</f>
        <v>0</v>
      </c>
      <c r="C959" s="990">
        <f>SUM(C960:C963)</f>
        <v>0</v>
      </c>
      <c r="D959" s="990">
        <f>SUM(D960:D963)</f>
        <v>0</v>
      </c>
      <c r="E959" s="990">
        <f>SUM(E960:E963)</f>
        <v>0</v>
      </c>
      <c r="F959" s="990">
        <f>SUM(F960:F963)</f>
        <v>0</v>
      </c>
      <c r="G959" s="994"/>
      <c r="J959" s="777" t="s">
        <v>961</v>
      </c>
      <c r="K959" s="782">
        <f t="shared" si="356"/>
        <v>0</v>
      </c>
      <c r="L959" s="782">
        <f t="shared" si="357"/>
        <v>0</v>
      </c>
      <c r="M959" s="782">
        <f t="shared" si="358"/>
        <v>0</v>
      </c>
      <c r="N959" s="782">
        <f t="shared" si="359"/>
        <v>0</v>
      </c>
      <c r="O959" s="1003"/>
      <c r="P959" s="777" t="s">
        <v>260</v>
      </c>
      <c r="Q959" s="1004">
        <f t="shared" si="360"/>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
      <c r="A960" s="774" t="s">
        <v>977</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962</v>
      </c>
      <c r="K960" s="782">
        <f t="shared" si="356"/>
        <v>0</v>
      </c>
      <c r="L960" s="782">
        <f t="shared" si="357"/>
        <v>0</v>
      </c>
      <c r="M960" s="782">
        <f t="shared" si="358"/>
        <v>0</v>
      </c>
      <c r="N960" s="782">
        <f t="shared" si="359"/>
        <v>0</v>
      </c>
      <c r="O960" s="1003"/>
      <c r="P960" s="777" t="s">
        <v>1908</v>
      </c>
      <c r="Q960" s="1004">
        <f t="shared" si="360"/>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
      <c r="A961" s="774" t="s">
        <v>978</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963</v>
      </c>
      <c r="K961" s="782">
        <f t="shared" si="356"/>
        <v>0</v>
      </c>
      <c r="L961" s="782">
        <f t="shared" si="357"/>
        <v>0</v>
      </c>
      <c r="M961" s="782">
        <f t="shared" si="358"/>
        <v>0</v>
      </c>
      <c r="N961" s="782">
        <f t="shared" si="359"/>
        <v>0</v>
      </c>
      <c r="O961" s="1003"/>
      <c r="P961" s="777" t="s">
        <v>1909</v>
      </c>
      <c r="Q961" s="1004">
        <f t="shared" si="360"/>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
      <c r="A962" s="774" t="s">
        <v>1914</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964</v>
      </c>
      <c r="K962" s="782">
        <f t="shared" si="356"/>
        <v>0</v>
      </c>
      <c r="L962" s="782">
        <f t="shared" si="357"/>
        <v>0</v>
      </c>
      <c r="M962" s="782">
        <f t="shared" si="358"/>
        <v>0</v>
      </c>
      <c r="N962" s="782">
        <f t="shared" si="359"/>
        <v>0</v>
      </c>
      <c r="O962" s="1003"/>
      <c r="P962" s="777" t="s">
        <v>1910</v>
      </c>
      <c r="Q962" s="1004">
        <f t="shared" si="360"/>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
      <c r="A963" s="774" t="s">
        <v>1915</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965</v>
      </c>
      <c r="K963" s="782">
        <f t="shared" si="356"/>
        <v>0</v>
      </c>
      <c r="L963" s="782">
        <f t="shared" si="357"/>
        <v>0</v>
      </c>
      <c r="M963" s="782">
        <f t="shared" si="358"/>
        <v>0</v>
      </c>
      <c r="N963" s="782">
        <f t="shared" si="359"/>
        <v>0</v>
      </c>
      <c r="O963" s="1003"/>
      <c r="P963" s="777" t="s">
        <v>1911</v>
      </c>
      <c r="Q963" s="1004">
        <f t="shared" si="360"/>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5.5" x14ac:dyDescent="0.2">
      <c r="A964" s="1000" t="s">
        <v>972</v>
      </c>
      <c r="B964" s="990">
        <f>SUM(B965:B968)</f>
        <v>0</v>
      </c>
      <c r="C964" s="990">
        <f>SUM(C965:C968)</f>
        <v>0</v>
      </c>
      <c r="D964" s="990">
        <f>SUM(D965:D968)</f>
        <v>0</v>
      </c>
      <c r="E964" s="990">
        <f>SUM(E965:E968)</f>
        <v>0</v>
      </c>
      <c r="F964" s="990">
        <f>SUM(F965:F968)</f>
        <v>0</v>
      </c>
      <c r="G964" s="994"/>
      <c r="J964" s="777" t="s">
        <v>966</v>
      </c>
      <c r="K964" s="782">
        <f t="shared" si="356"/>
        <v>0</v>
      </c>
      <c r="L964" s="782">
        <f t="shared" si="357"/>
        <v>0</v>
      </c>
      <c r="M964" s="782">
        <f t="shared" si="358"/>
        <v>0</v>
      </c>
      <c r="N964" s="782">
        <f t="shared" si="359"/>
        <v>0</v>
      </c>
      <c r="O964" s="1003"/>
      <c r="P964" s="777" t="s">
        <v>213</v>
      </c>
      <c r="Q964" s="1004">
        <f t="shared" si="360"/>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
      <c r="A965" s="774" t="s">
        <v>977</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967</v>
      </c>
      <c r="K965" s="782">
        <f t="shared" si="356"/>
        <v>0</v>
      </c>
      <c r="L965" s="782">
        <f t="shared" si="357"/>
        <v>0</v>
      </c>
      <c r="M965" s="782">
        <f t="shared" si="358"/>
        <v>0</v>
      </c>
      <c r="N965" s="782">
        <f t="shared" si="359"/>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
      <c r="A966" s="774" t="s">
        <v>978</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959</v>
      </c>
      <c r="K966" s="782">
        <f t="shared" ref="K966:K973" si="361">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
      <c r="A967" s="774" t="s">
        <v>1914</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960</v>
      </c>
      <c r="K967" s="782">
        <f t="shared" si="361"/>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
      <c r="A968" s="774" t="s">
        <v>1915</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961</v>
      </c>
      <c r="K968" s="782">
        <f t="shared" si="361"/>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8.25" x14ac:dyDescent="0.2">
      <c r="A969" s="1000" t="s">
        <v>981</v>
      </c>
      <c r="B969" s="990">
        <f>B970+B971</f>
        <v>0</v>
      </c>
      <c r="C969" s="990">
        <f>C970+C971</f>
        <v>0</v>
      </c>
      <c r="D969" s="990">
        <f>D970+D971</f>
        <v>0</v>
      </c>
      <c r="E969" s="990">
        <f>E970+E971</f>
        <v>0</v>
      </c>
      <c r="F969" s="990">
        <f>F970+F971</f>
        <v>0</v>
      </c>
      <c r="G969" s="994"/>
      <c r="J969" s="777" t="s">
        <v>962</v>
      </c>
      <c r="K969" s="782">
        <f t="shared" si="361"/>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
      <c r="A970" s="774" t="s">
        <v>977</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963</v>
      </c>
      <c r="K970" s="782">
        <f t="shared" si="361"/>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
      <c r="A971" s="775" t="s">
        <v>980</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964</v>
      </c>
      <c r="K971" s="782">
        <f t="shared" si="361"/>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
      <c r="A972" s="774" t="s">
        <v>978</v>
      </c>
      <c r="B972" s="782">
        <f t="shared" ref="B972:E974" si="362">B961+B966</f>
        <v>0</v>
      </c>
      <c r="C972" s="782">
        <f t="shared" si="362"/>
        <v>0</v>
      </c>
      <c r="D972" s="782">
        <f t="shared" si="362"/>
        <v>0</v>
      </c>
      <c r="E972" s="782">
        <f t="shared" si="362"/>
        <v>0</v>
      </c>
      <c r="F972" s="782">
        <f>F961+F966</f>
        <v>0</v>
      </c>
      <c r="G972" s="994"/>
      <c r="J972" s="1007" t="s">
        <v>965</v>
      </c>
      <c r="K972" s="782">
        <f t="shared" si="361"/>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
      <c r="A973" s="774" t="s">
        <v>1914</v>
      </c>
      <c r="B973" s="782">
        <f t="shared" si="362"/>
        <v>0</v>
      </c>
      <c r="C973" s="782">
        <f t="shared" si="362"/>
        <v>0</v>
      </c>
      <c r="D973" s="782">
        <f t="shared" si="362"/>
        <v>0</v>
      </c>
      <c r="E973" s="782">
        <f t="shared" si="362"/>
        <v>0</v>
      </c>
      <c r="F973" s="782">
        <f>F962+F967</f>
        <v>0</v>
      </c>
      <c r="G973" s="994"/>
      <c r="J973" s="777" t="s">
        <v>966</v>
      </c>
      <c r="K973" s="782">
        <f t="shared" si="361"/>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
      <c r="A974" s="774" t="s">
        <v>1915</v>
      </c>
      <c r="B974" s="782">
        <f t="shared" si="362"/>
        <v>0</v>
      </c>
      <c r="C974" s="782">
        <f t="shared" si="362"/>
        <v>0</v>
      </c>
      <c r="D974" s="782">
        <f t="shared" si="362"/>
        <v>0</v>
      </c>
      <c r="E974" s="782">
        <f t="shared" si="362"/>
        <v>0</v>
      </c>
      <c r="F974" s="782">
        <f>F963+F968</f>
        <v>0</v>
      </c>
      <c r="G974" s="994"/>
      <c r="J974" s="1007" t="s">
        <v>967</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5" thickBot="1" x14ac:dyDescent="0.25">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
      <c r="A979" s="1010" t="s">
        <v>1469</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
      <c r="A980" s="1010" t="s">
        <v>1916</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
      <c r="A981" s="1510" t="s">
        <v>1917</v>
      </c>
      <c r="B981" s="1510"/>
      <c r="C981" s="1510"/>
      <c r="D981" s="1510"/>
      <c r="E981" s="1510"/>
      <c r="F981" s="1510"/>
      <c r="G981" s="1510"/>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
      <c r="A982" s="1510" t="s">
        <v>1918</v>
      </c>
      <c r="B982" s="1510"/>
      <c r="C982" s="1510"/>
      <c r="D982" s="1510"/>
      <c r="E982" s="1510"/>
      <c r="F982" s="1510"/>
      <c r="G982" s="1510"/>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
      <c r="A983" s="1510" t="s">
        <v>1919</v>
      </c>
      <c r="B983" s="1510"/>
      <c r="C983" s="1510"/>
      <c r="D983" s="1510"/>
      <c r="E983" s="1510"/>
      <c r="F983" s="1510"/>
      <c r="G983" s="1510"/>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
      <c r="A984" s="1012" t="s">
        <v>1920</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
      <c r="A986" s="1013" t="s">
        <v>1470</v>
      </c>
      <c r="B986" s="1013" t="s">
        <v>1471</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
      <c r="A987" s="774" t="s">
        <v>1472</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
      <c r="A988" s="774" t="s">
        <v>1473</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
      <c r="A989" s="774" t="s">
        <v>1474</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
      <c r="A990" s="774" t="s">
        <v>1475</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22"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21" customWidth="1"/>
    <col min="15" max="15" width="32.28515625" style="1020" customWidth="1"/>
    <col min="16" max="16" width="23.5703125" style="1020" customWidth="1"/>
    <col min="17" max="21" width="9.140625" style="1021"/>
    <col min="22" max="22" width="38.42578125" style="1021" hidden="1" customWidth="1"/>
    <col min="23" max="25" width="9.140625" style="1021" hidden="1" customWidth="1"/>
    <col min="26" max="26" width="9.140625" style="1021" customWidth="1"/>
    <col min="27" max="16384" width="9.140625" style="1021"/>
  </cols>
  <sheetData>
    <row r="1" spans="1:33" ht="13.5" customHeight="1" x14ac:dyDescent="0.2">
      <c r="A1" s="1019"/>
      <c r="B1" s="1511"/>
      <c r="C1" s="1511"/>
      <c r="D1" s="1511"/>
      <c r="E1" s="1511"/>
      <c r="F1" s="1511"/>
      <c r="G1" s="1511"/>
      <c r="H1" s="1511"/>
      <c r="I1" s="1511"/>
      <c r="J1" s="1511"/>
      <c r="K1" s="1511"/>
      <c r="L1" s="1511"/>
      <c r="M1" s="1511"/>
      <c r="N1" s="1511"/>
    </row>
    <row r="2" spans="1:33" x14ac:dyDescent="0.2">
      <c r="V2" s="1020" t="s">
        <v>946</v>
      </c>
      <c r="Y2" s="1020" t="s">
        <v>946</v>
      </c>
    </row>
    <row r="3" spans="1:33" ht="15" customHeight="1" x14ac:dyDescent="0.2">
      <c r="A3" s="1512" t="s">
        <v>1921</v>
      </c>
      <c r="B3" s="1512"/>
      <c r="C3" s="1512"/>
      <c r="D3" s="1512"/>
      <c r="E3" s="1512"/>
      <c r="F3" s="1512"/>
      <c r="G3" s="1512"/>
      <c r="H3" s="1512"/>
      <c r="I3" s="1512"/>
      <c r="J3" s="1512"/>
      <c r="K3" s="1512"/>
      <c r="L3" s="1512"/>
      <c r="M3" s="1512"/>
      <c r="N3" s="1512"/>
      <c r="V3" s="1020" t="s">
        <v>947</v>
      </c>
      <c r="Y3" s="1020" t="s">
        <v>947</v>
      </c>
    </row>
    <row r="4" spans="1:33" x14ac:dyDescent="0.2">
      <c r="A4" s="1023"/>
      <c r="B4" s="904"/>
      <c r="C4" s="904"/>
      <c r="D4" s="904"/>
      <c r="E4" s="904"/>
      <c r="F4" s="904"/>
      <c r="G4" s="904"/>
      <c r="H4" s="904"/>
      <c r="I4" s="904"/>
      <c r="J4" s="904"/>
      <c r="K4" s="904"/>
      <c r="L4" s="904"/>
      <c r="M4" s="904"/>
      <c r="N4" s="905"/>
    </row>
    <row r="5" spans="1:33" s="1025" customFormat="1" ht="12.75" customHeight="1" x14ac:dyDescent="0.25">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25">
      <c r="A7" s="1513" t="s">
        <v>1902</v>
      </c>
      <c r="B7" s="1515" t="s">
        <v>429</v>
      </c>
      <c r="C7" s="1515" t="s">
        <v>270</v>
      </c>
      <c r="D7" s="1515" t="s">
        <v>1014</v>
      </c>
      <c r="E7" s="1515" t="s">
        <v>949</v>
      </c>
      <c r="F7" s="1515" t="s">
        <v>950</v>
      </c>
      <c r="G7" s="1517" t="s">
        <v>1903</v>
      </c>
      <c r="H7" s="1515" t="s">
        <v>951</v>
      </c>
      <c r="I7" s="1515" t="s">
        <v>1015</v>
      </c>
      <c r="J7" s="1515" t="s">
        <v>1016</v>
      </c>
      <c r="K7" s="1517" t="s">
        <v>22</v>
      </c>
      <c r="L7" s="1517" t="s">
        <v>1922</v>
      </c>
      <c r="M7" s="1517" t="s">
        <v>1923</v>
      </c>
      <c r="N7" s="1519" t="s">
        <v>1488</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
      <c r="A8" s="1514"/>
      <c r="B8" s="1516"/>
      <c r="C8" s="1516"/>
      <c r="D8" s="1516"/>
      <c r="E8" s="1516"/>
      <c r="F8" s="1516"/>
      <c r="G8" s="1518"/>
      <c r="H8" s="1516"/>
      <c r="I8" s="1516"/>
      <c r="J8" s="1516"/>
      <c r="K8" s="1518"/>
      <c r="L8" s="1518"/>
      <c r="M8" s="1518"/>
      <c r="N8" s="1520"/>
    </row>
    <row r="9" spans="1:33" x14ac:dyDescent="0.2">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959</v>
      </c>
    </row>
    <row r="10" spans="1:33" ht="31.5" customHeight="1" x14ac:dyDescent="0.2">
      <c r="A10" s="1030" t="s">
        <v>1017</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960</v>
      </c>
    </row>
    <row r="11" spans="1:33" outlineLevel="1" x14ac:dyDescent="0.2">
      <c r="A11" s="1033"/>
      <c r="B11" s="1031"/>
      <c r="C11" s="1034">
        <v>2</v>
      </c>
      <c r="D11" s="942"/>
      <c r="E11" s="942"/>
      <c r="F11" s="930">
        <f>YEARFRAC(D11,E11)*12</f>
        <v>0</v>
      </c>
      <c r="G11" s="930">
        <f>E11-$N$5</f>
        <v>0</v>
      </c>
      <c r="H11" s="928"/>
      <c r="I11" s="1035"/>
      <c r="J11" s="1035"/>
      <c r="K11" s="930">
        <f>H11+I11+J11</f>
        <v>0</v>
      </c>
      <c r="L11" s="931"/>
      <c r="M11" s="931"/>
      <c r="N11" s="932"/>
      <c r="V11" s="1021" t="s">
        <v>961</v>
      </c>
    </row>
    <row r="12" spans="1:33" outlineLevel="1" x14ac:dyDescent="0.2">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962</v>
      </c>
    </row>
    <row r="13" spans="1:33" outlineLevel="1" x14ac:dyDescent="0.2">
      <c r="A13" s="1033"/>
      <c r="B13" s="1031"/>
      <c r="C13" s="1034">
        <v>4</v>
      </c>
      <c r="D13" s="942"/>
      <c r="E13" s="942"/>
      <c r="F13" s="930">
        <f t="shared" si="0"/>
        <v>0</v>
      </c>
      <c r="G13" s="930">
        <f t="shared" si="1"/>
        <v>0</v>
      </c>
      <c r="H13" s="928"/>
      <c r="I13" s="1035"/>
      <c r="J13" s="1035"/>
      <c r="K13" s="930">
        <f t="shared" si="2"/>
        <v>0</v>
      </c>
      <c r="L13" s="931"/>
      <c r="M13" s="931"/>
      <c r="N13" s="932"/>
      <c r="V13" s="1036" t="s">
        <v>963</v>
      </c>
    </row>
    <row r="14" spans="1:33" outlineLevel="1" x14ac:dyDescent="0.2">
      <c r="A14" s="1033"/>
      <c r="B14" s="1031"/>
      <c r="C14" s="1034">
        <v>5</v>
      </c>
      <c r="D14" s="942"/>
      <c r="E14" s="942"/>
      <c r="F14" s="930">
        <f t="shared" si="0"/>
        <v>0</v>
      </c>
      <c r="G14" s="930">
        <f t="shared" si="1"/>
        <v>0</v>
      </c>
      <c r="H14" s="928"/>
      <c r="I14" s="1035"/>
      <c r="J14" s="1035"/>
      <c r="K14" s="930">
        <f t="shared" si="2"/>
        <v>0</v>
      </c>
      <c r="L14" s="931"/>
      <c r="M14" s="931"/>
      <c r="N14" s="932"/>
      <c r="V14" s="1036" t="s">
        <v>964</v>
      </c>
    </row>
    <row r="15" spans="1:33" outlineLevel="1" x14ac:dyDescent="0.2">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
      <c r="A24" s="1033"/>
      <c r="B24" s="1031"/>
      <c r="C24" s="1034">
        <v>15</v>
      </c>
      <c r="D24" s="942"/>
      <c r="E24" s="942"/>
      <c r="F24" s="930">
        <f t="shared" si="3"/>
        <v>0</v>
      </c>
      <c r="G24" s="930">
        <f t="shared" si="1"/>
        <v>0</v>
      </c>
      <c r="H24" s="928"/>
      <c r="I24" s="1035"/>
      <c r="J24" s="1035"/>
      <c r="K24" s="930">
        <f t="shared" si="2"/>
        <v>0</v>
      </c>
      <c r="L24" s="931"/>
      <c r="M24" s="931"/>
      <c r="N24" s="932"/>
      <c r="V24" s="1036" t="s">
        <v>965</v>
      </c>
    </row>
    <row r="25" spans="1:33" outlineLevel="1" x14ac:dyDescent="0.2">
      <c r="A25" s="1033"/>
      <c r="B25" s="1031"/>
      <c r="C25" s="1034">
        <v>16</v>
      </c>
      <c r="D25" s="942"/>
      <c r="E25" s="942"/>
      <c r="F25" s="930">
        <f t="shared" si="3"/>
        <v>0</v>
      </c>
      <c r="G25" s="930">
        <f t="shared" si="1"/>
        <v>0</v>
      </c>
      <c r="H25" s="928"/>
      <c r="I25" s="1035"/>
      <c r="J25" s="1035"/>
      <c r="K25" s="930">
        <f t="shared" si="2"/>
        <v>0</v>
      </c>
      <c r="L25" s="931"/>
      <c r="M25" s="931"/>
      <c r="N25" s="932"/>
      <c r="V25" s="1036" t="s">
        <v>967</v>
      </c>
    </row>
    <row r="26" spans="1:33" outlineLevel="1" x14ac:dyDescent="0.2">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
      <c r="A28" s="1033"/>
      <c r="B28" s="1031"/>
      <c r="C28" s="1034">
        <v>19</v>
      </c>
      <c r="D28" s="942"/>
      <c r="E28" s="942"/>
      <c r="F28" s="930">
        <f t="shared" si="3"/>
        <v>0</v>
      </c>
      <c r="G28" s="930">
        <f t="shared" si="1"/>
        <v>0</v>
      </c>
      <c r="H28" s="928"/>
      <c r="I28" s="1035"/>
      <c r="J28" s="1035"/>
      <c r="K28" s="930">
        <f t="shared" si="2"/>
        <v>0</v>
      </c>
      <c r="L28" s="931"/>
      <c r="M28" s="931"/>
      <c r="N28" s="932"/>
      <c r="V28" s="1021" t="s">
        <v>1018</v>
      </c>
    </row>
    <row r="29" spans="1:33" outlineLevel="1" x14ac:dyDescent="0.2">
      <c r="A29" s="1033"/>
      <c r="B29" s="1031"/>
      <c r="C29" s="1034">
        <v>20</v>
      </c>
      <c r="D29" s="942"/>
      <c r="E29" s="942"/>
      <c r="F29" s="930">
        <f t="shared" si="3"/>
        <v>0</v>
      </c>
      <c r="G29" s="930">
        <f t="shared" si="1"/>
        <v>0</v>
      </c>
      <c r="H29" s="928"/>
      <c r="I29" s="1035"/>
      <c r="J29" s="1035"/>
      <c r="K29" s="930">
        <f t="shared" si="2"/>
        <v>0</v>
      </c>
      <c r="L29" s="931"/>
      <c r="M29" s="931"/>
      <c r="N29" s="932"/>
      <c r="V29" s="1021" t="s">
        <v>1019</v>
      </c>
    </row>
    <row r="30" spans="1:33" outlineLevel="1" x14ac:dyDescent="0.2">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5.5" x14ac:dyDescent="0.2">
      <c r="A31" s="1030" t="s">
        <v>1020</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1047</v>
      </c>
      <c r="W32" s="1021"/>
      <c r="X32" s="1021"/>
      <c r="Y32" s="1021"/>
      <c r="Z32" s="1021"/>
      <c r="AA32" s="1021"/>
      <c r="AB32" s="1021"/>
      <c r="AC32" s="1021"/>
      <c r="AD32" s="1021"/>
      <c r="AE32" s="1021"/>
      <c r="AF32" s="1021"/>
      <c r="AG32" s="1021"/>
    </row>
    <row r="33" spans="1:33" s="1020" customFormat="1" outlineLevel="1" x14ac:dyDescent="0.2">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1048</v>
      </c>
      <c r="W33" s="1021"/>
      <c r="X33" s="1021"/>
      <c r="Y33" s="1021"/>
      <c r="Z33" s="1021"/>
      <c r="AA33" s="1021"/>
      <c r="AB33" s="1021"/>
      <c r="AC33" s="1021"/>
      <c r="AD33" s="1021"/>
      <c r="AE33" s="1021"/>
      <c r="AF33" s="1021"/>
      <c r="AG33" s="1021"/>
    </row>
    <row r="34" spans="1:33" s="1020" customFormat="1" outlineLevel="1" x14ac:dyDescent="0.2">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1908</v>
      </c>
      <c r="W35" s="1021"/>
      <c r="X35" s="1021"/>
      <c r="Y35" s="1021"/>
      <c r="Z35" s="1021"/>
      <c r="AA35" s="1021"/>
      <c r="AB35" s="1021"/>
      <c r="AC35" s="1021"/>
      <c r="AD35" s="1021"/>
      <c r="AE35" s="1021"/>
      <c r="AF35" s="1021"/>
      <c r="AG35" s="1021"/>
    </row>
    <row r="36" spans="1:33" s="1020" customFormat="1" outlineLevel="1" x14ac:dyDescent="0.2">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1909</v>
      </c>
      <c r="W36" s="1021"/>
      <c r="X36" s="1021"/>
      <c r="Y36" s="1021"/>
      <c r="Z36" s="1021"/>
      <c r="AA36" s="1021"/>
      <c r="AB36" s="1021"/>
      <c r="AC36" s="1021"/>
      <c r="AD36" s="1021"/>
      <c r="AE36" s="1021"/>
      <c r="AF36" s="1021"/>
      <c r="AG36" s="1021"/>
    </row>
    <row r="37" spans="1:33" s="1020" customFormat="1" outlineLevel="1" x14ac:dyDescent="0.2">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1910</v>
      </c>
      <c r="W37" s="1021"/>
      <c r="X37" s="1021"/>
      <c r="Y37" s="1021"/>
      <c r="Z37" s="1021"/>
      <c r="AA37" s="1021"/>
      <c r="AB37" s="1021"/>
      <c r="AC37" s="1021"/>
      <c r="AD37" s="1021"/>
      <c r="AE37" s="1021"/>
      <c r="AF37" s="1021"/>
      <c r="AG37" s="1021"/>
    </row>
    <row r="38" spans="1:33" s="1020" customFormat="1" outlineLevel="1" x14ac:dyDescent="0.2">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1911</v>
      </c>
      <c r="W38" s="1021"/>
      <c r="X38" s="1021"/>
      <c r="Y38" s="1021"/>
      <c r="Z38" s="1021"/>
      <c r="AA38" s="1021"/>
      <c r="AB38" s="1021"/>
      <c r="AC38" s="1021"/>
      <c r="AD38" s="1021"/>
      <c r="AE38" s="1021"/>
      <c r="AF38" s="1021"/>
      <c r="AG38" s="1021"/>
    </row>
    <row r="39" spans="1:33" s="1020" customFormat="1" outlineLevel="1" x14ac:dyDescent="0.2">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1055</v>
      </c>
      <c r="W41" s="1021"/>
      <c r="X41" s="1021"/>
      <c r="Y41" s="1021"/>
      <c r="Z41" s="1021"/>
      <c r="AA41" s="1021"/>
      <c r="AB41" s="1021"/>
      <c r="AC41" s="1021"/>
      <c r="AD41" s="1021"/>
      <c r="AE41" s="1021"/>
      <c r="AF41" s="1021"/>
      <c r="AG41" s="1021"/>
    </row>
    <row r="42" spans="1:33" s="1020" customFormat="1" outlineLevel="1" x14ac:dyDescent="0.2">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1057</v>
      </c>
      <c r="W42" s="1021"/>
      <c r="X42" s="1021"/>
      <c r="Y42" s="1021"/>
      <c r="Z42" s="1021"/>
      <c r="AA42" s="1021"/>
      <c r="AB42" s="1021"/>
      <c r="AC42" s="1021"/>
      <c r="AD42" s="1021"/>
      <c r="AE42" s="1021"/>
      <c r="AF42" s="1021"/>
      <c r="AG42" s="1021"/>
    </row>
    <row r="43" spans="1:33" s="1020" customFormat="1" outlineLevel="1" x14ac:dyDescent="0.2">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1058</v>
      </c>
      <c r="W43" s="1021"/>
      <c r="X43" s="1021"/>
      <c r="Y43" s="1021"/>
      <c r="Z43" s="1021"/>
      <c r="AA43" s="1021"/>
      <c r="AB43" s="1021"/>
      <c r="AC43" s="1021"/>
      <c r="AD43" s="1021"/>
      <c r="AE43" s="1021"/>
      <c r="AF43" s="1021"/>
      <c r="AG43" s="1021"/>
    </row>
    <row r="44" spans="1:33" s="1020" customFormat="1" outlineLevel="1" x14ac:dyDescent="0.2">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1059</v>
      </c>
      <c r="W44" s="1021"/>
      <c r="X44" s="1021"/>
      <c r="Y44" s="1021"/>
      <c r="Z44" s="1021"/>
      <c r="AA44" s="1021"/>
      <c r="AB44" s="1021"/>
      <c r="AC44" s="1021"/>
      <c r="AD44" s="1021"/>
      <c r="AE44" s="1021"/>
      <c r="AF44" s="1021"/>
      <c r="AG44" s="1021"/>
    </row>
    <row r="45" spans="1:33" s="1020" customFormat="1" outlineLevel="1" x14ac:dyDescent="0.2">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1912</v>
      </c>
      <c r="W45" s="1021"/>
      <c r="X45" s="1021"/>
      <c r="Y45" s="1021"/>
      <c r="Z45" s="1021"/>
      <c r="AA45" s="1021"/>
      <c r="AB45" s="1021"/>
      <c r="AC45" s="1021"/>
      <c r="AD45" s="1021"/>
      <c r="AE45" s="1021"/>
      <c r="AF45" s="1021"/>
      <c r="AG45" s="1021"/>
    </row>
    <row r="46" spans="1:33" s="1020" customFormat="1" outlineLevel="1" x14ac:dyDescent="0.2">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
      <c r="A52" s="1030" t="s">
        <v>1021</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5" outlineLevel="2" thickBot="1" x14ac:dyDescent="0.25">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1.5" x14ac:dyDescent="0.2">
      <c r="A76" s="773" t="s">
        <v>428</v>
      </c>
      <c r="B76" s="984" t="s">
        <v>973</v>
      </c>
      <c r="C76" s="984" t="s">
        <v>974</v>
      </c>
      <c r="D76" s="984" t="s">
        <v>1022</v>
      </c>
      <c r="E76" s="985" t="s">
        <v>22</v>
      </c>
      <c r="F76" s="985" t="s">
        <v>1913</v>
      </c>
      <c r="G76" s="704"/>
      <c r="H76" s="1001" t="s">
        <v>1044</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5.5" x14ac:dyDescent="0.2">
      <c r="A77" s="1030" t="s">
        <v>1017</v>
      </c>
      <c r="B77" s="990">
        <f>SUM(B78:B81)</f>
        <v>0</v>
      </c>
      <c r="C77" s="990">
        <f>SUM(C78:C81)</f>
        <v>0</v>
      </c>
      <c r="D77" s="990">
        <f>SUM(D78:D81)</f>
        <v>0</v>
      </c>
      <c r="E77" s="1049">
        <f>SUM(E78:E81)</f>
        <v>0</v>
      </c>
      <c r="F77" s="1050">
        <f>SUM(F78:F81)</f>
        <v>0</v>
      </c>
      <c r="G77" s="704"/>
      <c r="H77" s="777" t="s">
        <v>1047</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
      <c r="A78" s="774" t="s">
        <v>977</v>
      </c>
      <c r="B78" s="782">
        <f>SUMIFS(H11:H30,$F$11:$F$30,"&lt;="&amp;3)</f>
        <v>0</v>
      </c>
      <c r="C78" s="782">
        <f>SUMIFS(I11:I30,$F$11:$F$30,"&lt;="&amp;3)</f>
        <v>0</v>
      </c>
      <c r="D78" s="782">
        <f>SUMIFS(J11:J30,$F$11:$F$30,"&lt;="&amp;3)</f>
        <v>0</v>
      </c>
      <c r="E78" s="1051">
        <f>SUMIFS(K11:K30,$F$11:$F$30,"&lt;="&amp;3)</f>
        <v>0</v>
      </c>
      <c r="F78" s="1052">
        <f>SUMIFS(K11:K30,$G$11:$G$30,"&lt;="&amp;92)</f>
        <v>0</v>
      </c>
      <c r="G78" s="704"/>
      <c r="H78" s="1006" t="s">
        <v>1048</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
      <c r="A79" s="774" t="s">
        <v>978</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
      <c r="A80" s="774" t="s">
        <v>1914</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1908</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
      <c r="A81" s="774" t="s">
        <v>1915</v>
      </c>
      <c r="B81" s="782">
        <f>SUMIFS(H11:H30,$F$11:$F$30,"&gt;="&amp;60)</f>
        <v>0</v>
      </c>
      <c r="C81" s="782">
        <f>SUMIFS(I11:I30,$F$11:$F$30,"&gt;="&amp;60)</f>
        <v>0</v>
      </c>
      <c r="D81" s="782">
        <f>SUMIFS(J11:J30,$F$11:$F$30,"&gt;="&amp;60)</f>
        <v>0</v>
      </c>
      <c r="E81" s="1051">
        <f>SUMIFS(K11:K30,$F$11:$F$30,"&gt;="&amp;60)</f>
        <v>0</v>
      </c>
      <c r="F81" s="1053">
        <f>SUMIFS(K11:K30,$G$11:$G$30,"&gt;="&amp;1825)</f>
        <v>0</v>
      </c>
      <c r="G81" s="704"/>
      <c r="H81" s="777" t="s">
        <v>1909</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5.5" x14ac:dyDescent="0.2">
      <c r="A82" s="1030" t="s">
        <v>1020</v>
      </c>
      <c r="B82" s="990">
        <f>SUM(B83:B86)</f>
        <v>0</v>
      </c>
      <c r="C82" s="990">
        <f>SUM(C83:C86)</f>
        <v>0</v>
      </c>
      <c r="D82" s="990">
        <f>SUM(D83:D86)</f>
        <v>0</v>
      </c>
      <c r="E82" s="1049">
        <f>SUM(E83:E86)</f>
        <v>0</v>
      </c>
      <c r="F82" s="1050">
        <f>SUM(F83:F86)</f>
        <v>0</v>
      </c>
      <c r="G82" s="704"/>
      <c r="H82" s="777" t="s">
        <v>1910</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
      <c r="A83" s="774" t="s">
        <v>977</v>
      </c>
      <c r="B83" s="782">
        <f>SUMIFS(H32:H51,$F$32:$F$51,"&lt;="&amp;3)</f>
        <v>0</v>
      </c>
      <c r="C83" s="782">
        <f>SUMIFS(I32:I51,$F$32:$F$51,"&lt;="&amp;3)</f>
        <v>0</v>
      </c>
      <c r="D83" s="782">
        <f>SUMIFS(J32:J51,$F$32:$F$51,"&lt;="&amp;3)</f>
        <v>0</v>
      </c>
      <c r="E83" s="1051">
        <f>SUMIFS(K32:K51,$F$32:$F$51,"&lt;="&amp;3)</f>
        <v>0</v>
      </c>
      <c r="F83" s="1052">
        <f>SUMIFS(K32:K51,$G$32:$G$51,"&lt;="&amp;92)</f>
        <v>0</v>
      </c>
      <c r="G83" s="704"/>
      <c r="H83" s="777" t="s">
        <v>1911</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
      <c r="A84" s="774" t="s">
        <v>978</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
      <c r="A85" s="774" t="s">
        <v>1914</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
      <c r="A86" s="774" t="s">
        <v>1915</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
      <c r="A87" s="1030" t="s">
        <v>1021</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
      <c r="A88" s="774" t="s">
        <v>977</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
      <c r="A89" s="774" t="s">
        <v>978</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
      <c r="A90" s="774" t="s">
        <v>1914</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
      <c r="A91" s="774" t="s">
        <v>1915</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5.5" x14ac:dyDescent="0.2">
      <c r="A92" s="999" t="s">
        <v>1023</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5.5" x14ac:dyDescent="0.2">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5" thickBot="1" x14ac:dyDescent="0.25">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
      <c r="A98" s="1010" t="s">
        <v>1469</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
      <c r="A99" s="1521" t="s">
        <v>1924</v>
      </c>
      <c r="B99" s="1521"/>
      <c r="C99" s="1521"/>
      <c r="D99" s="1521"/>
      <c r="E99" s="1521"/>
      <c r="F99" s="1521"/>
      <c r="G99" s="1521"/>
      <c r="H99" s="1521"/>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
      <c r="A100" s="1510" t="s">
        <v>1479</v>
      </c>
      <c r="B100" s="1510"/>
      <c r="C100" s="1510"/>
      <c r="D100" s="1510"/>
      <c r="E100" s="1510"/>
      <c r="F100" s="1510"/>
      <c r="G100" s="1510"/>
      <c r="H100" s="1510"/>
      <c r="I100" s="1510"/>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
      <c r="A101" s="1510" t="s">
        <v>1925</v>
      </c>
      <c r="B101" s="1510"/>
      <c r="C101" s="1510"/>
      <c r="D101" s="1510"/>
      <c r="E101" s="1510"/>
      <c r="F101" s="1510"/>
      <c r="G101" s="1510"/>
      <c r="H101" s="1510"/>
      <c r="I101" s="1510"/>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
      <c r="A102" s="1510" t="s">
        <v>1926</v>
      </c>
      <c r="B102" s="1510"/>
      <c r="C102" s="1510"/>
      <c r="D102" s="1510"/>
      <c r="E102" s="1510"/>
      <c r="F102" s="1510"/>
      <c r="G102" s="1510"/>
      <c r="H102" s="1510"/>
      <c r="I102" s="1510"/>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
      <c r="A104" s="1013" t="s">
        <v>1470</v>
      </c>
      <c r="B104" s="1013" t="s">
        <v>1471</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
      <c r="A105" s="774" t="s">
        <v>1472</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
      <c r="A106" s="774" t="s">
        <v>1473</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
      <c r="A107" s="774" t="s">
        <v>1474</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
      <c r="A108" s="774" t="s">
        <v>1475</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901" customWidth="1"/>
    <col min="2" max="2" width="12.140625" style="902" customWidth="1"/>
    <col min="3" max="3" width="9" style="902" customWidth="1"/>
    <col min="4" max="4" width="11.42578125" style="902" customWidth="1"/>
    <col min="5" max="5" width="12.5703125" style="902" customWidth="1"/>
    <col min="6" max="7" width="10.140625" style="902" customWidth="1"/>
    <col min="8" max="8" width="16.5703125" style="902" customWidth="1"/>
    <col min="9" max="9" width="15" style="902" customWidth="1"/>
    <col min="10" max="10" width="15.42578125" style="902" customWidth="1"/>
    <col min="11" max="11" width="20" style="902" customWidth="1"/>
    <col min="12" max="12" width="14.140625" style="902" customWidth="1"/>
    <col min="13" max="13" width="12.140625" style="902" customWidth="1"/>
    <col min="14" max="14" width="20" style="902"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98"/>
      <c r="B1" s="1496"/>
      <c r="C1" s="1496"/>
      <c r="D1" s="1496"/>
      <c r="E1" s="1496"/>
      <c r="F1" s="1496"/>
      <c r="G1" s="1496"/>
      <c r="H1" s="1496"/>
      <c r="I1" s="1496"/>
      <c r="J1" s="1496"/>
      <c r="K1" s="1496"/>
      <c r="L1" s="1496"/>
      <c r="M1" s="1496"/>
      <c r="N1" s="1496"/>
      <c r="O1" s="1496"/>
    </row>
    <row r="2" spans="1:34" x14ac:dyDescent="0.2">
      <c r="W2" s="783" t="s">
        <v>946</v>
      </c>
      <c r="Z2" s="783" t="s">
        <v>946</v>
      </c>
    </row>
    <row r="3" spans="1:34" ht="15" customHeight="1" x14ac:dyDescent="0.2">
      <c r="A3" s="1497" t="s">
        <v>1927</v>
      </c>
      <c r="B3" s="1497"/>
      <c r="C3" s="1497"/>
      <c r="D3" s="1497"/>
      <c r="E3" s="1497"/>
      <c r="F3" s="1497"/>
      <c r="G3" s="1497"/>
      <c r="H3" s="1497"/>
      <c r="I3" s="1497"/>
      <c r="J3" s="1497"/>
      <c r="K3" s="1497"/>
      <c r="L3" s="1497"/>
      <c r="M3" s="1497"/>
      <c r="N3" s="1497"/>
      <c r="O3" s="1497"/>
      <c r="W3" s="783" t="s">
        <v>947</v>
      </c>
      <c r="Z3" s="783" t="s">
        <v>947</v>
      </c>
    </row>
    <row r="4" spans="1:34" x14ac:dyDescent="0.2">
      <c r="A4" s="903"/>
      <c r="B4" s="772"/>
      <c r="C4" s="772"/>
      <c r="D4" s="772"/>
      <c r="E4" s="772"/>
      <c r="F4" s="772"/>
      <c r="G4" s="772"/>
      <c r="H4" s="772"/>
      <c r="I4" s="772"/>
      <c r="J4" s="772"/>
      <c r="K4" s="772"/>
      <c r="L4" s="772"/>
      <c r="M4" s="772"/>
      <c r="N4" s="772"/>
      <c r="O4" s="905"/>
    </row>
    <row r="5" spans="1:34" s="1059" customFormat="1" ht="12.75" customHeight="1" x14ac:dyDescent="0.25">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25">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25">
      <c r="A7" s="1522" t="s">
        <v>1902</v>
      </c>
      <c r="B7" s="1501" t="s">
        <v>1928</v>
      </c>
      <c r="C7" s="1501" t="s">
        <v>270</v>
      </c>
      <c r="D7" s="1501" t="s">
        <v>1024</v>
      </c>
      <c r="E7" s="1501" t="s">
        <v>949</v>
      </c>
      <c r="F7" s="1501" t="s">
        <v>950</v>
      </c>
      <c r="G7" s="1523" t="s">
        <v>1903</v>
      </c>
      <c r="H7" s="1524" t="s">
        <v>951</v>
      </c>
      <c r="I7" s="1525"/>
      <c r="J7" s="1525"/>
      <c r="K7" s="1526"/>
      <c r="L7" s="1501" t="s">
        <v>1015</v>
      </c>
      <c r="M7" s="1501" t="s">
        <v>1016</v>
      </c>
      <c r="N7" s="1523" t="s">
        <v>22</v>
      </c>
      <c r="O7" s="1501" t="s">
        <v>1488</v>
      </c>
      <c r="P7" s="911"/>
      <c r="Q7" s="911"/>
      <c r="R7" s="911"/>
      <c r="S7" s="911"/>
      <c r="T7" s="911"/>
      <c r="U7" s="911"/>
      <c r="V7" s="911"/>
      <c r="W7" s="911"/>
      <c r="X7" s="911"/>
      <c r="Y7" s="911"/>
      <c r="Z7" s="911"/>
      <c r="AA7" s="911"/>
      <c r="AB7" s="911"/>
      <c r="AC7" s="911"/>
      <c r="AD7" s="911"/>
      <c r="AE7" s="911"/>
      <c r="AF7" s="911"/>
      <c r="AG7" s="911"/>
      <c r="AH7" s="911"/>
    </row>
    <row r="8" spans="1:34" ht="48.75" customHeight="1" x14ac:dyDescent="0.2">
      <c r="A8" s="1522"/>
      <c r="B8" s="1501"/>
      <c r="C8" s="1501"/>
      <c r="D8" s="1501"/>
      <c r="E8" s="1501"/>
      <c r="F8" s="1501"/>
      <c r="G8" s="1503"/>
      <c r="H8" s="917" t="s">
        <v>955</v>
      </c>
      <c r="I8" s="917" t="s">
        <v>956</v>
      </c>
      <c r="J8" s="917" t="s">
        <v>957</v>
      </c>
      <c r="K8" s="917" t="s">
        <v>958</v>
      </c>
      <c r="L8" s="1501"/>
      <c r="M8" s="1501"/>
      <c r="N8" s="1503"/>
      <c r="O8" s="1501"/>
    </row>
    <row r="9" spans="1:34" x14ac:dyDescent="0.2">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1072</v>
      </c>
      <c r="W9" s="783" t="s">
        <v>959</v>
      </c>
    </row>
    <row r="10" spans="1:34" x14ac:dyDescent="0.2">
      <c r="A10" s="920" t="s">
        <v>1025</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959</v>
      </c>
      <c r="W10" s="783" t="s">
        <v>960</v>
      </c>
    </row>
    <row r="11" spans="1:34" outlineLevel="1" x14ac:dyDescent="0.2">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960</v>
      </c>
      <c r="W11" s="783" t="s">
        <v>961</v>
      </c>
    </row>
    <row r="12" spans="1:34" ht="13.5" customHeight="1" outlineLevel="1" x14ac:dyDescent="0.2">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955</v>
      </c>
      <c r="R12" s="780" t="s">
        <v>958</v>
      </c>
      <c r="S12" s="783" t="s">
        <v>961</v>
      </c>
      <c r="W12" s="783" t="s">
        <v>962</v>
      </c>
    </row>
    <row r="13" spans="1:34" outlineLevel="1" x14ac:dyDescent="0.2">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959</v>
      </c>
      <c r="Q13" s="782">
        <f>SUMIFS(I$11:I$30,H$11:H$30,"="&amp;$P13)</f>
        <v>0</v>
      </c>
      <c r="R13" s="782">
        <f>SUMIFS(K$11:K$30,I$11:I$30,"="&amp;$P13)</f>
        <v>0</v>
      </c>
      <c r="S13" s="783" t="s">
        <v>962</v>
      </c>
      <c r="W13" s="933" t="s">
        <v>963</v>
      </c>
    </row>
    <row r="14" spans="1:34" ht="14.25" customHeight="1" outlineLevel="1" x14ac:dyDescent="0.2">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960</v>
      </c>
      <c r="Q14" s="782">
        <f t="shared" ref="Q14:Q21" si="4">SUMIFS(I$11:I$30,H$11:H$30,"="&amp;$P14)</f>
        <v>0</v>
      </c>
      <c r="R14" s="782">
        <f t="shared" ref="R14:R21" si="5">SUMIFS(K$11:K$30,I$11:I$30,"="&amp;$P14)</f>
        <v>0</v>
      </c>
      <c r="S14" s="933" t="s">
        <v>963</v>
      </c>
      <c r="W14" s="933" t="s">
        <v>964</v>
      </c>
    </row>
    <row r="15" spans="1:34" ht="15" customHeight="1" outlineLevel="1" x14ac:dyDescent="0.2">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961</v>
      </c>
      <c r="Q15" s="782">
        <f t="shared" si="4"/>
        <v>0</v>
      </c>
      <c r="R15" s="782">
        <f t="shared" si="5"/>
        <v>0</v>
      </c>
      <c r="S15" s="933" t="s">
        <v>964</v>
      </c>
      <c r="W15" s="933"/>
    </row>
    <row r="16" spans="1:34" ht="15" customHeight="1" outlineLevel="1" x14ac:dyDescent="0.2">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962</v>
      </c>
      <c r="Q16" s="782">
        <f t="shared" si="4"/>
        <v>0</v>
      </c>
      <c r="R16" s="782">
        <f t="shared" si="5"/>
        <v>0</v>
      </c>
      <c r="S16" s="933" t="s">
        <v>965</v>
      </c>
      <c r="W16" s="933"/>
    </row>
    <row r="17" spans="1:23" outlineLevel="1" x14ac:dyDescent="0.2">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963</v>
      </c>
      <c r="Q17" s="782">
        <f t="shared" si="4"/>
        <v>0</v>
      </c>
      <c r="R17" s="782">
        <f t="shared" si="5"/>
        <v>0</v>
      </c>
      <c r="S17" s="783" t="s">
        <v>966</v>
      </c>
      <c r="W17" s="933"/>
    </row>
    <row r="18" spans="1:23" ht="16.5" customHeight="1" outlineLevel="1" x14ac:dyDescent="0.2">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964</v>
      </c>
      <c r="Q18" s="782">
        <f t="shared" si="4"/>
        <v>0</v>
      </c>
      <c r="R18" s="782">
        <f t="shared" si="5"/>
        <v>0</v>
      </c>
      <c r="S18" s="933" t="s">
        <v>967</v>
      </c>
      <c r="W18" s="933"/>
    </row>
    <row r="19" spans="1:23" outlineLevel="1" x14ac:dyDescent="0.2">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965</v>
      </c>
      <c r="Q19" s="782">
        <f t="shared" si="4"/>
        <v>0</v>
      </c>
      <c r="R19" s="782">
        <f t="shared" si="5"/>
        <v>0</v>
      </c>
      <c r="W19" s="933"/>
    </row>
    <row r="20" spans="1:23" outlineLevel="1" x14ac:dyDescent="0.2">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966</v>
      </c>
      <c r="Q20" s="782">
        <f t="shared" si="4"/>
        <v>0</v>
      </c>
      <c r="R20" s="782">
        <f t="shared" si="5"/>
        <v>0</v>
      </c>
      <c r="W20" s="933"/>
    </row>
    <row r="21" spans="1:23" outlineLevel="1" x14ac:dyDescent="0.2">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967</v>
      </c>
      <c r="Q21" s="782">
        <f t="shared" si="4"/>
        <v>0</v>
      </c>
      <c r="R21" s="782">
        <f t="shared" si="5"/>
        <v>0</v>
      </c>
      <c r="W21" s="933"/>
    </row>
    <row r="22" spans="1:23" outlineLevel="1" x14ac:dyDescent="0.2">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outlineLevel="1" x14ac:dyDescent="0.2">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outlineLevel="1" x14ac:dyDescent="0.2">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965</v>
      </c>
    </row>
    <row r="25" spans="1:23" outlineLevel="1" x14ac:dyDescent="0.2">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967</v>
      </c>
    </row>
    <row r="26" spans="1:23" outlineLevel="1" x14ac:dyDescent="0.2">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outlineLevel="1" x14ac:dyDescent="0.2">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outlineLevel="1" x14ac:dyDescent="0.2">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1018</v>
      </c>
    </row>
    <row r="29" spans="1:23" outlineLevel="1" x14ac:dyDescent="0.2">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1019</v>
      </c>
    </row>
    <row r="30" spans="1:23" outlineLevel="1" x14ac:dyDescent="0.2">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x14ac:dyDescent="0.2">
      <c r="A31" s="939" t="s">
        <v>1026</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outlineLevel="1" x14ac:dyDescent="0.2">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outlineLevel="1" x14ac:dyDescent="0.2">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955</v>
      </c>
      <c r="R33" s="780" t="s">
        <v>958</v>
      </c>
    </row>
    <row r="34" spans="1:18" outlineLevel="1" x14ac:dyDescent="0.2">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959</v>
      </c>
      <c r="Q34" s="782">
        <f>SUMIFS(I$32:I$51,H$32:H$51,"="&amp;$P34)</f>
        <v>0</v>
      </c>
      <c r="R34" s="782">
        <f>SUMIFS(K$32:K$51,I$32:I$51,"="&amp;$P34)</f>
        <v>0</v>
      </c>
    </row>
    <row r="35" spans="1:18" outlineLevel="1" x14ac:dyDescent="0.2">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960</v>
      </c>
      <c r="Q35" s="782">
        <f t="shared" ref="Q35:Q42" si="11">SUMIFS(I$32:I$51,H$32:H$51,"="&amp;$P35)</f>
        <v>0</v>
      </c>
      <c r="R35" s="782">
        <f t="shared" ref="R35:R42" si="12">SUMIFS(K$32:K$51,I$32:I$51,"="&amp;$P35)</f>
        <v>0</v>
      </c>
    </row>
    <row r="36" spans="1:18" outlineLevel="1" x14ac:dyDescent="0.2">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961</v>
      </c>
      <c r="Q36" s="782">
        <f t="shared" si="11"/>
        <v>0</v>
      </c>
      <c r="R36" s="782">
        <f t="shared" si="12"/>
        <v>0</v>
      </c>
    </row>
    <row r="37" spans="1:18" outlineLevel="1" x14ac:dyDescent="0.2">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962</v>
      </c>
      <c r="Q37" s="782">
        <f t="shared" si="11"/>
        <v>0</v>
      </c>
      <c r="R37" s="782">
        <f t="shared" si="12"/>
        <v>0</v>
      </c>
    </row>
    <row r="38" spans="1:18" outlineLevel="1" x14ac:dyDescent="0.2">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963</v>
      </c>
      <c r="Q38" s="782">
        <f t="shared" si="11"/>
        <v>0</v>
      </c>
      <c r="R38" s="782">
        <f t="shared" si="12"/>
        <v>0</v>
      </c>
    </row>
    <row r="39" spans="1:18" outlineLevel="1" x14ac:dyDescent="0.2">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964</v>
      </c>
      <c r="Q39" s="782">
        <f t="shared" si="11"/>
        <v>0</v>
      </c>
      <c r="R39" s="782">
        <f t="shared" si="12"/>
        <v>0</v>
      </c>
    </row>
    <row r="40" spans="1:18" outlineLevel="1" x14ac:dyDescent="0.2">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965</v>
      </c>
      <c r="Q40" s="782">
        <f t="shared" si="11"/>
        <v>0</v>
      </c>
      <c r="R40" s="782">
        <f t="shared" si="12"/>
        <v>0</v>
      </c>
    </row>
    <row r="41" spans="1:18" outlineLevel="1" x14ac:dyDescent="0.2">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966</v>
      </c>
      <c r="Q41" s="782">
        <f t="shared" si="11"/>
        <v>0</v>
      </c>
      <c r="R41" s="782">
        <f t="shared" si="12"/>
        <v>0</v>
      </c>
    </row>
    <row r="42" spans="1:18" outlineLevel="1" x14ac:dyDescent="0.2">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967</v>
      </c>
      <c r="Q42" s="782">
        <f t="shared" si="11"/>
        <v>0</v>
      </c>
      <c r="R42" s="782">
        <f t="shared" si="12"/>
        <v>0</v>
      </c>
    </row>
    <row r="43" spans="1:18" outlineLevel="1" x14ac:dyDescent="0.2">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outlineLevel="1" x14ac:dyDescent="0.2">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outlineLevel="1" x14ac:dyDescent="0.2">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outlineLevel="1" x14ac:dyDescent="0.2">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outlineLevel="1" x14ac:dyDescent="0.2">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outlineLevel="1" x14ac:dyDescent="0.2">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outlineLevel="1" x14ac:dyDescent="0.2">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outlineLevel="1" x14ac:dyDescent="0.2">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outlineLevel="1" x14ac:dyDescent="0.2">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x14ac:dyDescent="0.2">
      <c r="A52" s="1000" t="s">
        <v>1027</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outlineLevel="1" x14ac:dyDescent="0.2">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outlineLevel="1" x14ac:dyDescent="0.2">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955</v>
      </c>
      <c r="R54" s="780" t="s">
        <v>958</v>
      </c>
    </row>
    <row r="55" spans="1:18" outlineLevel="1" x14ac:dyDescent="0.2">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959</v>
      </c>
      <c r="Q55" s="782">
        <f>SUMIFS(I$53:I$72,H$53:H$72,"="&amp;$P55)</f>
        <v>0</v>
      </c>
      <c r="R55" s="782">
        <f>SUMIFS(K$53:K$72,I$53:I$72,"="&amp;$P55)</f>
        <v>0</v>
      </c>
    </row>
    <row r="56" spans="1:18" outlineLevel="1" x14ac:dyDescent="0.2">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960</v>
      </c>
      <c r="Q56" s="782">
        <f t="shared" ref="Q56:Q62" si="18">SUMIFS(I$53:I$72,H$53:H$72,"="&amp;$P56)</f>
        <v>0</v>
      </c>
      <c r="R56" s="782">
        <f t="shared" ref="R56:R62" si="19">SUMIFS(K$53:K$72,I$53:I$72,"="&amp;$P56)</f>
        <v>0</v>
      </c>
    </row>
    <row r="57" spans="1:18" outlineLevel="1" x14ac:dyDescent="0.2">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961</v>
      </c>
      <c r="Q57" s="782">
        <f t="shared" si="18"/>
        <v>0</v>
      </c>
      <c r="R57" s="782">
        <f t="shared" si="19"/>
        <v>0</v>
      </c>
    </row>
    <row r="58" spans="1:18" outlineLevel="1" x14ac:dyDescent="0.2">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962</v>
      </c>
      <c r="Q58" s="782">
        <f t="shared" si="18"/>
        <v>0</v>
      </c>
      <c r="R58" s="782">
        <f t="shared" si="19"/>
        <v>0</v>
      </c>
    </row>
    <row r="59" spans="1:18" outlineLevel="1" x14ac:dyDescent="0.2">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963</v>
      </c>
      <c r="Q59" s="782">
        <f t="shared" si="18"/>
        <v>0</v>
      </c>
      <c r="R59" s="782">
        <f t="shared" si="19"/>
        <v>0</v>
      </c>
    </row>
    <row r="60" spans="1:18" outlineLevel="1" x14ac:dyDescent="0.2">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964</v>
      </c>
      <c r="Q60" s="782">
        <f t="shared" si="18"/>
        <v>0</v>
      </c>
      <c r="R60" s="782">
        <f t="shared" si="19"/>
        <v>0</v>
      </c>
    </row>
    <row r="61" spans="1:18" outlineLevel="1" x14ac:dyDescent="0.2">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965</v>
      </c>
      <c r="Q61" s="782">
        <f t="shared" si="18"/>
        <v>0</v>
      </c>
      <c r="R61" s="782">
        <f t="shared" si="19"/>
        <v>0</v>
      </c>
    </row>
    <row r="62" spans="1:18" outlineLevel="1" x14ac:dyDescent="0.2">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966</v>
      </c>
      <c r="Q62" s="782">
        <f t="shared" si="18"/>
        <v>0</v>
      </c>
      <c r="R62" s="782">
        <f t="shared" si="19"/>
        <v>0</v>
      </c>
    </row>
    <row r="63" spans="1:18" outlineLevel="1" x14ac:dyDescent="0.2">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967</v>
      </c>
      <c r="Q63" s="782">
        <f>SUMIFS(I$53:I$72,H$53:H$72,"="&amp;$P63)</f>
        <v>0</v>
      </c>
      <c r="R63" s="782">
        <f>SUMIFS(K$53:K$72,I$53:I$72,"="&amp;$P63)</f>
        <v>0</v>
      </c>
    </row>
    <row r="64" spans="1:18" outlineLevel="1" x14ac:dyDescent="0.2">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outlineLevel="1" x14ac:dyDescent="0.2">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outlineLevel="1" x14ac:dyDescent="0.2">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outlineLevel="1" x14ac:dyDescent="0.2">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outlineLevel="1" x14ac:dyDescent="0.2">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outlineLevel="1" x14ac:dyDescent="0.2">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outlineLevel="1" x14ac:dyDescent="0.2">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outlineLevel="1" x14ac:dyDescent="0.2">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outlineLevel="1" x14ac:dyDescent="0.2">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x14ac:dyDescent="0.2">
      <c r="A73" s="1000" t="s">
        <v>1028</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outlineLevel="1" x14ac:dyDescent="0.2">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outlineLevel="1" x14ac:dyDescent="0.2">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955</v>
      </c>
      <c r="R75" s="780" t="s">
        <v>958</v>
      </c>
    </row>
    <row r="76" spans="1:18" outlineLevel="1" x14ac:dyDescent="0.2">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959</v>
      </c>
      <c r="Q76" s="782">
        <f>SUMIFS(I$74:I$93,H$74:H$93,"="&amp;$P76)</f>
        <v>0</v>
      </c>
      <c r="R76" s="782">
        <f>SUMIFS(K$74:K$93,I$74:I$93,"="&amp;$P76)</f>
        <v>0</v>
      </c>
    </row>
    <row r="77" spans="1:18" outlineLevel="1" x14ac:dyDescent="0.2">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960</v>
      </c>
      <c r="Q77" s="782">
        <f t="shared" ref="Q77:Q84" si="25">SUMIFS(I$74:I$93,H$74:H$93,"="&amp;$P77)</f>
        <v>0</v>
      </c>
      <c r="R77" s="782">
        <f t="shared" ref="R77:R84" si="26">SUMIFS(K$74:K$93,I$74:I$93,"="&amp;$P77)</f>
        <v>0</v>
      </c>
    </row>
    <row r="78" spans="1:18" outlineLevel="1" x14ac:dyDescent="0.2">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961</v>
      </c>
      <c r="Q78" s="782">
        <f t="shared" si="25"/>
        <v>0</v>
      </c>
      <c r="R78" s="782">
        <f t="shared" si="26"/>
        <v>0</v>
      </c>
    </row>
    <row r="79" spans="1:18" outlineLevel="1" x14ac:dyDescent="0.2">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962</v>
      </c>
      <c r="Q79" s="782">
        <f t="shared" si="25"/>
        <v>0</v>
      </c>
      <c r="R79" s="782">
        <f t="shared" si="26"/>
        <v>0</v>
      </c>
    </row>
    <row r="80" spans="1:18" outlineLevel="1" x14ac:dyDescent="0.2">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963</v>
      </c>
      <c r="Q80" s="782">
        <f t="shared" si="25"/>
        <v>0</v>
      </c>
      <c r="R80" s="782">
        <f t="shared" si="26"/>
        <v>0</v>
      </c>
    </row>
    <row r="81" spans="1:18" outlineLevel="1" x14ac:dyDescent="0.2">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964</v>
      </c>
      <c r="Q81" s="782">
        <f t="shared" si="25"/>
        <v>0</v>
      </c>
      <c r="R81" s="782">
        <f t="shared" si="26"/>
        <v>0</v>
      </c>
    </row>
    <row r="82" spans="1:18" outlineLevel="1" x14ac:dyDescent="0.2">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965</v>
      </c>
      <c r="Q82" s="782">
        <f t="shared" si="25"/>
        <v>0</v>
      </c>
      <c r="R82" s="782">
        <f t="shared" si="26"/>
        <v>0</v>
      </c>
    </row>
    <row r="83" spans="1:18" outlineLevel="1" x14ac:dyDescent="0.2">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966</v>
      </c>
      <c r="Q83" s="782">
        <f t="shared" si="25"/>
        <v>0</v>
      </c>
      <c r="R83" s="782">
        <f t="shared" si="26"/>
        <v>0</v>
      </c>
    </row>
    <row r="84" spans="1:18" outlineLevel="1" x14ac:dyDescent="0.2">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967</v>
      </c>
      <c r="Q84" s="782">
        <f t="shared" si="25"/>
        <v>0</v>
      </c>
      <c r="R84" s="782">
        <f t="shared" si="26"/>
        <v>0</v>
      </c>
    </row>
    <row r="85" spans="1:18" outlineLevel="1" x14ac:dyDescent="0.2">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outlineLevel="1" x14ac:dyDescent="0.2">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outlineLevel="1" x14ac:dyDescent="0.2">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outlineLevel="1" x14ac:dyDescent="0.2">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outlineLevel="1" x14ac:dyDescent="0.2">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outlineLevel="1" x14ac:dyDescent="0.2">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outlineLevel="1" x14ac:dyDescent="0.2">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outlineLevel="1" x14ac:dyDescent="0.2">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outlineLevel="1" x14ac:dyDescent="0.2">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x14ac:dyDescent="0.2">
      <c r="A94" s="1000" t="s">
        <v>1029</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outlineLevel="1" x14ac:dyDescent="0.2">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outlineLevel="1" x14ac:dyDescent="0.2">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955</v>
      </c>
      <c r="R96" s="780" t="s">
        <v>958</v>
      </c>
    </row>
    <row r="97" spans="1:18" outlineLevel="1" x14ac:dyDescent="0.2">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959</v>
      </c>
      <c r="Q97" s="782">
        <f>SUMIFS(I$95:I$114,H$95:H$114,"="&amp;$P97)</f>
        <v>0</v>
      </c>
      <c r="R97" s="782">
        <f>SUMIFS(K$95:K$114,I$95:I$114,"="&amp;$P97)</f>
        <v>0</v>
      </c>
    </row>
    <row r="98" spans="1:18" outlineLevel="1" x14ac:dyDescent="0.2">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960</v>
      </c>
      <c r="Q98" s="782">
        <f t="shared" ref="Q98:Q104" si="32">SUMIFS(I$95:I$114,H$95:H$114,"="&amp;$P98)</f>
        <v>0</v>
      </c>
      <c r="R98" s="782">
        <f t="shared" ref="R98:R104" si="33">SUMIFS(K$95:K$114,I$95:I$114,"="&amp;$P98)</f>
        <v>0</v>
      </c>
    </row>
    <row r="99" spans="1:18" outlineLevel="1" x14ac:dyDescent="0.2">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961</v>
      </c>
      <c r="Q99" s="782">
        <f t="shared" si="32"/>
        <v>0</v>
      </c>
      <c r="R99" s="782">
        <f t="shared" si="33"/>
        <v>0</v>
      </c>
    </row>
    <row r="100" spans="1:18" outlineLevel="1" x14ac:dyDescent="0.2">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962</v>
      </c>
      <c r="Q100" s="782">
        <f t="shared" si="32"/>
        <v>0</v>
      </c>
      <c r="R100" s="782">
        <f t="shared" si="33"/>
        <v>0</v>
      </c>
    </row>
    <row r="101" spans="1:18" outlineLevel="1" x14ac:dyDescent="0.2">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963</v>
      </c>
      <c r="Q101" s="782">
        <f t="shared" si="32"/>
        <v>0</v>
      </c>
      <c r="R101" s="782">
        <f t="shared" si="33"/>
        <v>0</v>
      </c>
    </row>
    <row r="102" spans="1:18" outlineLevel="1" x14ac:dyDescent="0.2">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964</v>
      </c>
      <c r="Q102" s="782">
        <f t="shared" si="32"/>
        <v>0</v>
      </c>
      <c r="R102" s="782">
        <f t="shared" si="33"/>
        <v>0</v>
      </c>
    </row>
    <row r="103" spans="1:18" outlineLevel="1" x14ac:dyDescent="0.2">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965</v>
      </c>
      <c r="Q103" s="782">
        <f t="shared" si="32"/>
        <v>0</v>
      </c>
      <c r="R103" s="782">
        <f t="shared" si="33"/>
        <v>0</v>
      </c>
    </row>
    <row r="104" spans="1:18" outlineLevel="1" x14ac:dyDescent="0.2">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966</v>
      </c>
      <c r="Q104" s="782">
        <f t="shared" si="32"/>
        <v>0</v>
      </c>
      <c r="R104" s="782">
        <f t="shared" si="33"/>
        <v>0</v>
      </c>
    </row>
    <row r="105" spans="1:18" outlineLevel="1" x14ac:dyDescent="0.2">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967</v>
      </c>
      <c r="Q105" s="782">
        <f>SUMIFS(I$95:I$114,H$95:H$114,"="&amp;$P105)</f>
        <v>0</v>
      </c>
      <c r="R105" s="782">
        <f>SUMIFS(K$95:K$114,I$95:I$114,"="&amp;$P105)</f>
        <v>0</v>
      </c>
    </row>
    <row r="106" spans="1:18" outlineLevel="1" x14ac:dyDescent="0.2">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outlineLevel="1" x14ac:dyDescent="0.2">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outlineLevel="1" x14ac:dyDescent="0.2">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outlineLevel="1" x14ac:dyDescent="0.2">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outlineLevel="1" x14ac:dyDescent="0.2">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outlineLevel="1" x14ac:dyDescent="0.2">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outlineLevel="1" x14ac:dyDescent="0.2">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outlineLevel="1" x14ac:dyDescent="0.2">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outlineLevel="1" x14ac:dyDescent="0.2">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x14ac:dyDescent="0.2">
      <c r="A115" s="1000" t="s">
        <v>1030</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outlineLevel="1" x14ac:dyDescent="0.2">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outlineLevel="1" x14ac:dyDescent="0.2">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955</v>
      </c>
      <c r="R117" s="780" t="s">
        <v>958</v>
      </c>
    </row>
    <row r="118" spans="1:18" outlineLevel="1" x14ac:dyDescent="0.2">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959</v>
      </c>
      <c r="Q118" s="782">
        <f>SUMIFS(I$116:I$135,H$116:H$135,"="&amp;$P118)</f>
        <v>0</v>
      </c>
      <c r="R118" s="782">
        <f>SUMIFS(K$116:K$135,I$116:I$135,"="&amp;$P118)</f>
        <v>0</v>
      </c>
    </row>
    <row r="119" spans="1:18" outlineLevel="1" x14ac:dyDescent="0.2">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960</v>
      </c>
      <c r="Q119" s="782">
        <f t="shared" ref="Q119:Q126" si="39">SUMIFS(I$116:I$135,H$116:H$135,"="&amp;$P119)</f>
        <v>0</v>
      </c>
      <c r="R119" s="782">
        <f t="shared" ref="R119:R126" si="40">SUMIFS(K$116:K$135,I$116:I$135,"="&amp;$P119)</f>
        <v>0</v>
      </c>
    </row>
    <row r="120" spans="1:18" outlineLevel="1" x14ac:dyDescent="0.2">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961</v>
      </c>
      <c r="Q120" s="782">
        <f t="shared" si="39"/>
        <v>0</v>
      </c>
      <c r="R120" s="782">
        <f t="shared" si="40"/>
        <v>0</v>
      </c>
    </row>
    <row r="121" spans="1:18" outlineLevel="1" x14ac:dyDescent="0.2">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962</v>
      </c>
      <c r="Q121" s="782">
        <f t="shared" si="39"/>
        <v>0</v>
      </c>
      <c r="R121" s="782">
        <f t="shared" si="40"/>
        <v>0</v>
      </c>
    </row>
    <row r="122" spans="1:18" outlineLevel="1" x14ac:dyDescent="0.2">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963</v>
      </c>
      <c r="Q122" s="782">
        <f t="shared" si="39"/>
        <v>0</v>
      </c>
      <c r="R122" s="782">
        <f t="shared" si="40"/>
        <v>0</v>
      </c>
    </row>
    <row r="123" spans="1:18" outlineLevel="1" x14ac:dyDescent="0.2">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964</v>
      </c>
      <c r="Q123" s="782">
        <f t="shared" si="39"/>
        <v>0</v>
      </c>
      <c r="R123" s="782">
        <f t="shared" si="40"/>
        <v>0</v>
      </c>
    </row>
    <row r="124" spans="1:18" outlineLevel="1" x14ac:dyDescent="0.2">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965</v>
      </c>
      <c r="Q124" s="782">
        <f t="shared" si="39"/>
        <v>0</v>
      </c>
      <c r="R124" s="782">
        <f t="shared" si="40"/>
        <v>0</v>
      </c>
    </row>
    <row r="125" spans="1:18" outlineLevel="1" x14ac:dyDescent="0.2">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966</v>
      </c>
      <c r="Q125" s="782">
        <f t="shared" si="39"/>
        <v>0</v>
      </c>
      <c r="R125" s="782">
        <f t="shared" si="40"/>
        <v>0</v>
      </c>
    </row>
    <row r="126" spans="1:18" outlineLevel="1" x14ac:dyDescent="0.2">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967</v>
      </c>
      <c r="Q126" s="782">
        <f t="shared" si="39"/>
        <v>0</v>
      </c>
      <c r="R126" s="782">
        <f t="shared" si="40"/>
        <v>0</v>
      </c>
    </row>
    <row r="127" spans="1:18" outlineLevel="1" x14ac:dyDescent="0.2">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outlineLevel="1" x14ac:dyDescent="0.2">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outlineLevel="1" x14ac:dyDescent="0.2">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outlineLevel="1" x14ac:dyDescent="0.2">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outlineLevel="1" x14ac:dyDescent="0.2">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outlineLevel="1" x14ac:dyDescent="0.2">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outlineLevel="1" x14ac:dyDescent="0.2">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outlineLevel="1" x14ac:dyDescent="0.2">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outlineLevel="1" x14ac:dyDescent="0.2">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5.5" x14ac:dyDescent="0.2">
      <c r="A136" s="1068" t="s">
        <v>1031</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outlineLevel="1" x14ac:dyDescent="0.2">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outlineLevel="1" x14ac:dyDescent="0.2">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955</v>
      </c>
      <c r="R138" s="780" t="s">
        <v>958</v>
      </c>
    </row>
    <row r="139" spans="1:18" outlineLevel="1" x14ac:dyDescent="0.2">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959</v>
      </c>
      <c r="Q139" s="782">
        <f>SUMIFS(I$137:I$156,H$137:H$156,"="&amp;$P139)</f>
        <v>0</v>
      </c>
      <c r="R139" s="782">
        <f>SUMIFS(K$137:K$156,I$137:I$156,"="&amp;$P139)</f>
        <v>0</v>
      </c>
    </row>
    <row r="140" spans="1:18" outlineLevel="1" x14ac:dyDescent="0.2">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960</v>
      </c>
      <c r="Q140" s="782">
        <f t="shared" ref="Q140:Q147" si="46">SUMIFS(I$137:I$156,H$137:H$156,"="&amp;$P140)</f>
        <v>0</v>
      </c>
      <c r="R140" s="782">
        <f t="shared" ref="R140:R147" si="47">SUMIFS(K$137:K$156,I$137:I$156,"="&amp;$P140)</f>
        <v>0</v>
      </c>
    </row>
    <row r="141" spans="1:18" outlineLevel="1" x14ac:dyDescent="0.2">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961</v>
      </c>
      <c r="Q141" s="782">
        <f t="shared" si="46"/>
        <v>0</v>
      </c>
      <c r="R141" s="782">
        <f t="shared" si="47"/>
        <v>0</v>
      </c>
    </row>
    <row r="142" spans="1:18" outlineLevel="1" x14ac:dyDescent="0.2">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962</v>
      </c>
      <c r="Q142" s="782">
        <f t="shared" si="46"/>
        <v>0</v>
      </c>
      <c r="R142" s="782">
        <f t="shared" si="47"/>
        <v>0</v>
      </c>
    </row>
    <row r="143" spans="1:18" outlineLevel="1" x14ac:dyDescent="0.2">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963</v>
      </c>
      <c r="Q143" s="782">
        <f t="shared" si="46"/>
        <v>0</v>
      </c>
      <c r="R143" s="782">
        <f t="shared" si="47"/>
        <v>0</v>
      </c>
    </row>
    <row r="144" spans="1:18" outlineLevel="1" x14ac:dyDescent="0.2">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964</v>
      </c>
      <c r="Q144" s="782">
        <f t="shared" si="46"/>
        <v>0</v>
      </c>
      <c r="R144" s="782">
        <f t="shared" si="47"/>
        <v>0</v>
      </c>
    </row>
    <row r="145" spans="1:18" outlineLevel="1" x14ac:dyDescent="0.2">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965</v>
      </c>
      <c r="Q145" s="782">
        <f t="shared" si="46"/>
        <v>0</v>
      </c>
      <c r="R145" s="782">
        <f t="shared" si="47"/>
        <v>0</v>
      </c>
    </row>
    <row r="146" spans="1:18" outlineLevel="1" x14ac:dyDescent="0.2">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966</v>
      </c>
      <c r="Q146" s="782">
        <f t="shared" si="46"/>
        <v>0</v>
      </c>
      <c r="R146" s="782">
        <f t="shared" si="47"/>
        <v>0</v>
      </c>
    </row>
    <row r="147" spans="1:18" outlineLevel="1" x14ac:dyDescent="0.2">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967</v>
      </c>
      <c r="Q147" s="782">
        <f t="shared" si="46"/>
        <v>0</v>
      </c>
      <c r="R147" s="782">
        <f t="shared" si="47"/>
        <v>0</v>
      </c>
    </row>
    <row r="148" spans="1:18" outlineLevel="1" x14ac:dyDescent="0.2">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outlineLevel="1" x14ac:dyDescent="0.2">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outlineLevel="1" x14ac:dyDescent="0.2">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outlineLevel="1" x14ac:dyDescent="0.2">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outlineLevel="1" x14ac:dyDescent="0.2">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outlineLevel="1" x14ac:dyDescent="0.2">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outlineLevel="1" x14ac:dyDescent="0.2">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outlineLevel="1" x14ac:dyDescent="0.2">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outlineLevel="1" x14ac:dyDescent="0.2">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5.5" x14ac:dyDescent="0.2">
      <c r="A157" s="1000" t="s">
        <v>1032</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outlineLevel="1" x14ac:dyDescent="0.2">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outlineLevel="1" x14ac:dyDescent="0.2">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955</v>
      </c>
      <c r="R159" s="780" t="s">
        <v>958</v>
      </c>
    </row>
    <row r="160" spans="1:18" outlineLevel="1" x14ac:dyDescent="0.2">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959</v>
      </c>
      <c r="Q160" s="782">
        <f>SUMIFS(I$158:I$177,H$158:H$177,"="&amp;$P160)</f>
        <v>0</v>
      </c>
      <c r="R160" s="782">
        <f>SUMIFS(K$158:K$177,I$158:I$177,"="&amp;$P160)</f>
        <v>0</v>
      </c>
    </row>
    <row r="161" spans="1:18" outlineLevel="1" x14ac:dyDescent="0.2">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960</v>
      </c>
      <c r="Q161" s="782">
        <f t="shared" ref="Q161:Q167" si="53">SUMIFS(I$158:I$177,H$158:H$177,"="&amp;$P161)</f>
        <v>0</v>
      </c>
      <c r="R161" s="782">
        <f t="shared" ref="R161:R167" si="54">SUMIFS(K$158:K$177,I$158:I$177,"="&amp;$P161)</f>
        <v>0</v>
      </c>
    </row>
    <row r="162" spans="1:18" outlineLevel="1" x14ac:dyDescent="0.2">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961</v>
      </c>
      <c r="Q162" s="782">
        <f t="shared" si="53"/>
        <v>0</v>
      </c>
      <c r="R162" s="782">
        <f t="shared" si="54"/>
        <v>0</v>
      </c>
    </row>
    <row r="163" spans="1:18" outlineLevel="1" x14ac:dyDescent="0.2">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962</v>
      </c>
      <c r="Q163" s="782">
        <f t="shared" si="53"/>
        <v>0</v>
      </c>
      <c r="R163" s="782">
        <f t="shared" si="54"/>
        <v>0</v>
      </c>
    </row>
    <row r="164" spans="1:18" outlineLevel="1" x14ac:dyDescent="0.2">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963</v>
      </c>
      <c r="Q164" s="782">
        <f t="shared" si="53"/>
        <v>0</v>
      </c>
      <c r="R164" s="782">
        <f t="shared" si="54"/>
        <v>0</v>
      </c>
    </row>
    <row r="165" spans="1:18" outlineLevel="1" x14ac:dyDescent="0.2">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964</v>
      </c>
      <c r="Q165" s="782">
        <f t="shared" si="53"/>
        <v>0</v>
      </c>
      <c r="R165" s="782">
        <f t="shared" si="54"/>
        <v>0</v>
      </c>
    </row>
    <row r="166" spans="1:18" outlineLevel="1" x14ac:dyDescent="0.2">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965</v>
      </c>
      <c r="Q166" s="782">
        <f t="shared" si="53"/>
        <v>0</v>
      </c>
      <c r="R166" s="782">
        <f t="shared" si="54"/>
        <v>0</v>
      </c>
    </row>
    <row r="167" spans="1:18" outlineLevel="1" x14ac:dyDescent="0.2">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966</v>
      </c>
      <c r="Q167" s="782">
        <f t="shared" si="53"/>
        <v>0</v>
      </c>
      <c r="R167" s="782">
        <f t="shared" si="54"/>
        <v>0</v>
      </c>
    </row>
    <row r="168" spans="1:18" outlineLevel="1" x14ac:dyDescent="0.2">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967</v>
      </c>
      <c r="Q168" s="782">
        <f>SUMIFS(I$158:I$177,H$158:H$177,"="&amp;$P168)</f>
        <v>0</v>
      </c>
      <c r="R168" s="782">
        <f>SUMIFS(K$158:K$177,I$158:I$177,"="&amp;$P168)</f>
        <v>0</v>
      </c>
    </row>
    <row r="169" spans="1:18" outlineLevel="1" x14ac:dyDescent="0.2">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outlineLevel="1" x14ac:dyDescent="0.2">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outlineLevel="1" x14ac:dyDescent="0.2">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outlineLevel="1" x14ac:dyDescent="0.2">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outlineLevel="1" x14ac:dyDescent="0.2">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outlineLevel="1" x14ac:dyDescent="0.2">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outlineLevel="1" x14ac:dyDescent="0.2">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outlineLevel="1" x14ac:dyDescent="0.2">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outlineLevel="1" x14ac:dyDescent="0.2">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5.5" x14ac:dyDescent="0.2">
      <c r="A178" s="1000" t="s">
        <v>1033</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outlineLevel="1" x14ac:dyDescent="0.2">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outlineLevel="1" x14ac:dyDescent="0.2">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955</v>
      </c>
      <c r="R180" s="780" t="s">
        <v>958</v>
      </c>
    </row>
    <row r="181" spans="1:18" outlineLevel="1" x14ac:dyDescent="0.2">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959</v>
      </c>
      <c r="Q181" s="782">
        <f>SUMIFS(I$179:I$198,H$179:H$198,"="&amp;$P181)</f>
        <v>0</v>
      </c>
      <c r="R181" s="782">
        <f>SUMIFS(K$179:K$198,I$179:I$198,"="&amp;$P181)</f>
        <v>0</v>
      </c>
    </row>
    <row r="182" spans="1:18" outlineLevel="1" x14ac:dyDescent="0.2">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960</v>
      </c>
      <c r="Q182" s="782">
        <f t="shared" ref="Q182:Q189" si="60">SUMIFS(I$179:I$198,H$179:H$198,"="&amp;$P182)</f>
        <v>0</v>
      </c>
      <c r="R182" s="782">
        <f t="shared" ref="R182:R189" si="61">SUMIFS(K$179:K$198,I$179:I$198,"="&amp;$P182)</f>
        <v>0</v>
      </c>
    </row>
    <row r="183" spans="1:18" outlineLevel="1" x14ac:dyDescent="0.2">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961</v>
      </c>
      <c r="Q183" s="782">
        <f t="shared" si="60"/>
        <v>0</v>
      </c>
      <c r="R183" s="782">
        <f t="shared" si="61"/>
        <v>0</v>
      </c>
    </row>
    <row r="184" spans="1:18" outlineLevel="1" x14ac:dyDescent="0.2">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962</v>
      </c>
      <c r="Q184" s="782">
        <f t="shared" si="60"/>
        <v>0</v>
      </c>
      <c r="R184" s="782">
        <f t="shared" si="61"/>
        <v>0</v>
      </c>
    </row>
    <row r="185" spans="1:18" outlineLevel="1" x14ac:dyDescent="0.2">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963</v>
      </c>
      <c r="Q185" s="782">
        <f t="shared" si="60"/>
        <v>0</v>
      </c>
      <c r="R185" s="782">
        <f t="shared" si="61"/>
        <v>0</v>
      </c>
    </row>
    <row r="186" spans="1:18" outlineLevel="1" x14ac:dyDescent="0.2">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964</v>
      </c>
      <c r="Q186" s="782">
        <f t="shared" si="60"/>
        <v>0</v>
      </c>
      <c r="R186" s="782">
        <f t="shared" si="61"/>
        <v>0</v>
      </c>
    </row>
    <row r="187" spans="1:18" outlineLevel="1" x14ac:dyDescent="0.2">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965</v>
      </c>
      <c r="Q187" s="782">
        <f t="shared" si="60"/>
        <v>0</v>
      </c>
      <c r="R187" s="782">
        <f t="shared" si="61"/>
        <v>0</v>
      </c>
    </row>
    <row r="188" spans="1:18" outlineLevel="1" x14ac:dyDescent="0.2">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966</v>
      </c>
      <c r="Q188" s="782">
        <f t="shared" si="60"/>
        <v>0</v>
      </c>
      <c r="R188" s="782">
        <f t="shared" si="61"/>
        <v>0</v>
      </c>
    </row>
    <row r="189" spans="1:18" outlineLevel="1" x14ac:dyDescent="0.2">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967</v>
      </c>
      <c r="Q189" s="782">
        <f t="shared" si="60"/>
        <v>0</v>
      </c>
      <c r="R189" s="782">
        <f t="shared" si="61"/>
        <v>0</v>
      </c>
    </row>
    <row r="190" spans="1:18" outlineLevel="1" x14ac:dyDescent="0.2">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outlineLevel="1" x14ac:dyDescent="0.2">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outlineLevel="1" x14ac:dyDescent="0.2">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outlineLevel="1" x14ac:dyDescent="0.2">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outlineLevel="1" x14ac:dyDescent="0.2">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outlineLevel="1" x14ac:dyDescent="0.2">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outlineLevel="1" x14ac:dyDescent="0.2">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outlineLevel="1" x14ac:dyDescent="0.2">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outlineLevel="1" x14ac:dyDescent="0.2">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5.5" x14ac:dyDescent="0.2">
      <c r="A199" s="1000" t="s">
        <v>1034</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outlineLevel="1" x14ac:dyDescent="0.2">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outlineLevel="1" x14ac:dyDescent="0.2">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955</v>
      </c>
      <c r="R201" s="780" t="s">
        <v>958</v>
      </c>
    </row>
    <row r="202" spans="1:18" outlineLevel="1" x14ac:dyDescent="0.2">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959</v>
      </c>
      <c r="Q202" s="782">
        <f>SUMIFS(I$200:I$219,H$200:H$219,"="&amp;$P202)</f>
        <v>0</v>
      </c>
      <c r="R202" s="782">
        <f>SUMIFS(K$200:K$219,I$200:I$219,"="&amp;$P202)</f>
        <v>0</v>
      </c>
    </row>
    <row r="203" spans="1:18" outlineLevel="1" x14ac:dyDescent="0.2">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960</v>
      </c>
      <c r="Q203" s="782">
        <f t="shared" ref="Q203:Q210" si="67">SUMIFS(I$200:I$219,H$200:H$219,"="&amp;$P203)</f>
        <v>0</v>
      </c>
      <c r="R203" s="782">
        <f t="shared" ref="R203:R210" si="68">SUMIFS(K$200:K$219,I$200:I$219,"="&amp;$P203)</f>
        <v>0</v>
      </c>
    </row>
    <row r="204" spans="1:18" outlineLevel="1" x14ac:dyDescent="0.2">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961</v>
      </c>
      <c r="Q204" s="782">
        <f t="shared" si="67"/>
        <v>0</v>
      </c>
      <c r="R204" s="782">
        <f t="shared" si="68"/>
        <v>0</v>
      </c>
    </row>
    <row r="205" spans="1:18" outlineLevel="1" x14ac:dyDescent="0.2">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962</v>
      </c>
      <c r="Q205" s="782">
        <f t="shared" si="67"/>
        <v>0</v>
      </c>
      <c r="R205" s="782">
        <f t="shared" si="68"/>
        <v>0</v>
      </c>
    </row>
    <row r="206" spans="1:18" outlineLevel="1" x14ac:dyDescent="0.2">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963</v>
      </c>
      <c r="Q206" s="782">
        <f t="shared" si="67"/>
        <v>0</v>
      </c>
      <c r="R206" s="782">
        <f t="shared" si="68"/>
        <v>0</v>
      </c>
    </row>
    <row r="207" spans="1:18" outlineLevel="1" x14ac:dyDescent="0.2">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964</v>
      </c>
      <c r="Q207" s="782">
        <f t="shared" si="67"/>
        <v>0</v>
      </c>
      <c r="R207" s="782">
        <f t="shared" si="68"/>
        <v>0</v>
      </c>
    </row>
    <row r="208" spans="1:18" outlineLevel="1" x14ac:dyDescent="0.2">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965</v>
      </c>
      <c r="Q208" s="782">
        <f t="shared" si="67"/>
        <v>0</v>
      </c>
      <c r="R208" s="782">
        <f t="shared" si="68"/>
        <v>0</v>
      </c>
    </row>
    <row r="209" spans="1:18" outlineLevel="1" x14ac:dyDescent="0.2">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966</v>
      </c>
      <c r="Q209" s="782">
        <f t="shared" si="67"/>
        <v>0</v>
      </c>
      <c r="R209" s="782">
        <f t="shared" si="68"/>
        <v>0</v>
      </c>
    </row>
    <row r="210" spans="1:18" outlineLevel="1" x14ac:dyDescent="0.2">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967</v>
      </c>
      <c r="Q210" s="782">
        <f t="shared" si="67"/>
        <v>0</v>
      </c>
      <c r="R210" s="782">
        <f t="shared" si="68"/>
        <v>0</v>
      </c>
    </row>
    <row r="211" spans="1:18" outlineLevel="1" x14ac:dyDescent="0.2">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outlineLevel="1" x14ac:dyDescent="0.2">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outlineLevel="1" x14ac:dyDescent="0.2">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outlineLevel="1" x14ac:dyDescent="0.2">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outlineLevel="1" x14ac:dyDescent="0.2">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outlineLevel="1" x14ac:dyDescent="0.2">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outlineLevel="1" x14ac:dyDescent="0.2">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outlineLevel="1" x14ac:dyDescent="0.2">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outlineLevel="1" x14ac:dyDescent="0.2">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25.5" x14ac:dyDescent="0.2">
      <c r="A220" s="1000" t="s">
        <v>1035</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outlineLevel="1" x14ac:dyDescent="0.2">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outlineLevel="1" x14ac:dyDescent="0.2">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955</v>
      </c>
      <c r="R222" s="780" t="s">
        <v>958</v>
      </c>
    </row>
    <row r="223" spans="1:18" outlineLevel="1" x14ac:dyDescent="0.2">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959</v>
      </c>
      <c r="Q223" s="782">
        <f>SUMIFS(I$221:I$240,H$221:H$240,"="&amp;$P223)</f>
        <v>0</v>
      </c>
      <c r="R223" s="782">
        <f>SUMIFS(K$221:K$240,I$221:I$240,"="&amp;$P223)</f>
        <v>0</v>
      </c>
    </row>
    <row r="224" spans="1:18" outlineLevel="1" x14ac:dyDescent="0.2">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960</v>
      </c>
      <c r="Q224" s="782">
        <f t="shared" ref="Q224:Q231" si="72">SUMIFS(I$221:I$240,H$221:H$240,"="&amp;$P224)</f>
        <v>0</v>
      </c>
      <c r="R224" s="782">
        <f t="shared" ref="R224:R231" si="73">SUMIFS(K$221:K$240,I$221:I$240,"="&amp;$P224)</f>
        <v>0</v>
      </c>
    </row>
    <row r="225" spans="1:18" outlineLevel="1" x14ac:dyDescent="0.2">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961</v>
      </c>
      <c r="Q225" s="782">
        <f t="shared" si="72"/>
        <v>0</v>
      </c>
      <c r="R225" s="782">
        <f t="shared" si="73"/>
        <v>0</v>
      </c>
    </row>
    <row r="226" spans="1:18" outlineLevel="1" x14ac:dyDescent="0.2">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962</v>
      </c>
      <c r="Q226" s="782">
        <f t="shared" si="72"/>
        <v>0</v>
      </c>
      <c r="R226" s="782">
        <f t="shared" si="73"/>
        <v>0</v>
      </c>
    </row>
    <row r="227" spans="1:18" outlineLevel="1" x14ac:dyDescent="0.2">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963</v>
      </c>
      <c r="Q227" s="782">
        <f t="shared" si="72"/>
        <v>0</v>
      </c>
      <c r="R227" s="782">
        <f t="shared" si="73"/>
        <v>0</v>
      </c>
    </row>
    <row r="228" spans="1:18" outlineLevel="1" x14ac:dyDescent="0.2">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964</v>
      </c>
      <c r="Q228" s="782">
        <f t="shared" si="72"/>
        <v>0</v>
      </c>
      <c r="R228" s="782">
        <f t="shared" si="73"/>
        <v>0</v>
      </c>
    </row>
    <row r="229" spans="1:18" outlineLevel="1" x14ac:dyDescent="0.2">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965</v>
      </c>
      <c r="Q229" s="782">
        <f t="shared" si="72"/>
        <v>0</v>
      </c>
      <c r="R229" s="782">
        <f t="shared" si="73"/>
        <v>0</v>
      </c>
    </row>
    <row r="230" spans="1:18" outlineLevel="1" x14ac:dyDescent="0.2">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966</v>
      </c>
      <c r="Q230" s="782">
        <f t="shared" si="72"/>
        <v>0</v>
      </c>
      <c r="R230" s="782">
        <f t="shared" si="73"/>
        <v>0</v>
      </c>
    </row>
    <row r="231" spans="1:18" outlineLevel="1" x14ac:dyDescent="0.2">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967</v>
      </c>
      <c r="Q231" s="782">
        <f t="shared" si="72"/>
        <v>0</v>
      </c>
      <c r="R231" s="782">
        <f t="shared" si="73"/>
        <v>0</v>
      </c>
    </row>
    <row r="232" spans="1:18" outlineLevel="1" x14ac:dyDescent="0.2">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outlineLevel="1" x14ac:dyDescent="0.2">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outlineLevel="1" x14ac:dyDescent="0.2">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outlineLevel="1" x14ac:dyDescent="0.2">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outlineLevel="1" x14ac:dyDescent="0.2">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outlineLevel="1" x14ac:dyDescent="0.2">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outlineLevel="1" x14ac:dyDescent="0.2">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outlineLevel="1" x14ac:dyDescent="0.2">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outlineLevel="1" x14ac:dyDescent="0.2">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25.5" x14ac:dyDescent="0.2">
      <c r="A241" s="1000" t="s">
        <v>1036</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outlineLevel="1" x14ac:dyDescent="0.2">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outlineLevel="1" x14ac:dyDescent="0.2">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955</v>
      </c>
      <c r="R243" s="780" t="s">
        <v>958</v>
      </c>
    </row>
    <row r="244" spans="1:18" outlineLevel="1" x14ac:dyDescent="0.2">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959</v>
      </c>
      <c r="Q244" s="782">
        <f>SUMIFS(I$242:I$261,H$242:H$261,"="&amp;$P244)</f>
        <v>0</v>
      </c>
      <c r="R244" s="782">
        <f>SUMIFS(K$242:K$261,I$242:I$261,"="&amp;$P244)</f>
        <v>0</v>
      </c>
    </row>
    <row r="245" spans="1:18" outlineLevel="1" x14ac:dyDescent="0.2">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960</v>
      </c>
      <c r="Q245" s="782">
        <f t="shared" ref="Q245:Q252" si="76">SUMIFS(I$242:I$261,H$242:H$261,"="&amp;$P245)</f>
        <v>0</v>
      </c>
      <c r="R245" s="782">
        <f t="shared" ref="R245:R252" si="77">SUMIFS(K$242:K$261,I$242:I$261,"="&amp;$P245)</f>
        <v>0</v>
      </c>
    </row>
    <row r="246" spans="1:18" outlineLevel="1" x14ac:dyDescent="0.2">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961</v>
      </c>
      <c r="Q246" s="782">
        <f t="shared" si="76"/>
        <v>0</v>
      </c>
      <c r="R246" s="782">
        <f t="shared" si="77"/>
        <v>0</v>
      </c>
    </row>
    <row r="247" spans="1:18" outlineLevel="1" x14ac:dyDescent="0.2">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962</v>
      </c>
      <c r="Q247" s="782">
        <f t="shared" si="76"/>
        <v>0</v>
      </c>
      <c r="R247" s="782">
        <f t="shared" si="77"/>
        <v>0</v>
      </c>
    </row>
    <row r="248" spans="1:18" outlineLevel="1" x14ac:dyDescent="0.2">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963</v>
      </c>
      <c r="Q248" s="782">
        <f t="shared" si="76"/>
        <v>0</v>
      </c>
      <c r="R248" s="782">
        <f t="shared" si="77"/>
        <v>0</v>
      </c>
    </row>
    <row r="249" spans="1:18" outlineLevel="1" x14ac:dyDescent="0.2">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964</v>
      </c>
      <c r="Q249" s="782">
        <f t="shared" si="76"/>
        <v>0</v>
      </c>
      <c r="R249" s="782">
        <f t="shared" si="77"/>
        <v>0</v>
      </c>
    </row>
    <row r="250" spans="1:18" outlineLevel="1" x14ac:dyDescent="0.2">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965</v>
      </c>
      <c r="Q250" s="782">
        <f t="shared" si="76"/>
        <v>0</v>
      </c>
      <c r="R250" s="782">
        <f t="shared" si="77"/>
        <v>0</v>
      </c>
    </row>
    <row r="251" spans="1:18" outlineLevel="1" x14ac:dyDescent="0.2">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966</v>
      </c>
      <c r="Q251" s="782">
        <f t="shared" si="76"/>
        <v>0</v>
      </c>
      <c r="R251" s="782">
        <f t="shared" si="77"/>
        <v>0</v>
      </c>
    </row>
    <row r="252" spans="1:18" outlineLevel="1" x14ac:dyDescent="0.2">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967</v>
      </c>
      <c r="Q252" s="782">
        <f t="shared" si="76"/>
        <v>0</v>
      </c>
      <c r="R252" s="782">
        <f t="shared" si="77"/>
        <v>0</v>
      </c>
    </row>
    <row r="253" spans="1:18" outlineLevel="1" x14ac:dyDescent="0.2">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outlineLevel="1" x14ac:dyDescent="0.2">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outlineLevel="1" x14ac:dyDescent="0.2">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outlineLevel="1" x14ac:dyDescent="0.2">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outlineLevel="1" x14ac:dyDescent="0.2">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outlineLevel="1" x14ac:dyDescent="0.2">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outlineLevel="1" x14ac:dyDescent="0.2">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outlineLevel="1" x14ac:dyDescent="0.2">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outlineLevel="1" x14ac:dyDescent="0.2">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5.5" x14ac:dyDescent="0.2">
      <c r="A262" s="1000" t="s">
        <v>1037</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outlineLevel="1" x14ac:dyDescent="0.2">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outlineLevel="1" x14ac:dyDescent="0.2">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955</v>
      </c>
      <c r="R264" s="780" t="s">
        <v>958</v>
      </c>
    </row>
    <row r="265" spans="1:18" outlineLevel="1" x14ac:dyDescent="0.2">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959</v>
      </c>
      <c r="Q265" s="782">
        <f>SUMIFS(I$263:I$282,H$263:H$282,"="&amp;$P265)</f>
        <v>0</v>
      </c>
      <c r="R265" s="782">
        <f>SUMIFS(K$263:K$282,I$263:I$282,"="&amp;$P265)</f>
        <v>0</v>
      </c>
    </row>
    <row r="266" spans="1:18" outlineLevel="1" x14ac:dyDescent="0.2">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960</v>
      </c>
      <c r="Q266" s="782">
        <f t="shared" ref="Q266:Q273" si="80">SUMIFS(I$263:I$282,H$263:H$282,"="&amp;$P266)</f>
        <v>0</v>
      </c>
      <c r="R266" s="782">
        <f t="shared" ref="R266:R273" si="81">SUMIFS(K$263:K$282,I$263:I$282,"="&amp;$P266)</f>
        <v>0</v>
      </c>
    </row>
    <row r="267" spans="1:18" outlineLevel="1" x14ac:dyDescent="0.2">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961</v>
      </c>
      <c r="Q267" s="782">
        <f t="shared" si="80"/>
        <v>0</v>
      </c>
      <c r="R267" s="782">
        <f t="shared" si="81"/>
        <v>0</v>
      </c>
    </row>
    <row r="268" spans="1:18" outlineLevel="1" x14ac:dyDescent="0.2">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962</v>
      </c>
      <c r="Q268" s="782">
        <f t="shared" si="80"/>
        <v>0</v>
      </c>
      <c r="R268" s="782">
        <f t="shared" si="81"/>
        <v>0</v>
      </c>
    </row>
    <row r="269" spans="1:18" outlineLevel="1" x14ac:dyDescent="0.2">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963</v>
      </c>
      <c r="Q269" s="782">
        <f t="shared" si="80"/>
        <v>0</v>
      </c>
      <c r="R269" s="782">
        <f t="shared" si="81"/>
        <v>0</v>
      </c>
    </row>
    <row r="270" spans="1:18" outlineLevel="1" x14ac:dyDescent="0.2">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964</v>
      </c>
      <c r="Q270" s="782">
        <f t="shared" si="80"/>
        <v>0</v>
      </c>
      <c r="R270" s="782">
        <f t="shared" si="81"/>
        <v>0</v>
      </c>
    </row>
    <row r="271" spans="1:18" outlineLevel="1" x14ac:dyDescent="0.2">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965</v>
      </c>
      <c r="Q271" s="782">
        <f t="shared" si="80"/>
        <v>0</v>
      </c>
      <c r="R271" s="782">
        <f t="shared" si="81"/>
        <v>0</v>
      </c>
    </row>
    <row r="272" spans="1:18" outlineLevel="1" x14ac:dyDescent="0.2">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966</v>
      </c>
      <c r="Q272" s="782">
        <f t="shared" si="80"/>
        <v>0</v>
      </c>
      <c r="R272" s="782">
        <f t="shared" si="81"/>
        <v>0</v>
      </c>
    </row>
    <row r="273" spans="1:18" outlineLevel="1" x14ac:dyDescent="0.2">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967</v>
      </c>
      <c r="Q273" s="782">
        <f t="shared" si="80"/>
        <v>0</v>
      </c>
      <c r="R273" s="782">
        <f t="shared" si="81"/>
        <v>0</v>
      </c>
    </row>
    <row r="274" spans="1:18" outlineLevel="1" x14ac:dyDescent="0.2">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outlineLevel="1" x14ac:dyDescent="0.2">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outlineLevel="1" x14ac:dyDescent="0.2">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outlineLevel="1" x14ac:dyDescent="0.2">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outlineLevel="1" x14ac:dyDescent="0.2">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outlineLevel="1" x14ac:dyDescent="0.2">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outlineLevel="1" x14ac:dyDescent="0.2">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outlineLevel="1" x14ac:dyDescent="0.2">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outlineLevel="1" x14ac:dyDescent="0.2">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x14ac:dyDescent="0.2">
      <c r="A283" s="1000" t="s">
        <v>1038</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outlineLevel="1" x14ac:dyDescent="0.2">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outlineLevel="1" x14ac:dyDescent="0.2">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955</v>
      </c>
      <c r="R285" s="780" t="s">
        <v>958</v>
      </c>
    </row>
    <row r="286" spans="1:18" outlineLevel="1" x14ac:dyDescent="0.2">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959</v>
      </c>
      <c r="Q286" s="782">
        <f>SUMIFS(I$284:I$303,H$284:H$303,"="&amp;$P286)</f>
        <v>0</v>
      </c>
      <c r="R286" s="782">
        <f>SUMIFS(K$284:K$303,I$284:I$303,"="&amp;$P286)</f>
        <v>0</v>
      </c>
    </row>
    <row r="287" spans="1:18" outlineLevel="1" x14ac:dyDescent="0.2">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960</v>
      </c>
      <c r="Q287" s="782">
        <f t="shared" ref="Q287:Q294" si="84">SUMIFS(I$284:I$303,H$284:H$303,"="&amp;$P287)</f>
        <v>0</v>
      </c>
      <c r="R287" s="782">
        <f t="shared" ref="R287:R294" si="85">SUMIFS(K$284:K$303,I$284:I$303,"="&amp;$P287)</f>
        <v>0</v>
      </c>
    </row>
    <row r="288" spans="1:18" outlineLevel="1" x14ac:dyDescent="0.2">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961</v>
      </c>
      <c r="Q288" s="782">
        <f t="shared" si="84"/>
        <v>0</v>
      </c>
      <c r="R288" s="782">
        <f t="shared" si="85"/>
        <v>0</v>
      </c>
    </row>
    <row r="289" spans="1:34" outlineLevel="1" x14ac:dyDescent="0.2">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962</v>
      </c>
      <c r="Q289" s="782">
        <f t="shared" si="84"/>
        <v>0</v>
      </c>
      <c r="R289" s="782">
        <f t="shared" si="85"/>
        <v>0</v>
      </c>
    </row>
    <row r="290" spans="1:34" outlineLevel="1" x14ac:dyDescent="0.2">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963</v>
      </c>
      <c r="Q290" s="782">
        <f t="shared" si="84"/>
        <v>0</v>
      </c>
      <c r="R290" s="782">
        <f t="shared" si="85"/>
        <v>0</v>
      </c>
    </row>
    <row r="291" spans="1:34" outlineLevel="1" x14ac:dyDescent="0.2">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964</v>
      </c>
      <c r="Q291" s="782">
        <f t="shared" si="84"/>
        <v>0</v>
      </c>
      <c r="R291" s="782">
        <f t="shared" si="85"/>
        <v>0</v>
      </c>
    </row>
    <row r="292" spans="1:34" outlineLevel="1" x14ac:dyDescent="0.2">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965</v>
      </c>
      <c r="Q292" s="782">
        <f t="shared" si="84"/>
        <v>0</v>
      </c>
      <c r="R292" s="782">
        <f t="shared" si="85"/>
        <v>0</v>
      </c>
    </row>
    <row r="293" spans="1:34" outlineLevel="1" x14ac:dyDescent="0.2">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966</v>
      </c>
      <c r="Q293" s="782">
        <f t="shared" si="84"/>
        <v>0</v>
      </c>
      <c r="R293" s="782">
        <f t="shared" si="85"/>
        <v>0</v>
      </c>
    </row>
    <row r="294" spans="1:34" outlineLevel="1" x14ac:dyDescent="0.2">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967</v>
      </c>
      <c r="Q294" s="782">
        <f t="shared" si="84"/>
        <v>0</v>
      </c>
      <c r="R294" s="782">
        <f t="shared" si="85"/>
        <v>0</v>
      </c>
    </row>
    <row r="295" spans="1:34" outlineLevel="1" x14ac:dyDescent="0.2">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outlineLevel="1" x14ac:dyDescent="0.2">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outlineLevel="1" x14ac:dyDescent="0.2">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outlineLevel="1" x14ac:dyDescent="0.2">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outlineLevel="1" x14ac:dyDescent="0.2">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outlineLevel="1" x14ac:dyDescent="0.2">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outlineLevel="1" x14ac:dyDescent="0.2">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outlineLevel="1" x14ac:dyDescent="0.2">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outlineLevel="1" x14ac:dyDescent="0.2">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
      <c r="A304" s="939" t="s">
        <v>1039</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outlineLevel="1" x14ac:dyDescent="0.2">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outlineLevel="1" x14ac:dyDescent="0.2">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955</v>
      </c>
      <c r="R306" s="780" t="s">
        <v>958</v>
      </c>
      <c r="S306" s="783"/>
      <c r="T306" s="783"/>
      <c r="U306" s="783"/>
      <c r="V306" s="783"/>
      <c r="W306" s="783"/>
      <c r="X306" s="783"/>
      <c r="Y306" s="783"/>
      <c r="Z306" s="783"/>
      <c r="AA306" s="783"/>
      <c r="AB306" s="783"/>
      <c r="AC306" s="783"/>
      <c r="AD306" s="783"/>
      <c r="AE306" s="783"/>
      <c r="AF306" s="783"/>
      <c r="AG306" s="783"/>
      <c r="AH306" s="783"/>
    </row>
    <row r="307" spans="1:34" s="902" customFormat="1" outlineLevel="1" x14ac:dyDescent="0.2">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959</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outlineLevel="1" x14ac:dyDescent="0.2">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960</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outlineLevel="1" x14ac:dyDescent="0.2">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961</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outlineLevel="1" x14ac:dyDescent="0.2">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962</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outlineLevel="1" x14ac:dyDescent="0.2">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963</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outlineLevel="1" x14ac:dyDescent="0.2">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964</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outlineLevel="1" x14ac:dyDescent="0.2">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965</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outlineLevel="1" x14ac:dyDescent="0.2">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966</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outlineLevel="1" x14ac:dyDescent="0.2">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967</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outlineLevel="1" x14ac:dyDescent="0.2">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outlineLevel="1" x14ac:dyDescent="0.2">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outlineLevel="1" x14ac:dyDescent="0.2">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outlineLevel="1" x14ac:dyDescent="0.2">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outlineLevel="1" x14ac:dyDescent="0.2">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outlineLevel="1" x14ac:dyDescent="0.2">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outlineLevel="1" x14ac:dyDescent="0.2">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outlineLevel="1" x14ac:dyDescent="0.2">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outlineLevel="1" x14ac:dyDescent="0.2">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5.5" x14ac:dyDescent="0.2">
      <c r="A325" s="1000" t="s">
        <v>1040</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outlineLevel="1" x14ac:dyDescent="0.2">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outlineLevel="1" x14ac:dyDescent="0.2">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955</v>
      </c>
      <c r="R327" s="780" t="s">
        <v>958</v>
      </c>
      <c r="S327" s="783"/>
      <c r="T327" s="783"/>
      <c r="U327" s="783"/>
      <c r="V327" s="783"/>
      <c r="W327" s="783"/>
      <c r="X327" s="783"/>
      <c r="Y327" s="783"/>
      <c r="Z327" s="783"/>
      <c r="AA327" s="783"/>
      <c r="AB327" s="783"/>
      <c r="AC327" s="783"/>
      <c r="AD327" s="783"/>
      <c r="AE327" s="783"/>
      <c r="AF327" s="783"/>
      <c r="AG327" s="783"/>
      <c r="AH327" s="783"/>
    </row>
    <row r="328" spans="1:34" s="902" customFormat="1" outlineLevel="1" x14ac:dyDescent="0.2">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959</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outlineLevel="1" x14ac:dyDescent="0.2">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960</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outlineLevel="1" x14ac:dyDescent="0.2">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961</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outlineLevel="1" x14ac:dyDescent="0.2">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962</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outlineLevel="1" x14ac:dyDescent="0.2">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963</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outlineLevel="1" x14ac:dyDescent="0.2">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964</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outlineLevel="1" x14ac:dyDescent="0.2">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965</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outlineLevel="1" x14ac:dyDescent="0.2">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966</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outlineLevel="1" x14ac:dyDescent="0.2">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967</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outlineLevel="1" x14ac:dyDescent="0.2">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outlineLevel="1" x14ac:dyDescent="0.2">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outlineLevel="1" x14ac:dyDescent="0.2">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outlineLevel="1" x14ac:dyDescent="0.2">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outlineLevel="1" x14ac:dyDescent="0.2">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outlineLevel="1" x14ac:dyDescent="0.2">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outlineLevel="1" x14ac:dyDescent="0.2">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outlineLevel="1" x14ac:dyDescent="0.2">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outlineLevel="1" x14ac:dyDescent="0.2">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5.5" x14ac:dyDescent="0.2">
      <c r="A346" s="1000" t="s">
        <v>1041</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outlineLevel="1" x14ac:dyDescent="0.2">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outlineLevel="1" x14ac:dyDescent="0.2">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955</v>
      </c>
      <c r="R348" s="780" t="s">
        <v>958</v>
      </c>
      <c r="S348" s="783"/>
      <c r="T348" s="783"/>
      <c r="U348" s="783"/>
      <c r="V348" s="783"/>
      <c r="W348" s="783"/>
      <c r="X348" s="783"/>
      <c r="Y348" s="783"/>
      <c r="Z348" s="783"/>
      <c r="AA348" s="783"/>
      <c r="AB348" s="783"/>
      <c r="AC348" s="783"/>
      <c r="AD348" s="783"/>
      <c r="AE348" s="783"/>
      <c r="AF348" s="783"/>
      <c r="AG348" s="783"/>
      <c r="AH348" s="783"/>
    </row>
    <row r="349" spans="1:34" s="902" customFormat="1" outlineLevel="1" x14ac:dyDescent="0.2">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959</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outlineLevel="1" x14ac:dyDescent="0.2">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960</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outlineLevel="1" x14ac:dyDescent="0.2">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961</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outlineLevel="1" x14ac:dyDescent="0.2">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962</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outlineLevel="1" x14ac:dyDescent="0.2">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963</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outlineLevel="1" x14ac:dyDescent="0.2">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964</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outlineLevel="1" x14ac:dyDescent="0.2">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965</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outlineLevel="1" x14ac:dyDescent="0.2">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966</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outlineLevel="1" x14ac:dyDescent="0.2">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967</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outlineLevel="1" x14ac:dyDescent="0.2">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outlineLevel="1" x14ac:dyDescent="0.2">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outlineLevel="1" x14ac:dyDescent="0.2">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outlineLevel="1" x14ac:dyDescent="0.2">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outlineLevel="1" x14ac:dyDescent="0.2">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outlineLevel="1" x14ac:dyDescent="0.2">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outlineLevel="1" x14ac:dyDescent="0.2">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outlineLevel="1" x14ac:dyDescent="0.2">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outlineLevel="1" x14ac:dyDescent="0.2">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x14ac:dyDescent="0.2">
      <c r="A367" s="1000" t="s">
        <v>1042</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outlineLevel="1" x14ac:dyDescent="0.2">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outlineLevel="1" x14ac:dyDescent="0.2">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955</v>
      </c>
      <c r="R369" s="780" t="s">
        <v>958</v>
      </c>
      <c r="S369" s="783"/>
      <c r="T369" s="783"/>
      <c r="U369" s="783"/>
      <c r="V369" s="783"/>
      <c r="W369" s="783"/>
      <c r="X369" s="783"/>
      <c r="Y369" s="783"/>
      <c r="Z369" s="783"/>
      <c r="AA369" s="783"/>
      <c r="AB369" s="783"/>
      <c r="AC369" s="783"/>
      <c r="AD369" s="783"/>
      <c r="AE369" s="783"/>
      <c r="AF369" s="783"/>
      <c r="AG369" s="783"/>
      <c r="AH369" s="783"/>
    </row>
    <row r="370" spans="1:34" s="902" customFormat="1" outlineLevel="1" x14ac:dyDescent="0.2">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959</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outlineLevel="1" x14ac:dyDescent="0.2">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960</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outlineLevel="1" x14ac:dyDescent="0.2">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961</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outlineLevel="1" x14ac:dyDescent="0.2">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962</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outlineLevel="1" x14ac:dyDescent="0.2">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963</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outlineLevel="1" x14ac:dyDescent="0.2">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964</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outlineLevel="1" x14ac:dyDescent="0.2">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965</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outlineLevel="1" x14ac:dyDescent="0.2">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966</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outlineLevel="1" x14ac:dyDescent="0.2">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967</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outlineLevel="1" x14ac:dyDescent="0.2">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outlineLevel="1" x14ac:dyDescent="0.2">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outlineLevel="1" x14ac:dyDescent="0.2">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outlineLevel="1" x14ac:dyDescent="0.2">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outlineLevel="1" x14ac:dyDescent="0.2">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outlineLevel="1" x14ac:dyDescent="0.2">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outlineLevel="1" x14ac:dyDescent="0.2">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outlineLevel="1" x14ac:dyDescent="0.2">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outlineLevel="1" x14ac:dyDescent="0.2">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x14ac:dyDescent="0.2">
      <c r="A388" s="1000" t="s">
        <v>1043</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outlineLevel="1" x14ac:dyDescent="0.2">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outlineLevel="1" x14ac:dyDescent="0.2">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955</v>
      </c>
      <c r="R390" s="780" t="s">
        <v>958</v>
      </c>
      <c r="S390" s="783"/>
      <c r="T390" s="783"/>
      <c r="U390" s="783"/>
      <c r="V390" s="783"/>
      <c r="W390" s="783"/>
      <c r="X390" s="783"/>
      <c r="Y390" s="783"/>
      <c r="Z390" s="783"/>
      <c r="AA390" s="783"/>
      <c r="AB390" s="783"/>
      <c r="AC390" s="783"/>
      <c r="AD390" s="783"/>
      <c r="AE390" s="783"/>
      <c r="AF390" s="783"/>
      <c r="AG390" s="783"/>
      <c r="AH390" s="783"/>
    </row>
    <row r="391" spans="1:34" s="902" customFormat="1" outlineLevel="1" x14ac:dyDescent="0.2">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959</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outlineLevel="1" x14ac:dyDescent="0.2">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960</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outlineLevel="1" x14ac:dyDescent="0.2">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961</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outlineLevel="1" x14ac:dyDescent="0.2">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962</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outlineLevel="1" x14ac:dyDescent="0.2">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963</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outlineLevel="1" x14ac:dyDescent="0.2">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964</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outlineLevel="1" x14ac:dyDescent="0.2">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965</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outlineLevel="1" x14ac:dyDescent="0.2">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966</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outlineLevel="1" x14ac:dyDescent="0.2">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967</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outlineLevel="1" x14ac:dyDescent="0.2">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outlineLevel="1" x14ac:dyDescent="0.2">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outlineLevel="1" x14ac:dyDescent="0.2">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outlineLevel="1" x14ac:dyDescent="0.2">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outlineLevel="1" x14ac:dyDescent="0.2">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outlineLevel="1" x14ac:dyDescent="0.2">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outlineLevel="1" x14ac:dyDescent="0.2">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outlineLevel="1" x14ac:dyDescent="0.2">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outlineLevel="1" x14ac:dyDescent="0.2">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x14ac:dyDescent="0.2">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x14ac:dyDescent="0.2">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1.5" x14ac:dyDescent="0.2">
      <c r="A411" s="773" t="s">
        <v>428</v>
      </c>
      <c r="B411" s="984" t="s">
        <v>973</v>
      </c>
      <c r="C411" s="984" t="s">
        <v>974</v>
      </c>
      <c r="D411" s="984" t="s">
        <v>1016</v>
      </c>
      <c r="E411" s="985" t="s">
        <v>22</v>
      </c>
      <c r="F411" s="1072" t="s">
        <v>1913</v>
      </c>
      <c r="G411" s="1056"/>
      <c r="H411" s="1056"/>
      <c r="I411" s="1056"/>
      <c r="J411" s="1056"/>
      <c r="K411" s="779"/>
      <c r="L411" s="780" t="s">
        <v>955</v>
      </c>
      <c r="M411" s="780" t="s">
        <v>958</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x14ac:dyDescent="0.2">
      <c r="A412" s="774" t="s">
        <v>977</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959</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x14ac:dyDescent="0.2">
      <c r="A413" s="774" t="s">
        <v>978</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960</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x14ac:dyDescent="0.2">
      <c r="A414" s="774" t="s">
        <v>1914</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961</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x14ac:dyDescent="0.2">
      <c r="A415" s="774" t="s">
        <v>1915</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962</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x14ac:dyDescent="0.2">
      <c r="A416" s="906"/>
      <c r="B416" s="1056"/>
      <c r="C416" s="1056"/>
      <c r="D416" s="1056"/>
      <c r="E416" s="1056"/>
      <c r="F416" s="1075"/>
      <c r="G416" s="1075"/>
      <c r="H416" s="1056"/>
      <c r="I416" s="1056"/>
      <c r="J416" s="1056"/>
      <c r="K416" s="1065" t="s">
        <v>963</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x14ac:dyDescent="0.2">
      <c r="A417" s="961" t="s">
        <v>1018</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964</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x14ac:dyDescent="0.2">
      <c r="A418" s="961" t="s">
        <v>1019</v>
      </c>
      <c r="B418" s="954">
        <f t="shared" si="107"/>
        <v>0</v>
      </c>
      <c r="C418" s="954">
        <f t="shared" si="107"/>
        <v>0</v>
      </c>
      <c r="D418" s="954">
        <f t="shared" si="107"/>
        <v>0</v>
      </c>
      <c r="E418" s="954">
        <f t="shared" si="107"/>
        <v>0</v>
      </c>
      <c r="F418" s="1076" t="str">
        <f>IF(B418-i.04130a!D53=0,"",B418-i.04130a!D53)</f>
        <v/>
      </c>
      <c r="G418" s="1076"/>
      <c r="H418" s="1077"/>
      <c r="I418" s="1077"/>
      <c r="J418" s="1077"/>
      <c r="K418" s="1065" t="s">
        <v>965</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x14ac:dyDescent="0.2">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966</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x14ac:dyDescent="0.2">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967</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25">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x14ac:dyDescent="0.2">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x14ac:dyDescent="0.2">
      <c r="A425" s="1010" t="s">
        <v>1469</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
      <c r="A426" s="1521" t="s">
        <v>1480</v>
      </c>
      <c r="B426" s="1521"/>
      <c r="C426" s="1521"/>
      <c r="D426" s="1521"/>
      <c r="E426" s="1521"/>
      <c r="F426" s="1521"/>
      <c r="G426" s="1521"/>
      <c r="H426" s="1521"/>
      <c r="I426" s="1521"/>
      <c r="J426" s="1521"/>
      <c r="K426" s="1521"/>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
      <c r="A427" s="1510" t="s">
        <v>1481</v>
      </c>
      <c r="B427" s="1510"/>
      <c r="C427" s="1510"/>
      <c r="D427" s="1510"/>
      <c r="E427" s="1510"/>
      <c r="F427" s="1510"/>
      <c r="G427" s="1510"/>
      <c r="H427" s="1510"/>
      <c r="I427" s="1510"/>
      <c r="J427" s="1510"/>
      <c r="K427" s="1510"/>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
      <c r="A428" s="1510" t="s">
        <v>1482</v>
      </c>
      <c r="B428" s="1510"/>
      <c r="C428" s="1510"/>
      <c r="D428" s="1510"/>
      <c r="E428" s="1510"/>
      <c r="F428" s="1510"/>
      <c r="G428" s="1510"/>
      <c r="H428" s="1510"/>
      <c r="I428" s="1510"/>
      <c r="J428" s="1510"/>
      <c r="K428" s="1510"/>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
      <c r="A429" s="1510" t="s">
        <v>1483</v>
      </c>
      <c r="B429" s="1510"/>
      <c r="C429" s="1510"/>
      <c r="D429" s="1510"/>
      <c r="E429" s="1510"/>
      <c r="F429" s="1510"/>
      <c r="G429" s="1510"/>
      <c r="H429" s="1510"/>
      <c r="I429" s="1510"/>
      <c r="J429" s="1510"/>
      <c r="K429" s="1510"/>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x14ac:dyDescent="0.2">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x14ac:dyDescent="0.2">
      <c r="A431" s="1013" t="s">
        <v>1470</v>
      </c>
      <c r="B431" s="1013" t="s">
        <v>1471</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x14ac:dyDescent="0.2">
      <c r="A432" s="774" t="s">
        <v>1472</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x14ac:dyDescent="0.2">
      <c r="A433" s="774" t="s">
        <v>1473</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x14ac:dyDescent="0.2">
      <c r="A434" s="774" t="s">
        <v>1474</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x14ac:dyDescent="0.2">
      <c r="A435" s="774" t="s">
        <v>1475</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x14ac:dyDescent="0.2">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idden="1" x14ac:dyDescent="0.2">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idden="1" x14ac:dyDescent="0.2">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idden="1" x14ac:dyDescent="0.2">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idden="1" x14ac:dyDescent="0.2">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idden="1" x14ac:dyDescent="0.2">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idden="1" x14ac:dyDescent="0.2">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idden="1" x14ac:dyDescent="0.2">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idden="1" x14ac:dyDescent="0.2">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idden="1" x14ac:dyDescent="0.2">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idden="1" x14ac:dyDescent="0.2">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idden="1" x14ac:dyDescent="0.2">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idden="1" x14ac:dyDescent="0.2">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idden="1" x14ac:dyDescent="0.2">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idden="1" x14ac:dyDescent="0.2">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idden="1" x14ac:dyDescent="0.2">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idden="1" x14ac:dyDescent="0.2">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idden="1" x14ac:dyDescent="0.2">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idden="1" x14ac:dyDescent="0.2">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idden="1" x14ac:dyDescent="0.2">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idden="1" x14ac:dyDescent="0.2">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idden="1" x14ac:dyDescent="0.2">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idden="1" x14ac:dyDescent="0.2">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idden="1" x14ac:dyDescent="0.2">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idden="1" x14ac:dyDescent="0.2">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idden="1" x14ac:dyDescent="0.2">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idden="1" x14ac:dyDescent="0.2">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idden="1" x14ac:dyDescent="0.2">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idden="1" x14ac:dyDescent="0.2">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idden="1" x14ac:dyDescent="0.2">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idden="1" x14ac:dyDescent="0.2">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idden="1" x14ac:dyDescent="0.2">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idden="1" x14ac:dyDescent="0.2">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idden="1" x14ac:dyDescent="0.2">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idden="1" x14ac:dyDescent="0.2">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idden="1" x14ac:dyDescent="0.2">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idden="1" x14ac:dyDescent="0.2">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idden="1" x14ac:dyDescent="0.2">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idden="1" x14ac:dyDescent="0.2">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idden="1" x14ac:dyDescent="0.2">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idden="1" x14ac:dyDescent="0.2">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idden="1" x14ac:dyDescent="0.2">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idden="1" x14ac:dyDescent="0.2">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idden="1" x14ac:dyDescent="0.2">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idden="1" x14ac:dyDescent="0.2">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idden="1" x14ac:dyDescent="0.2">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idden="1" x14ac:dyDescent="0.2">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idden="1" x14ac:dyDescent="0.2">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idden="1" x14ac:dyDescent="0.2">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idden="1" x14ac:dyDescent="0.2">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idden="1" x14ac:dyDescent="0.2">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idden="1" x14ac:dyDescent="0.2">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idden="1" x14ac:dyDescent="0.2">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idden="1" x14ac:dyDescent="0.2">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idden="1" x14ac:dyDescent="0.2">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idden="1" x14ac:dyDescent="0.2">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idden="1" x14ac:dyDescent="0.2">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idden="1" x14ac:dyDescent="0.2">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idden="1" x14ac:dyDescent="0.2">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idden="1" x14ac:dyDescent="0.2">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idden="1" x14ac:dyDescent="0.2">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idden="1" x14ac:dyDescent="0.2">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idden="1" x14ac:dyDescent="0.2">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idden="1" x14ac:dyDescent="0.2">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idden="1" x14ac:dyDescent="0.2">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idden="1" x14ac:dyDescent="0.2">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idden="1" x14ac:dyDescent="0.2">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idden="1" x14ac:dyDescent="0.2">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idden="1" x14ac:dyDescent="0.2">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idden="1" x14ac:dyDescent="0.2">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idden="1" x14ac:dyDescent="0.2">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idden="1" x14ac:dyDescent="0.2">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idden="1" x14ac:dyDescent="0.2">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idden="1" x14ac:dyDescent="0.2">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idden="1" x14ac:dyDescent="0.2">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idden="1" x14ac:dyDescent="0.2">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idden="1" x14ac:dyDescent="0.2">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idden="1" x14ac:dyDescent="0.2">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idden="1" x14ac:dyDescent="0.2">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idden="1" x14ac:dyDescent="0.2">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idden="1" x14ac:dyDescent="0.2">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idden="1" x14ac:dyDescent="0.2">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idden="1" x14ac:dyDescent="0.2">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idden="1" x14ac:dyDescent="0.2">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idden="1" x14ac:dyDescent="0.2">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idden="1" x14ac:dyDescent="0.2">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idden="1" x14ac:dyDescent="0.2">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idden="1" x14ac:dyDescent="0.2">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idden="1" x14ac:dyDescent="0.2">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idden="1" x14ac:dyDescent="0.2">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idden="1" x14ac:dyDescent="0.2">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idden="1" x14ac:dyDescent="0.2">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idden="1" x14ac:dyDescent="0.2">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idden="1" x14ac:dyDescent="0.2">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idden="1" x14ac:dyDescent="0.2">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idden="1" x14ac:dyDescent="0.2">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idden="1" x14ac:dyDescent="0.2">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idden="1" x14ac:dyDescent="0.2">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idden="1" x14ac:dyDescent="0.2">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idden="1" x14ac:dyDescent="0.2">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idden="1" x14ac:dyDescent="0.2">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idden="1" x14ac:dyDescent="0.2">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idden="1" x14ac:dyDescent="0.2">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idden="1" x14ac:dyDescent="0.2">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idden="1" x14ac:dyDescent="0.2">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idden="1" x14ac:dyDescent="0.2">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idden="1" x14ac:dyDescent="0.2">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idden="1" x14ac:dyDescent="0.2">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idden="1" x14ac:dyDescent="0.2">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idden="1" x14ac:dyDescent="0.2">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idden="1" x14ac:dyDescent="0.2">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idden="1" x14ac:dyDescent="0.2">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idden="1" x14ac:dyDescent="0.2">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idden="1" x14ac:dyDescent="0.2">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idden="1" x14ac:dyDescent="0.2">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idden="1" x14ac:dyDescent="0.2">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idden="1" x14ac:dyDescent="0.2">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idden="1" x14ac:dyDescent="0.2">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idden="1" x14ac:dyDescent="0.2">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idden="1" x14ac:dyDescent="0.2">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idden="1" x14ac:dyDescent="0.2">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idden="1" x14ac:dyDescent="0.2">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idden="1" x14ac:dyDescent="0.2">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idden="1" x14ac:dyDescent="0.2">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idden="1" x14ac:dyDescent="0.2">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idden="1" x14ac:dyDescent="0.2">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idden="1" x14ac:dyDescent="0.2">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idden="1" x14ac:dyDescent="0.2">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idden="1" x14ac:dyDescent="0.2">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idden="1" x14ac:dyDescent="0.2">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idden="1" x14ac:dyDescent="0.2">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idden="1" x14ac:dyDescent="0.2">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idden="1" x14ac:dyDescent="0.2">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idden="1" x14ac:dyDescent="0.2">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idden="1" x14ac:dyDescent="0.2">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idden="1" x14ac:dyDescent="0.2">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idden="1" x14ac:dyDescent="0.2">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idden="1" x14ac:dyDescent="0.2">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idden="1" x14ac:dyDescent="0.2">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idden="1" x14ac:dyDescent="0.2">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idden="1" x14ac:dyDescent="0.2">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idden="1" x14ac:dyDescent="0.2">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idden="1" x14ac:dyDescent="0.2">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idden="1" x14ac:dyDescent="0.2">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idden="1" x14ac:dyDescent="0.2">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idden="1" x14ac:dyDescent="0.2">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idden="1" x14ac:dyDescent="0.2">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idden="1" x14ac:dyDescent="0.2">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idden="1" x14ac:dyDescent="0.2">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idden="1" x14ac:dyDescent="0.2">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idden="1" x14ac:dyDescent="0.2">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idden="1" x14ac:dyDescent="0.2">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idden="1" x14ac:dyDescent="0.2">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idden="1" x14ac:dyDescent="0.2">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idden="1" x14ac:dyDescent="0.2">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idden="1" x14ac:dyDescent="0.2">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idden="1" x14ac:dyDescent="0.2">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idden="1" x14ac:dyDescent="0.2">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idden="1" x14ac:dyDescent="0.2">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idden="1" x14ac:dyDescent="0.2">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idden="1" x14ac:dyDescent="0.2">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idden="1" x14ac:dyDescent="0.2">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idden="1" x14ac:dyDescent="0.2">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idden="1" x14ac:dyDescent="0.2">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idden="1" x14ac:dyDescent="0.2">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idden="1" x14ac:dyDescent="0.2">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idden="1" x14ac:dyDescent="0.2">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idden="1" x14ac:dyDescent="0.2">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idden="1" x14ac:dyDescent="0.2">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idden="1" x14ac:dyDescent="0.2">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idden="1" x14ac:dyDescent="0.2">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idden="1" x14ac:dyDescent="0.2">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idden="1" x14ac:dyDescent="0.2">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idden="1" x14ac:dyDescent="0.2">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idden="1" x14ac:dyDescent="0.2">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idden="1" x14ac:dyDescent="0.2">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idden="1" x14ac:dyDescent="0.2">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idden="1" x14ac:dyDescent="0.2">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idden="1" x14ac:dyDescent="0.2">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idden="1" x14ac:dyDescent="0.2">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idden="1" x14ac:dyDescent="0.2">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idden="1" x14ac:dyDescent="0.2">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idden="1" x14ac:dyDescent="0.2">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idden="1" x14ac:dyDescent="0.2">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idden="1" x14ac:dyDescent="0.2">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idden="1" x14ac:dyDescent="0.2">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idden="1" x14ac:dyDescent="0.2">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idden="1" x14ac:dyDescent="0.2">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idden="1" x14ac:dyDescent="0.2">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idden="1" x14ac:dyDescent="0.2">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idden="1" x14ac:dyDescent="0.2">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idden="1" x14ac:dyDescent="0.2">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idden="1" x14ac:dyDescent="0.2">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idden="1" x14ac:dyDescent="0.2">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idden="1" x14ac:dyDescent="0.2">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idden="1" x14ac:dyDescent="0.2">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idden="1" x14ac:dyDescent="0.2">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idden="1" x14ac:dyDescent="0.2">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idden="1" x14ac:dyDescent="0.2">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idden="1" x14ac:dyDescent="0.2">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idden="1" x14ac:dyDescent="0.2">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idden="1" x14ac:dyDescent="0.2">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idden="1" x14ac:dyDescent="0.2">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idden="1" x14ac:dyDescent="0.2">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idden="1" x14ac:dyDescent="0.2">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idden="1" x14ac:dyDescent="0.2">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idden="1" x14ac:dyDescent="0.2">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idden="1" x14ac:dyDescent="0.2">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idden="1" x14ac:dyDescent="0.2">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idden="1" x14ac:dyDescent="0.2">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idden="1" x14ac:dyDescent="0.2">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idden="1" x14ac:dyDescent="0.2">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idden="1" x14ac:dyDescent="0.2">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idden="1" x14ac:dyDescent="0.2">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idden="1" x14ac:dyDescent="0.2">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idden="1" x14ac:dyDescent="0.2">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idden="1" x14ac:dyDescent="0.2">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idden="1" x14ac:dyDescent="0.2">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idden="1" x14ac:dyDescent="0.2">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idden="1" x14ac:dyDescent="0.2">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idden="1" x14ac:dyDescent="0.2">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idden="1" x14ac:dyDescent="0.2">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idden="1" x14ac:dyDescent="0.2">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idden="1" x14ac:dyDescent="0.2">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idden="1" x14ac:dyDescent="0.2">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idden="1" x14ac:dyDescent="0.2">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idden="1" x14ac:dyDescent="0.2">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idden="1" x14ac:dyDescent="0.2">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idden="1" x14ac:dyDescent="0.2">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idden="1" x14ac:dyDescent="0.2">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idden="1" x14ac:dyDescent="0.2">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idden="1" x14ac:dyDescent="0.2">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idden="1" x14ac:dyDescent="0.2">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idden="1" x14ac:dyDescent="0.2">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idden="1" x14ac:dyDescent="0.2">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idden="1" x14ac:dyDescent="0.2">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idden="1" x14ac:dyDescent="0.2">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idden="1" x14ac:dyDescent="0.2">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idden="1" x14ac:dyDescent="0.2">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idden="1" x14ac:dyDescent="0.2">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idden="1" x14ac:dyDescent="0.2">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idden="1" x14ac:dyDescent="0.2">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idden="1" x14ac:dyDescent="0.2">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idden="1" x14ac:dyDescent="0.2">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idden="1" x14ac:dyDescent="0.2">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idden="1" x14ac:dyDescent="0.2">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idden="1" x14ac:dyDescent="0.2">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idden="1" x14ac:dyDescent="0.2">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idden="1" x14ac:dyDescent="0.2">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idden="1" x14ac:dyDescent="0.2">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idden="1" x14ac:dyDescent="0.2">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idden="1" x14ac:dyDescent="0.2">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idden="1" x14ac:dyDescent="0.2">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idden="1" x14ac:dyDescent="0.2">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idden="1" x14ac:dyDescent="0.2">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idden="1" x14ac:dyDescent="0.2">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idden="1" x14ac:dyDescent="0.2">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idden="1" x14ac:dyDescent="0.2">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idden="1" x14ac:dyDescent="0.2">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idden="1" x14ac:dyDescent="0.2">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idden="1" x14ac:dyDescent="0.2">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idden="1" x14ac:dyDescent="0.2">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idden="1" x14ac:dyDescent="0.2">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idden="1" x14ac:dyDescent="0.2">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idden="1" x14ac:dyDescent="0.2">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idden="1" x14ac:dyDescent="0.2">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idden="1" x14ac:dyDescent="0.2">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idden="1" x14ac:dyDescent="0.2">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idden="1" x14ac:dyDescent="0.2">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idden="1" x14ac:dyDescent="0.2">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idden="1" x14ac:dyDescent="0.2">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idden="1" x14ac:dyDescent="0.2">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idden="1" x14ac:dyDescent="0.2">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idden="1" x14ac:dyDescent="0.2">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idden="1" x14ac:dyDescent="0.2">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idden="1" x14ac:dyDescent="0.2">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idden="1" x14ac:dyDescent="0.2">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idden="1" x14ac:dyDescent="0.2">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idden="1" x14ac:dyDescent="0.2">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idden="1" x14ac:dyDescent="0.2">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idden="1" x14ac:dyDescent="0.2">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idden="1" x14ac:dyDescent="0.2">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idden="1" x14ac:dyDescent="0.2">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idden="1" x14ac:dyDescent="0.2">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idden="1" x14ac:dyDescent="0.2">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idden="1" x14ac:dyDescent="0.2">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idden="1" x14ac:dyDescent="0.2">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idden="1" x14ac:dyDescent="0.2">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idden="1" x14ac:dyDescent="0.2">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idden="1" x14ac:dyDescent="0.2">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idden="1" x14ac:dyDescent="0.2">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idden="1" x14ac:dyDescent="0.2">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idden="1" x14ac:dyDescent="0.2">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idden="1" x14ac:dyDescent="0.2">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idden="1" x14ac:dyDescent="0.2">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idden="1" x14ac:dyDescent="0.2">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idden="1" x14ac:dyDescent="0.2">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idden="1" x14ac:dyDescent="0.2">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idden="1" x14ac:dyDescent="0.2">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idden="1" x14ac:dyDescent="0.2">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idden="1" x14ac:dyDescent="0.2">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idden="1" x14ac:dyDescent="0.2">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idden="1" x14ac:dyDescent="0.2">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idden="1" x14ac:dyDescent="0.2">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idden="1" x14ac:dyDescent="0.2">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idden="1" x14ac:dyDescent="0.2">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idden="1" x14ac:dyDescent="0.2">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idden="1" x14ac:dyDescent="0.2">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idden="1" x14ac:dyDescent="0.2">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idden="1" x14ac:dyDescent="0.2">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idden="1" x14ac:dyDescent="0.2">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idden="1" x14ac:dyDescent="0.2">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idden="1" x14ac:dyDescent="0.2">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idden="1" x14ac:dyDescent="0.2">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idden="1" x14ac:dyDescent="0.2">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idden="1" x14ac:dyDescent="0.2">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idden="1" x14ac:dyDescent="0.2">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idden="1" x14ac:dyDescent="0.2">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idden="1" x14ac:dyDescent="0.2">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idden="1" x14ac:dyDescent="0.2">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idden="1" x14ac:dyDescent="0.2">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idden="1" x14ac:dyDescent="0.2">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idden="1" x14ac:dyDescent="0.2">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idden="1" x14ac:dyDescent="0.2">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idden="1" x14ac:dyDescent="0.2">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idden="1" x14ac:dyDescent="0.2">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idden="1" x14ac:dyDescent="0.2">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idden="1" x14ac:dyDescent="0.2">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idden="1" x14ac:dyDescent="0.2">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idden="1" x14ac:dyDescent="0.2">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idden="1" x14ac:dyDescent="0.2">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idden="1" x14ac:dyDescent="0.2">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idden="1" x14ac:dyDescent="0.2">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idden="1" x14ac:dyDescent="0.2">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idden="1" x14ac:dyDescent="0.2">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idden="1" x14ac:dyDescent="0.2">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idden="1" x14ac:dyDescent="0.2">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idden="1" x14ac:dyDescent="0.2">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idden="1" x14ac:dyDescent="0.2">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idden="1" x14ac:dyDescent="0.2">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idden="1" x14ac:dyDescent="0.2">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idden="1" x14ac:dyDescent="0.2">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idden="1" x14ac:dyDescent="0.2">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idden="1" x14ac:dyDescent="0.2">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idden="1" x14ac:dyDescent="0.2">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idden="1" x14ac:dyDescent="0.2">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idden="1" x14ac:dyDescent="0.2">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idden="1" x14ac:dyDescent="0.2">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idden="1" x14ac:dyDescent="0.2">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idden="1" x14ac:dyDescent="0.2">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idden="1" x14ac:dyDescent="0.2">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idden="1" x14ac:dyDescent="0.2">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idden="1" x14ac:dyDescent="0.2">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idden="1" x14ac:dyDescent="0.2">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idden="1" x14ac:dyDescent="0.2">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idden="1" x14ac:dyDescent="0.2">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idden="1" x14ac:dyDescent="0.2">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idden="1" x14ac:dyDescent="0.2">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idden="1" x14ac:dyDescent="0.2">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idden="1" x14ac:dyDescent="0.2">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idden="1" x14ac:dyDescent="0.2">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idden="1" x14ac:dyDescent="0.2">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idden="1" x14ac:dyDescent="0.2">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idden="1" x14ac:dyDescent="0.2">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idden="1" x14ac:dyDescent="0.2">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idden="1" x14ac:dyDescent="0.2">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idden="1" x14ac:dyDescent="0.2">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idden="1" x14ac:dyDescent="0.2">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idden="1" x14ac:dyDescent="0.2">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idden="1" x14ac:dyDescent="0.2">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idden="1" x14ac:dyDescent="0.2">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idden="1" x14ac:dyDescent="0.2">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idden="1" x14ac:dyDescent="0.2">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idden="1" x14ac:dyDescent="0.2">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idden="1" x14ac:dyDescent="0.2">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idden="1" x14ac:dyDescent="0.2">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idden="1" x14ac:dyDescent="0.2">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idden="1" x14ac:dyDescent="0.2">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idden="1" x14ac:dyDescent="0.2">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idden="1" x14ac:dyDescent="0.2">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idden="1" x14ac:dyDescent="0.2">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idden="1" x14ac:dyDescent="0.2">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idden="1" x14ac:dyDescent="0.2">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idden="1" x14ac:dyDescent="0.2">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idden="1" x14ac:dyDescent="0.2">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idden="1" x14ac:dyDescent="0.2">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idden="1" x14ac:dyDescent="0.2">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idden="1" x14ac:dyDescent="0.2">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idden="1" x14ac:dyDescent="0.2">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idden="1" x14ac:dyDescent="0.2">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idden="1" x14ac:dyDescent="0.2">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idden="1" x14ac:dyDescent="0.2">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idden="1" x14ac:dyDescent="0.2">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idden="1" x14ac:dyDescent="0.2">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idden="1" x14ac:dyDescent="0.2">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idden="1" x14ac:dyDescent="0.2">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idden="1" x14ac:dyDescent="0.2">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idden="1" x14ac:dyDescent="0.2">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idden="1" x14ac:dyDescent="0.2">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idden="1" x14ac:dyDescent="0.2">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idden="1" x14ac:dyDescent="0.2">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idden="1" x14ac:dyDescent="0.2">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idden="1" x14ac:dyDescent="0.2">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idden="1" x14ac:dyDescent="0.2">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idden="1" x14ac:dyDescent="0.2">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idden="1" x14ac:dyDescent="0.2">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idden="1" x14ac:dyDescent="0.2">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idden="1" x14ac:dyDescent="0.2">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idden="1" x14ac:dyDescent="0.2">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idden="1" x14ac:dyDescent="0.2">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idden="1" x14ac:dyDescent="0.2">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idden="1" x14ac:dyDescent="0.2">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idden="1" x14ac:dyDescent="0.2">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idden="1" x14ac:dyDescent="0.2">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idden="1" x14ac:dyDescent="0.2">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idden="1" x14ac:dyDescent="0.2">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idden="1" x14ac:dyDescent="0.2">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idden="1" x14ac:dyDescent="0.2">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idden="1" x14ac:dyDescent="0.2">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idden="1" x14ac:dyDescent="0.2">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idden="1" x14ac:dyDescent="0.2">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idden="1" x14ac:dyDescent="0.2">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idden="1" x14ac:dyDescent="0.2">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idden="1" x14ac:dyDescent="0.2">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idden="1" x14ac:dyDescent="0.2">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idden="1" x14ac:dyDescent="0.2">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idden="1" x14ac:dyDescent="0.2">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idden="1" x14ac:dyDescent="0.2">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idden="1" x14ac:dyDescent="0.2">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idden="1" x14ac:dyDescent="0.2">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idden="1" x14ac:dyDescent="0.2">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idden="1" x14ac:dyDescent="0.2">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idden="1" x14ac:dyDescent="0.2">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idden="1" x14ac:dyDescent="0.2">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idden="1" x14ac:dyDescent="0.2">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idden="1" x14ac:dyDescent="0.2">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idden="1" x14ac:dyDescent="0.2">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idden="1" x14ac:dyDescent="0.2">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idden="1" x14ac:dyDescent="0.2">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idden="1" x14ac:dyDescent="0.2">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idden="1" x14ac:dyDescent="0.2">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idden="1" x14ac:dyDescent="0.2">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idden="1" x14ac:dyDescent="0.2">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idden="1" x14ac:dyDescent="0.2">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idden="1" x14ac:dyDescent="0.2">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idden="1" x14ac:dyDescent="0.2">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idden="1" x14ac:dyDescent="0.2">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idden="1" x14ac:dyDescent="0.2">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idden="1" x14ac:dyDescent="0.2">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idden="1" x14ac:dyDescent="0.2">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idden="1" x14ac:dyDescent="0.2">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idden="1" x14ac:dyDescent="0.2">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idden="1" x14ac:dyDescent="0.2">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idden="1" x14ac:dyDescent="0.2">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idden="1" x14ac:dyDescent="0.2">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idden="1" x14ac:dyDescent="0.2">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idden="1" x14ac:dyDescent="0.2">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idden="1" x14ac:dyDescent="0.2">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idden="1" x14ac:dyDescent="0.2">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idden="1" x14ac:dyDescent="0.2">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idden="1" x14ac:dyDescent="0.2">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idden="1" x14ac:dyDescent="0.2">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idden="1" x14ac:dyDescent="0.2">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idden="1" x14ac:dyDescent="0.2">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idden="1" x14ac:dyDescent="0.2">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idden="1" x14ac:dyDescent="0.2">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idden="1" x14ac:dyDescent="0.2">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idden="1" x14ac:dyDescent="0.2">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idden="1" x14ac:dyDescent="0.2">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idden="1" x14ac:dyDescent="0.2">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idden="1" x14ac:dyDescent="0.2">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idden="1" x14ac:dyDescent="0.2">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idden="1" x14ac:dyDescent="0.2">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idden="1" x14ac:dyDescent="0.2">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idden="1" x14ac:dyDescent="0.2">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idden="1" x14ac:dyDescent="0.2">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idden="1" x14ac:dyDescent="0.2">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idden="1" x14ac:dyDescent="0.2">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idden="1" x14ac:dyDescent="0.2">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idden="1" x14ac:dyDescent="0.2">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idden="1" x14ac:dyDescent="0.2">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idden="1" x14ac:dyDescent="0.2">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idden="1" x14ac:dyDescent="0.2">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idden="1" x14ac:dyDescent="0.2">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idden="1" x14ac:dyDescent="0.2">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idden="1" x14ac:dyDescent="0.2">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idden="1" x14ac:dyDescent="0.2">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idden="1" x14ac:dyDescent="0.2">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idden="1" x14ac:dyDescent="0.2">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idden="1" x14ac:dyDescent="0.2">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idden="1" x14ac:dyDescent="0.2">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idden="1" x14ac:dyDescent="0.2">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idden="1" x14ac:dyDescent="0.2">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idden="1" x14ac:dyDescent="0.2">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idden="1" x14ac:dyDescent="0.2">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idden="1" x14ac:dyDescent="0.2">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idden="1" x14ac:dyDescent="0.2">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idden="1" x14ac:dyDescent="0.2">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idden="1" x14ac:dyDescent="0.2">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idden="1" x14ac:dyDescent="0.2">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idden="1" x14ac:dyDescent="0.2">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idden="1" x14ac:dyDescent="0.2">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idden="1" x14ac:dyDescent="0.2">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idden="1" x14ac:dyDescent="0.2">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idden="1" x14ac:dyDescent="0.2">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idden="1" x14ac:dyDescent="0.2">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idden="1" x14ac:dyDescent="0.2">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idden="1" x14ac:dyDescent="0.2">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idden="1" x14ac:dyDescent="0.2">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idden="1" x14ac:dyDescent="0.2">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idden="1" x14ac:dyDescent="0.2">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idden="1" x14ac:dyDescent="0.2">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idden="1" x14ac:dyDescent="0.2">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idden="1" x14ac:dyDescent="0.2">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idden="1" x14ac:dyDescent="0.2">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idden="1" x14ac:dyDescent="0.2">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idden="1" x14ac:dyDescent="0.2">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idden="1" x14ac:dyDescent="0.2">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idden="1" x14ac:dyDescent="0.2">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idden="1" x14ac:dyDescent="0.2">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idden="1" x14ac:dyDescent="0.2">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idden="1" x14ac:dyDescent="0.2">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idden="1" x14ac:dyDescent="0.2">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idden="1" x14ac:dyDescent="0.2">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idden="1" x14ac:dyDescent="0.2">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idden="1" x14ac:dyDescent="0.2">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idden="1" x14ac:dyDescent="0.2">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idden="1" x14ac:dyDescent="0.2">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idden="1" x14ac:dyDescent="0.2">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idden="1" x14ac:dyDescent="0.2">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idden="1" x14ac:dyDescent="0.2">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idden="1" x14ac:dyDescent="0.2">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idden="1" x14ac:dyDescent="0.2">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idden="1" x14ac:dyDescent="0.2">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idden="1" x14ac:dyDescent="0.2">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idden="1" x14ac:dyDescent="0.2">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idden="1" x14ac:dyDescent="0.2">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idden="1" x14ac:dyDescent="0.2">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idden="1" x14ac:dyDescent="0.2">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idden="1" x14ac:dyDescent="0.2">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idden="1" x14ac:dyDescent="0.2">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idden="1" x14ac:dyDescent="0.2">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idden="1" x14ac:dyDescent="0.2">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idden="1" x14ac:dyDescent="0.2">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idden="1" x14ac:dyDescent="0.2">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idden="1" x14ac:dyDescent="0.2">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idden="1" x14ac:dyDescent="0.2">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idden="1" x14ac:dyDescent="0.2">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idden="1" x14ac:dyDescent="0.2">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idden="1" x14ac:dyDescent="0.2">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idden="1" x14ac:dyDescent="0.2">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idden="1" x14ac:dyDescent="0.2">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idden="1" x14ac:dyDescent="0.2">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idden="1" x14ac:dyDescent="0.2">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idden="1" x14ac:dyDescent="0.2">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idden="1" x14ac:dyDescent="0.2">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idden="1" x14ac:dyDescent="0.2">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idden="1" x14ac:dyDescent="0.2">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idden="1" x14ac:dyDescent="0.2">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idden="1" x14ac:dyDescent="0.2">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idden="1" x14ac:dyDescent="0.2">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idden="1" x14ac:dyDescent="0.2">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idden="1" x14ac:dyDescent="0.2">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idden="1" x14ac:dyDescent="0.2">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idden="1" x14ac:dyDescent="0.2">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idden="1" x14ac:dyDescent="0.2">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idden="1" x14ac:dyDescent="0.2">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idden="1" x14ac:dyDescent="0.2">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idden="1" x14ac:dyDescent="0.2">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idden="1" x14ac:dyDescent="0.2">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idden="1" x14ac:dyDescent="0.2">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idden="1" x14ac:dyDescent="0.2">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idden="1" x14ac:dyDescent="0.2">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idden="1" x14ac:dyDescent="0.2">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idden="1" x14ac:dyDescent="0.2">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idden="1" x14ac:dyDescent="0.2">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idden="1" x14ac:dyDescent="0.2">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idden="1" x14ac:dyDescent="0.2">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idden="1" x14ac:dyDescent="0.2">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idden="1" x14ac:dyDescent="0.2">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idden="1" x14ac:dyDescent="0.2">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idden="1" x14ac:dyDescent="0.2">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idden="1" x14ac:dyDescent="0.2">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idden="1" x14ac:dyDescent="0.2">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idden="1" x14ac:dyDescent="0.2">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idden="1" x14ac:dyDescent="0.2">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idden="1" x14ac:dyDescent="0.2">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idden="1" x14ac:dyDescent="0.2">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idden="1" x14ac:dyDescent="0.2">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idden="1" x14ac:dyDescent="0.2">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idden="1" x14ac:dyDescent="0.2">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idden="1" x14ac:dyDescent="0.2">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idden="1" x14ac:dyDescent="0.2">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idden="1" x14ac:dyDescent="0.2">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idden="1" x14ac:dyDescent="0.2">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idden="1" x14ac:dyDescent="0.2">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idden="1" x14ac:dyDescent="0.2">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idden="1" x14ac:dyDescent="0.2">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idden="1" x14ac:dyDescent="0.2">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idden="1" x14ac:dyDescent="0.2">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idden="1" x14ac:dyDescent="0.2">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idden="1" x14ac:dyDescent="0.2">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idden="1" x14ac:dyDescent="0.2">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idden="1" x14ac:dyDescent="0.2">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idden="1" x14ac:dyDescent="0.2">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idden="1" x14ac:dyDescent="0.2">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idden="1" x14ac:dyDescent="0.2">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idden="1" x14ac:dyDescent="0.2">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idden="1" x14ac:dyDescent="0.2">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idden="1" x14ac:dyDescent="0.2">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idden="1" x14ac:dyDescent="0.2">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idden="1" x14ac:dyDescent="0.2">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idden="1" x14ac:dyDescent="0.2">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idden="1" x14ac:dyDescent="0.2">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idden="1" x14ac:dyDescent="0.2">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idden="1" x14ac:dyDescent="0.2">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idden="1" x14ac:dyDescent="0.2">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idden="1" x14ac:dyDescent="0.2">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idden="1" x14ac:dyDescent="0.2">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idden="1" x14ac:dyDescent="0.2">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idden="1" x14ac:dyDescent="0.2">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idden="1" x14ac:dyDescent="0.2">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idden="1" x14ac:dyDescent="0.2">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idden="1" x14ac:dyDescent="0.2">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idden="1" x14ac:dyDescent="0.2">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idden="1" x14ac:dyDescent="0.2">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idden="1" x14ac:dyDescent="0.2">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idden="1" x14ac:dyDescent="0.2">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idden="1" x14ac:dyDescent="0.2">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idden="1" x14ac:dyDescent="0.2">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idden="1" x14ac:dyDescent="0.2">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idden="1" x14ac:dyDescent="0.2">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idden="1" x14ac:dyDescent="0.2">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idden="1" x14ac:dyDescent="0.2">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idden="1" x14ac:dyDescent="0.2">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idden="1" x14ac:dyDescent="0.2">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idden="1" x14ac:dyDescent="0.2">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idden="1" x14ac:dyDescent="0.2">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idden="1" x14ac:dyDescent="0.2">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idden="1" x14ac:dyDescent="0.2">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idden="1" x14ac:dyDescent="0.2">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idden="1" x14ac:dyDescent="0.2">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idden="1" x14ac:dyDescent="0.2">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idden="1" x14ac:dyDescent="0.2">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idden="1" x14ac:dyDescent="0.2">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idden="1" x14ac:dyDescent="0.2">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idden="1" x14ac:dyDescent="0.2">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idden="1" x14ac:dyDescent="0.2">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idden="1" x14ac:dyDescent="0.2">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idden="1" x14ac:dyDescent="0.2">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idden="1" x14ac:dyDescent="0.2">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idden="1" x14ac:dyDescent="0.2">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idden="1" x14ac:dyDescent="0.2">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idden="1" x14ac:dyDescent="0.2">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idden="1" x14ac:dyDescent="0.2">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idden="1" x14ac:dyDescent="0.2">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idden="1" x14ac:dyDescent="0.2">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idden="1" x14ac:dyDescent="0.2">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idden="1" x14ac:dyDescent="0.2">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idden="1" x14ac:dyDescent="0.2">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idden="1" x14ac:dyDescent="0.2">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idden="1" x14ac:dyDescent="0.2">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idden="1" x14ac:dyDescent="0.2">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idden="1" x14ac:dyDescent="0.2">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idden="1" x14ac:dyDescent="0.2">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idden="1" x14ac:dyDescent="0.2">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idden="1" x14ac:dyDescent="0.2">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idden="1" x14ac:dyDescent="0.2">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idden="1" x14ac:dyDescent="0.2">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idden="1" x14ac:dyDescent="0.2">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idden="1" x14ac:dyDescent="0.2">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idden="1" x14ac:dyDescent="0.2">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idden="1" x14ac:dyDescent="0.2">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idden="1" x14ac:dyDescent="0.2">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idden="1" x14ac:dyDescent="0.2">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idden="1" x14ac:dyDescent="0.2">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idden="1" x14ac:dyDescent="0.2">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idden="1" x14ac:dyDescent="0.2">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idden="1" x14ac:dyDescent="0.2">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idden="1" x14ac:dyDescent="0.2">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idden="1" x14ac:dyDescent="0.2">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idden="1" x14ac:dyDescent="0.2">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idden="1" x14ac:dyDescent="0.2">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idden="1" x14ac:dyDescent="0.2">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idden="1" x14ac:dyDescent="0.2">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idden="1" x14ac:dyDescent="0.2">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idden="1" x14ac:dyDescent="0.2">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idden="1" x14ac:dyDescent="0.2">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idden="1" x14ac:dyDescent="0.2">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idden="1" x14ac:dyDescent="0.2">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idden="1" x14ac:dyDescent="0.2">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idden="1" x14ac:dyDescent="0.2">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idden="1" x14ac:dyDescent="0.2">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idden="1" x14ac:dyDescent="0.2">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idden="1" x14ac:dyDescent="0.2">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idden="1" x14ac:dyDescent="0.2">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idden="1" x14ac:dyDescent="0.2">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idden="1" x14ac:dyDescent="0.2">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idden="1" x14ac:dyDescent="0.2">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idden="1" x14ac:dyDescent="0.2">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idden="1" x14ac:dyDescent="0.2">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idden="1" x14ac:dyDescent="0.2">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idden="1" x14ac:dyDescent="0.2">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idden="1" x14ac:dyDescent="0.2">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idden="1" x14ac:dyDescent="0.2">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idden="1" x14ac:dyDescent="0.2">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idden="1" x14ac:dyDescent="0.2">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idden="1" x14ac:dyDescent="0.2">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idden="1" x14ac:dyDescent="0.2">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idden="1" x14ac:dyDescent="0.2">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idden="1" x14ac:dyDescent="0.2">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idden="1" x14ac:dyDescent="0.2">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idden="1" x14ac:dyDescent="0.2">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idden="1" x14ac:dyDescent="0.2">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idden="1" x14ac:dyDescent="0.2">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idden="1" x14ac:dyDescent="0.2">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idden="1" x14ac:dyDescent="0.2">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idden="1" x14ac:dyDescent="0.2">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idden="1" x14ac:dyDescent="0.2">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idden="1" x14ac:dyDescent="0.2">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idden="1" x14ac:dyDescent="0.2">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idden="1" x14ac:dyDescent="0.2">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idden="1" x14ac:dyDescent="0.2">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idden="1" x14ac:dyDescent="0.2">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idden="1" x14ac:dyDescent="0.2">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idden="1" x14ac:dyDescent="0.2">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idden="1" x14ac:dyDescent="0.2">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idden="1" x14ac:dyDescent="0.2">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idden="1" x14ac:dyDescent="0.2">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idden="1" x14ac:dyDescent="0.2">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idden="1" x14ac:dyDescent="0.2">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idden="1" x14ac:dyDescent="0.2">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idden="1" x14ac:dyDescent="0.2">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idden="1" x14ac:dyDescent="0.2">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idden="1" x14ac:dyDescent="0.2">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idden="1" x14ac:dyDescent="0.2">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idden="1" x14ac:dyDescent="0.2">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idden="1" x14ac:dyDescent="0.2">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idden="1" x14ac:dyDescent="0.2">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idden="1" x14ac:dyDescent="0.2">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idden="1" x14ac:dyDescent="0.2">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idden="1" x14ac:dyDescent="0.2">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idden="1" x14ac:dyDescent="0.2">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idden="1" x14ac:dyDescent="0.2">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idden="1" x14ac:dyDescent="0.2">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idden="1" x14ac:dyDescent="0.2">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idden="1" x14ac:dyDescent="0.2">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idden="1" x14ac:dyDescent="0.2">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idden="1" x14ac:dyDescent="0.2">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idden="1" x14ac:dyDescent="0.2">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idden="1" x14ac:dyDescent="0.2">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idden="1" x14ac:dyDescent="0.2">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idden="1" x14ac:dyDescent="0.2">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idden="1" x14ac:dyDescent="0.2">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idden="1" x14ac:dyDescent="0.2">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idden="1" x14ac:dyDescent="0.2">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idden="1" x14ac:dyDescent="0.2">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idden="1" x14ac:dyDescent="0.2">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idden="1" x14ac:dyDescent="0.2">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idden="1" x14ac:dyDescent="0.2">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idden="1" x14ac:dyDescent="0.2">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idden="1" x14ac:dyDescent="0.2">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idden="1" x14ac:dyDescent="0.2">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idden="1" x14ac:dyDescent="0.2">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idden="1" x14ac:dyDescent="0.2">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idden="1" x14ac:dyDescent="0.2">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idden="1" x14ac:dyDescent="0.2">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idden="1" x14ac:dyDescent="0.2">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idden="1" x14ac:dyDescent="0.2">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idden="1" x14ac:dyDescent="0.2">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idden="1" x14ac:dyDescent="0.2">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idden="1" x14ac:dyDescent="0.2">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idden="1" x14ac:dyDescent="0.2">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idden="1" x14ac:dyDescent="0.2">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idden="1" x14ac:dyDescent="0.2">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idden="1" x14ac:dyDescent="0.2">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idden="1" x14ac:dyDescent="0.2">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idden="1" x14ac:dyDescent="0.2">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idden="1" x14ac:dyDescent="0.2">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idden="1" x14ac:dyDescent="0.2">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idden="1" x14ac:dyDescent="0.2">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idden="1" x14ac:dyDescent="0.2">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idden="1" x14ac:dyDescent="0.2">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idden="1" x14ac:dyDescent="0.2">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idden="1" x14ac:dyDescent="0.2">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idden="1" x14ac:dyDescent="0.2">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idden="1" x14ac:dyDescent="0.2">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idden="1" x14ac:dyDescent="0.2">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idden="1" x14ac:dyDescent="0.2">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idden="1" x14ac:dyDescent="0.2">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idden="1" x14ac:dyDescent="0.2">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idden="1" x14ac:dyDescent="0.2">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idden="1" x14ac:dyDescent="0.2">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idden="1" x14ac:dyDescent="0.2">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idden="1" x14ac:dyDescent="0.2">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idden="1" x14ac:dyDescent="0.2">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idden="1" x14ac:dyDescent="0.2">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idden="1" x14ac:dyDescent="0.2">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idden="1" x14ac:dyDescent="0.2">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idden="1" x14ac:dyDescent="0.2">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idden="1" x14ac:dyDescent="0.2">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idden="1" x14ac:dyDescent="0.2">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idden="1" x14ac:dyDescent="0.2">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idden="1" x14ac:dyDescent="0.2">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idden="1" x14ac:dyDescent="0.2">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idden="1" x14ac:dyDescent="0.2">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idden="1" x14ac:dyDescent="0.2">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idden="1" x14ac:dyDescent="0.2">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idden="1" x14ac:dyDescent="0.2">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idden="1" x14ac:dyDescent="0.2">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idden="1" x14ac:dyDescent="0.2">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idden="1" x14ac:dyDescent="0.2">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idden="1" x14ac:dyDescent="0.2">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idden="1" x14ac:dyDescent="0.2">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idden="1" x14ac:dyDescent="0.2">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idden="1" x14ac:dyDescent="0.2">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idden="1" x14ac:dyDescent="0.2">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idden="1" x14ac:dyDescent="0.2">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idden="1" x14ac:dyDescent="0.2">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idden="1" x14ac:dyDescent="0.2">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idden="1" x14ac:dyDescent="0.2">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idden="1" x14ac:dyDescent="0.2">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idden="1" x14ac:dyDescent="0.2">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idden="1" x14ac:dyDescent="0.2">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idden="1" x14ac:dyDescent="0.2">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idden="1" x14ac:dyDescent="0.2">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idden="1" x14ac:dyDescent="0.2">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idden="1" x14ac:dyDescent="0.2">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idden="1" x14ac:dyDescent="0.2">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idden="1" x14ac:dyDescent="0.2">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idden="1" x14ac:dyDescent="0.2">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idden="1" x14ac:dyDescent="0.2">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idden="1" x14ac:dyDescent="0.2">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idden="1" x14ac:dyDescent="0.2">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idden="1" x14ac:dyDescent="0.2">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idden="1" x14ac:dyDescent="0.2">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idden="1" x14ac:dyDescent="0.2">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idden="1" x14ac:dyDescent="0.2">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idden="1" x14ac:dyDescent="0.2">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idden="1" x14ac:dyDescent="0.2">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idden="1" x14ac:dyDescent="0.2">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idden="1" x14ac:dyDescent="0.2">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idden="1" x14ac:dyDescent="0.2">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idden="1" x14ac:dyDescent="0.2">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idden="1" x14ac:dyDescent="0.2">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idden="1" x14ac:dyDescent="0.2">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idden="1" x14ac:dyDescent="0.2">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idden="1" x14ac:dyDescent="0.2">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idden="1" x14ac:dyDescent="0.2">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idden="1" x14ac:dyDescent="0.2">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idden="1" x14ac:dyDescent="0.2">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idden="1" x14ac:dyDescent="0.2">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idden="1" x14ac:dyDescent="0.2">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idden="1" x14ac:dyDescent="0.2">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idden="1" x14ac:dyDescent="0.2">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idden="1" x14ac:dyDescent="0.2">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idden="1" x14ac:dyDescent="0.2">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idden="1" x14ac:dyDescent="0.2">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idden="1" x14ac:dyDescent="0.2">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idden="1" x14ac:dyDescent="0.2">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idden="1" x14ac:dyDescent="0.2">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idden="1" x14ac:dyDescent="0.2">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idden="1" x14ac:dyDescent="0.2">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idden="1" x14ac:dyDescent="0.2">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idden="1" x14ac:dyDescent="0.2">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idden="1" x14ac:dyDescent="0.2">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idden="1" x14ac:dyDescent="0.2">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idden="1" x14ac:dyDescent="0.2">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idden="1" x14ac:dyDescent="0.2">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idden="1" x14ac:dyDescent="0.2">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idden="1" x14ac:dyDescent="0.2">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idden="1" x14ac:dyDescent="0.2">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idden="1" x14ac:dyDescent="0.2">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idden="1" x14ac:dyDescent="0.2">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idden="1" x14ac:dyDescent="0.2">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idden="1" x14ac:dyDescent="0.2">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idden="1" x14ac:dyDescent="0.2">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idden="1" x14ac:dyDescent="0.2">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idden="1" x14ac:dyDescent="0.2">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idden="1" x14ac:dyDescent="0.2">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idden="1" x14ac:dyDescent="0.2">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idden="1" x14ac:dyDescent="0.2">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idden="1" x14ac:dyDescent="0.2">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idden="1" x14ac:dyDescent="0.2">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idden="1" x14ac:dyDescent="0.2">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idden="1" x14ac:dyDescent="0.2">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idden="1" x14ac:dyDescent="0.2">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idden="1" x14ac:dyDescent="0.2">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idden="1" x14ac:dyDescent="0.2">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idden="1" x14ac:dyDescent="0.2">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idden="1" x14ac:dyDescent="0.2">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idden="1" x14ac:dyDescent="0.2">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idden="1" x14ac:dyDescent="0.2">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idden="1" x14ac:dyDescent="0.2">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idden="1" x14ac:dyDescent="0.2">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idden="1" x14ac:dyDescent="0.2">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idden="1" x14ac:dyDescent="0.2">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idden="1" x14ac:dyDescent="0.2">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idden="1" x14ac:dyDescent="0.2">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idden="1" x14ac:dyDescent="0.2">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idden="1" x14ac:dyDescent="0.2">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idden="1" x14ac:dyDescent="0.2">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idden="1" x14ac:dyDescent="0.2">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idden="1" x14ac:dyDescent="0.2">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idden="1" x14ac:dyDescent="0.2">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idden="1" x14ac:dyDescent="0.2">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idden="1" x14ac:dyDescent="0.2">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idden="1" x14ac:dyDescent="0.2">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idden="1" x14ac:dyDescent="0.2">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idden="1" x14ac:dyDescent="0.2">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idden="1" x14ac:dyDescent="0.2">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idden="1" x14ac:dyDescent="0.2">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idden="1" x14ac:dyDescent="0.2">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idden="1" x14ac:dyDescent="0.2">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idden="1" x14ac:dyDescent="0.2">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idden="1" x14ac:dyDescent="0.2">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idden="1" x14ac:dyDescent="0.2">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idden="1" x14ac:dyDescent="0.2">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idden="1" x14ac:dyDescent="0.2">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idden="1" x14ac:dyDescent="0.2">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idden="1" x14ac:dyDescent="0.2">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idden="1" x14ac:dyDescent="0.2">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idden="1" x14ac:dyDescent="0.2">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idden="1" x14ac:dyDescent="0.2">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idden="1" x14ac:dyDescent="0.2">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idden="1" x14ac:dyDescent="0.2">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idden="1" x14ac:dyDescent="0.2">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idden="1" x14ac:dyDescent="0.2">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idden="1" x14ac:dyDescent="0.2">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idden="1" x14ac:dyDescent="0.2">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idden="1" x14ac:dyDescent="0.2">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idden="1" x14ac:dyDescent="0.2">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idden="1" x14ac:dyDescent="0.2">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idden="1" x14ac:dyDescent="0.2">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idden="1" x14ac:dyDescent="0.2">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idden="1" x14ac:dyDescent="0.2">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idden="1" x14ac:dyDescent="0.2">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idden="1" x14ac:dyDescent="0.2">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idden="1" x14ac:dyDescent="0.2">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idden="1" x14ac:dyDescent="0.2">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idden="1" x14ac:dyDescent="0.2">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idden="1" x14ac:dyDescent="0.2">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idden="1" x14ac:dyDescent="0.2">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idden="1" x14ac:dyDescent="0.2">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idden="1" x14ac:dyDescent="0.2">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idden="1" x14ac:dyDescent="0.2">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idden="1" x14ac:dyDescent="0.2">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idden="1" x14ac:dyDescent="0.2">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idden="1" x14ac:dyDescent="0.2">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idden="1" x14ac:dyDescent="0.2">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idden="1" x14ac:dyDescent="0.2">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idden="1" x14ac:dyDescent="0.2">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idden="1" x14ac:dyDescent="0.2">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idden="1" x14ac:dyDescent="0.2">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idden="1" x14ac:dyDescent="0.2">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idden="1" x14ac:dyDescent="0.2">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idden="1" x14ac:dyDescent="0.2">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idden="1" x14ac:dyDescent="0.2">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idden="1" x14ac:dyDescent="0.2">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idden="1" x14ac:dyDescent="0.2">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idden="1" x14ac:dyDescent="0.2">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idden="1" x14ac:dyDescent="0.2">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idden="1" x14ac:dyDescent="0.2">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idden="1" x14ac:dyDescent="0.2">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idden="1" x14ac:dyDescent="0.2">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idden="1" x14ac:dyDescent="0.2">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idden="1" x14ac:dyDescent="0.2">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idden="1" x14ac:dyDescent="0.2">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idden="1" x14ac:dyDescent="0.2">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idden="1" x14ac:dyDescent="0.2">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idden="1" x14ac:dyDescent="0.2">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idden="1" x14ac:dyDescent="0.2">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idden="1" x14ac:dyDescent="0.2">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idden="1" x14ac:dyDescent="0.2">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idden="1" x14ac:dyDescent="0.2">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idden="1" x14ac:dyDescent="0.2">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idden="1" x14ac:dyDescent="0.2">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idden="1" x14ac:dyDescent="0.2">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idden="1" x14ac:dyDescent="0.2">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idden="1" x14ac:dyDescent="0.2">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idden="1" x14ac:dyDescent="0.2">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idden="1" x14ac:dyDescent="0.2">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idden="1" x14ac:dyDescent="0.2">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idden="1" x14ac:dyDescent="0.2">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idden="1" x14ac:dyDescent="0.2">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idden="1" x14ac:dyDescent="0.2">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idden="1" x14ac:dyDescent="0.2">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idden="1" x14ac:dyDescent="0.2">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idden="1" x14ac:dyDescent="0.2">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idden="1" x14ac:dyDescent="0.2">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idden="1" x14ac:dyDescent="0.2">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idden="1" x14ac:dyDescent="0.2">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idden="1" x14ac:dyDescent="0.2">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idden="1" x14ac:dyDescent="0.2">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idden="1" x14ac:dyDescent="0.2">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idden="1" x14ac:dyDescent="0.2">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idden="1" x14ac:dyDescent="0.2">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idden="1" x14ac:dyDescent="0.2">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idden="1" x14ac:dyDescent="0.2">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idden="1" x14ac:dyDescent="0.2">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idden="1" x14ac:dyDescent="0.2">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idden="1" x14ac:dyDescent="0.2">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idden="1" x14ac:dyDescent="0.2">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idden="1" x14ac:dyDescent="0.2">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idden="1" x14ac:dyDescent="0.2">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idden="1" x14ac:dyDescent="0.2">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idden="1" x14ac:dyDescent="0.2">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idden="1" x14ac:dyDescent="0.2">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idden="1" x14ac:dyDescent="0.2">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idden="1" x14ac:dyDescent="0.2">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idden="1" x14ac:dyDescent="0.2">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idden="1" x14ac:dyDescent="0.2">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idden="1" x14ac:dyDescent="0.2">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idden="1" x14ac:dyDescent="0.2">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idden="1" x14ac:dyDescent="0.2">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idden="1" x14ac:dyDescent="0.2">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idden="1" x14ac:dyDescent="0.2">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idden="1" x14ac:dyDescent="0.2">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idden="1" x14ac:dyDescent="0.2">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idden="1" x14ac:dyDescent="0.2">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idden="1" x14ac:dyDescent="0.2">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idden="1" x14ac:dyDescent="0.2">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idden="1" x14ac:dyDescent="0.2">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idden="1" x14ac:dyDescent="0.2">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idden="1" x14ac:dyDescent="0.2">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idden="1" x14ac:dyDescent="0.2">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idden="1" x14ac:dyDescent="0.2">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idden="1" x14ac:dyDescent="0.2">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idden="1" x14ac:dyDescent="0.2">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idden="1" x14ac:dyDescent="0.2">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idden="1" x14ac:dyDescent="0.2">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idden="1" x14ac:dyDescent="0.2">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idden="1" x14ac:dyDescent="0.2">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idden="1" x14ac:dyDescent="0.2">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idden="1" x14ac:dyDescent="0.2">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idden="1" x14ac:dyDescent="0.2">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idden="1" x14ac:dyDescent="0.2">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idden="1" x14ac:dyDescent="0.2">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idden="1" x14ac:dyDescent="0.2">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idden="1" x14ac:dyDescent="0.2">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idden="1" x14ac:dyDescent="0.2">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idden="1" x14ac:dyDescent="0.2">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idden="1" x14ac:dyDescent="0.2">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idden="1" x14ac:dyDescent="0.2">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idden="1" x14ac:dyDescent="0.2">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idden="1" x14ac:dyDescent="0.2">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idden="1" x14ac:dyDescent="0.2">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idden="1" x14ac:dyDescent="0.2">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idden="1" x14ac:dyDescent="0.2">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idden="1" x14ac:dyDescent="0.2">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idden="1" x14ac:dyDescent="0.2">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idden="1" x14ac:dyDescent="0.2">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idden="1" x14ac:dyDescent="0.2">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idden="1" x14ac:dyDescent="0.2">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idden="1" x14ac:dyDescent="0.2">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idden="1" x14ac:dyDescent="0.2">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idden="1" x14ac:dyDescent="0.2">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idden="1" x14ac:dyDescent="0.2">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idden="1" x14ac:dyDescent="0.2">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idden="1" x14ac:dyDescent="0.2">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idden="1" x14ac:dyDescent="0.2">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idden="1" x14ac:dyDescent="0.2">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idden="1" x14ac:dyDescent="0.2">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idden="1" x14ac:dyDescent="0.2">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idden="1" x14ac:dyDescent="0.2">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idden="1" x14ac:dyDescent="0.2">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idden="1" x14ac:dyDescent="0.2">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idden="1" x14ac:dyDescent="0.2">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idden="1" x14ac:dyDescent="0.2">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idden="1" x14ac:dyDescent="0.2">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idden="1" x14ac:dyDescent="0.2">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idden="1" x14ac:dyDescent="0.2">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idden="1" x14ac:dyDescent="0.2">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idden="1" x14ac:dyDescent="0.2">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idden="1" x14ac:dyDescent="0.2">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idden="1" x14ac:dyDescent="0.2">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idden="1" x14ac:dyDescent="0.2">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idden="1" x14ac:dyDescent="0.2">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idden="1" x14ac:dyDescent="0.2">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idden="1" x14ac:dyDescent="0.2">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idden="1" x14ac:dyDescent="0.2">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idden="1" x14ac:dyDescent="0.2">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idden="1" x14ac:dyDescent="0.2">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idden="1" x14ac:dyDescent="0.2">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idden="1" x14ac:dyDescent="0.2">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idden="1" x14ac:dyDescent="0.2">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idden="1" x14ac:dyDescent="0.2">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idden="1" x14ac:dyDescent="0.2">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idden="1" x14ac:dyDescent="0.2">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idden="1" x14ac:dyDescent="0.2">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idden="1" x14ac:dyDescent="0.2">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idden="1" x14ac:dyDescent="0.2">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idden="1" x14ac:dyDescent="0.2">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idden="1" x14ac:dyDescent="0.2">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idden="1" x14ac:dyDescent="0.2">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idden="1" x14ac:dyDescent="0.2">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idden="1" x14ac:dyDescent="0.2">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idden="1" x14ac:dyDescent="0.2">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idden="1" x14ac:dyDescent="0.2">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idden="1" x14ac:dyDescent="0.2">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idden="1" x14ac:dyDescent="0.2">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idden="1" x14ac:dyDescent="0.2">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idden="1" x14ac:dyDescent="0.2">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idden="1" x14ac:dyDescent="0.2">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idden="1" x14ac:dyDescent="0.2">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idden="1" x14ac:dyDescent="0.2">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idden="1" x14ac:dyDescent="0.2">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idden="1" x14ac:dyDescent="0.2">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idden="1" x14ac:dyDescent="0.2">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idden="1" x14ac:dyDescent="0.2">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idden="1" x14ac:dyDescent="0.2">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idden="1" x14ac:dyDescent="0.2">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idden="1" x14ac:dyDescent="0.2">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idden="1" x14ac:dyDescent="0.2">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idden="1" x14ac:dyDescent="0.2">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idden="1" x14ac:dyDescent="0.2">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idden="1" x14ac:dyDescent="0.2">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idden="1" x14ac:dyDescent="0.2">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idden="1" x14ac:dyDescent="0.2">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idden="1" x14ac:dyDescent="0.2">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idden="1" x14ac:dyDescent="0.2">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idden="1" x14ac:dyDescent="0.2">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idden="1" x14ac:dyDescent="0.2">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idden="1" x14ac:dyDescent="0.2">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idden="1" x14ac:dyDescent="0.2">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idden="1" x14ac:dyDescent="0.2">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idden="1" x14ac:dyDescent="0.2">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idden="1" x14ac:dyDescent="0.2">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idden="1" x14ac:dyDescent="0.2">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idden="1" x14ac:dyDescent="0.2">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idden="1" x14ac:dyDescent="0.2">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idden="1" x14ac:dyDescent="0.2">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idden="1" x14ac:dyDescent="0.2">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idden="1" x14ac:dyDescent="0.2">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idden="1" x14ac:dyDescent="0.2">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idden="1" x14ac:dyDescent="0.2">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idden="1" x14ac:dyDescent="0.2">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idden="1" x14ac:dyDescent="0.2">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idden="1" x14ac:dyDescent="0.2">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idden="1" x14ac:dyDescent="0.2">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idden="1" x14ac:dyDescent="0.2">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idden="1" x14ac:dyDescent="0.2">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idden="1" x14ac:dyDescent="0.2">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idden="1" x14ac:dyDescent="0.2">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idden="1" x14ac:dyDescent="0.2">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idden="1" x14ac:dyDescent="0.2">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idden="1" x14ac:dyDescent="0.2">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idden="1" x14ac:dyDescent="0.2">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idden="1" x14ac:dyDescent="0.2">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idden="1" x14ac:dyDescent="0.2">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idden="1" x14ac:dyDescent="0.2">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idden="1" x14ac:dyDescent="0.2">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idden="1" x14ac:dyDescent="0.2">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idden="1" x14ac:dyDescent="0.2">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idden="1" x14ac:dyDescent="0.2">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idden="1" x14ac:dyDescent="0.2">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idden="1" x14ac:dyDescent="0.2">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idden="1" x14ac:dyDescent="0.2">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idden="1" x14ac:dyDescent="0.2">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idden="1" x14ac:dyDescent="0.2">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idden="1" x14ac:dyDescent="0.2">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idden="1" x14ac:dyDescent="0.2">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idden="1" x14ac:dyDescent="0.2">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idden="1" x14ac:dyDescent="0.2">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idden="1" x14ac:dyDescent="0.2">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idden="1" x14ac:dyDescent="0.2">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idden="1" x14ac:dyDescent="0.2">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idden="1" x14ac:dyDescent="0.2">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idden="1" x14ac:dyDescent="0.2">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idden="1" x14ac:dyDescent="0.2">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idden="1" x14ac:dyDescent="0.2">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idden="1" x14ac:dyDescent="0.2">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idden="1" x14ac:dyDescent="0.2">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idden="1" x14ac:dyDescent="0.2">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idden="1" x14ac:dyDescent="0.2">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idden="1" x14ac:dyDescent="0.2">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idden="1" x14ac:dyDescent="0.2">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idden="1" x14ac:dyDescent="0.2">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idden="1" x14ac:dyDescent="0.2">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idden="1" x14ac:dyDescent="0.2">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idden="1" x14ac:dyDescent="0.2">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idden="1" x14ac:dyDescent="0.2">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idden="1" x14ac:dyDescent="0.2">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idden="1" x14ac:dyDescent="0.2">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idden="1" x14ac:dyDescent="0.2">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idden="1" x14ac:dyDescent="0.2">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idden="1" x14ac:dyDescent="0.2">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idden="1" x14ac:dyDescent="0.2">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idden="1" x14ac:dyDescent="0.2">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idden="1" x14ac:dyDescent="0.2">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idden="1" x14ac:dyDescent="0.2">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idden="1" x14ac:dyDescent="0.2">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idden="1" x14ac:dyDescent="0.2">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idden="1" x14ac:dyDescent="0.2">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idden="1" x14ac:dyDescent="0.2">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idden="1" x14ac:dyDescent="0.2">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idden="1" x14ac:dyDescent="0.2">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idden="1" x14ac:dyDescent="0.2">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idden="1" x14ac:dyDescent="0.2">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idden="1" x14ac:dyDescent="0.2">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idden="1" x14ac:dyDescent="0.2">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idden="1" x14ac:dyDescent="0.2">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idden="1" x14ac:dyDescent="0.2">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idden="1" x14ac:dyDescent="0.2">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idden="1" x14ac:dyDescent="0.2">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idden="1" x14ac:dyDescent="0.2">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idden="1" x14ac:dyDescent="0.2">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idden="1" x14ac:dyDescent="0.2">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idden="1" x14ac:dyDescent="0.2">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idden="1" x14ac:dyDescent="0.2">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idden="1" x14ac:dyDescent="0.2">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idden="1" x14ac:dyDescent="0.2">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idden="1" x14ac:dyDescent="0.2">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idden="1" x14ac:dyDescent="0.2">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idden="1" x14ac:dyDescent="0.2">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idden="1" x14ac:dyDescent="0.2">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idden="1" x14ac:dyDescent="0.2">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idden="1" x14ac:dyDescent="0.2">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idden="1" x14ac:dyDescent="0.2">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idden="1" x14ac:dyDescent="0.2">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idden="1" x14ac:dyDescent="0.2">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idden="1" x14ac:dyDescent="0.2">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idden="1" x14ac:dyDescent="0.2">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idden="1" x14ac:dyDescent="0.2">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idden="1" x14ac:dyDescent="0.2">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idden="1" x14ac:dyDescent="0.2">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idden="1" x14ac:dyDescent="0.2">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idden="1" x14ac:dyDescent="0.2">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idden="1" x14ac:dyDescent="0.2">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idden="1" x14ac:dyDescent="0.2">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idden="1" x14ac:dyDescent="0.2">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idden="1" x14ac:dyDescent="0.2">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idden="1" x14ac:dyDescent="0.2">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idden="1" x14ac:dyDescent="0.2">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idden="1" x14ac:dyDescent="0.2">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idden="1" x14ac:dyDescent="0.2">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idden="1" x14ac:dyDescent="0.2">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idden="1" x14ac:dyDescent="0.2">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idden="1" x14ac:dyDescent="0.2">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idden="1" x14ac:dyDescent="0.2">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idden="1" x14ac:dyDescent="0.2">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idden="1" x14ac:dyDescent="0.2">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idden="1" x14ac:dyDescent="0.2">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idden="1" x14ac:dyDescent="0.2">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idden="1" x14ac:dyDescent="0.2">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idden="1" x14ac:dyDescent="0.2">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idden="1" x14ac:dyDescent="0.2">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idden="1" x14ac:dyDescent="0.2">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idden="1" x14ac:dyDescent="0.2">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idden="1" x14ac:dyDescent="0.2">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idden="1" x14ac:dyDescent="0.2">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idden="1" x14ac:dyDescent="0.2">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idden="1" x14ac:dyDescent="0.2">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idden="1" x14ac:dyDescent="0.2">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idden="1" x14ac:dyDescent="0.2">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idden="1" x14ac:dyDescent="0.2">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idden="1" x14ac:dyDescent="0.2">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idden="1" x14ac:dyDescent="0.2">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idden="1" x14ac:dyDescent="0.2">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idden="1" x14ac:dyDescent="0.2">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idden="1" x14ac:dyDescent="0.2">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idden="1" x14ac:dyDescent="0.2">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idden="1" x14ac:dyDescent="0.2">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idden="1" x14ac:dyDescent="0.2">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idden="1" x14ac:dyDescent="0.2">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idden="1" x14ac:dyDescent="0.2">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idden="1" x14ac:dyDescent="0.2">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idden="1" x14ac:dyDescent="0.2">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idden="1" x14ac:dyDescent="0.2">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idden="1" x14ac:dyDescent="0.2">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idden="1" x14ac:dyDescent="0.2">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idden="1" x14ac:dyDescent="0.2">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idden="1" x14ac:dyDescent="0.2">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idden="1" x14ac:dyDescent="0.2">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idden="1" x14ac:dyDescent="0.2">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idden="1" x14ac:dyDescent="0.2">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idden="1" x14ac:dyDescent="0.2">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idden="1" x14ac:dyDescent="0.2">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idden="1" x14ac:dyDescent="0.2">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idden="1" x14ac:dyDescent="0.2">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idden="1" x14ac:dyDescent="0.2">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idden="1" x14ac:dyDescent="0.2">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idden="1" x14ac:dyDescent="0.2">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idden="1" x14ac:dyDescent="0.2">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idden="1" x14ac:dyDescent="0.2">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idden="1" x14ac:dyDescent="0.2">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idden="1" x14ac:dyDescent="0.2">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idden="1" x14ac:dyDescent="0.2">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idden="1" x14ac:dyDescent="0.2">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idden="1" x14ac:dyDescent="0.2">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idden="1" x14ac:dyDescent="0.2">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idden="1" x14ac:dyDescent="0.2">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idden="1" x14ac:dyDescent="0.2">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idden="1" x14ac:dyDescent="0.2">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idden="1" x14ac:dyDescent="0.2">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idden="1" x14ac:dyDescent="0.2">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idden="1" x14ac:dyDescent="0.2">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idden="1" x14ac:dyDescent="0.2">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idden="1" x14ac:dyDescent="0.2">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idden="1" x14ac:dyDescent="0.2">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idden="1" x14ac:dyDescent="0.2">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idden="1" x14ac:dyDescent="0.2">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idden="1" x14ac:dyDescent="0.2">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idden="1" x14ac:dyDescent="0.2">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idden="1" x14ac:dyDescent="0.2">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idden="1" x14ac:dyDescent="0.2">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idden="1" x14ac:dyDescent="0.2">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idden="1" x14ac:dyDescent="0.2">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idden="1" x14ac:dyDescent="0.2">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idden="1" x14ac:dyDescent="0.2">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idden="1" x14ac:dyDescent="0.2">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idden="1" x14ac:dyDescent="0.2">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idden="1" x14ac:dyDescent="0.2">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idden="1" x14ac:dyDescent="0.2">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idden="1" x14ac:dyDescent="0.2">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idden="1" x14ac:dyDescent="0.2">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idden="1" x14ac:dyDescent="0.2">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idden="1" x14ac:dyDescent="0.2">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idden="1" x14ac:dyDescent="0.2">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idden="1" x14ac:dyDescent="0.2">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idden="1" x14ac:dyDescent="0.2">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idden="1" x14ac:dyDescent="0.2">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idden="1" x14ac:dyDescent="0.2">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idden="1" x14ac:dyDescent="0.2">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idden="1" x14ac:dyDescent="0.2">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idden="1" x14ac:dyDescent="0.2">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idden="1" x14ac:dyDescent="0.2">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idden="1" x14ac:dyDescent="0.2">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idden="1" x14ac:dyDescent="0.2">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idden="1" x14ac:dyDescent="0.2">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idden="1" x14ac:dyDescent="0.2">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idden="1" x14ac:dyDescent="0.2">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idden="1" x14ac:dyDescent="0.2">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idden="1" x14ac:dyDescent="0.2">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idden="1" x14ac:dyDescent="0.2">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idden="1" x14ac:dyDescent="0.2">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idden="1" x14ac:dyDescent="0.2">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idden="1" x14ac:dyDescent="0.2">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idden="1" x14ac:dyDescent="0.2">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idden="1" x14ac:dyDescent="0.2">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idden="1" x14ac:dyDescent="0.2">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idden="1" x14ac:dyDescent="0.2">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idden="1" x14ac:dyDescent="0.2">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idden="1" x14ac:dyDescent="0.2">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idden="1" x14ac:dyDescent="0.2">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idden="1" x14ac:dyDescent="0.2">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idden="1" x14ac:dyDescent="0.2">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idden="1" x14ac:dyDescent="0.2">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idden="1" x14ac:dyDescent="0.2">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idden="1" x14ac:dyDescent="0.2">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idden="1" x14ac:dyDescent="0.2">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idden="1" x14ac:dyDescent="0.2">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idden="1" x14ac:dyDescent="0.2">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idden="1" x14ac:dyDescent="0.2">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idden="1" x14ac:dyDescent="0.2">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idden="1" x14ac:dyDescent="0.2">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idden="1" x14ac:dyDescent="0.2">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idden="1" x14ac:dyDescent="0.2">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idden="1" x14ac:dyDescent="0.2">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idden="1" x14ac:dyDescent="0.2">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idden="1" x14ac:dyDescent="0.2">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idden="1" x14ac:dyDescent="0.2">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idden="1" x14ac:dyDescent="0.2">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idden="1" x14ac:dyDescent="0.2">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idden="1" x14ac:dyDescent="0.2">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idden="1" x14ac:dyDescent="0.2">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idden="1" x14ac:dyDescent="0.2">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idden="1" x14ac:dyDescent="0.2">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idden="1" x14ac:dyDescent="0.2">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idden="1" x14ac:dyDescent="0.2">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idden="1" x14ac:dyDescent="0.2">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idden="1" x14ac:dyDescent="0.2">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idden="1" x14ac:dyDescent="0.2">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idden="1" x14ac:dyDescent="0.2">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idden="1" x14ac:dyDescent="0.2">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idden="1" x14ac:dyDescent="0.2">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idden="1" x14ac:dyDescent="0.2">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idden="1" x14ac:dyDescent="0.2">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idden="1" x14ac:dyDescent="0.2">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idden="1" x14ac:dyDescent="0.2">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idden="1" x14ac:dyDescent="0.2">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idden="1" x14ac:dyDescent="0.2">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idden="1" x14ac:dyDescent="0.2">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idden="1" x14ac:dyDescent="0.2">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idden="1" x14ac:dyDescent="0.2">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idden="1" x14ac:dyDescent="0.2">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idden="1" x14ac:dyDescent="0.2">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idden="1" x14ac:dyDescent="0.2">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idden="1" x14ac:dyDescent="0.2">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idden="1" x14ac:dyDescent="0.2">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idden="1" x14ac:dyDescent="0.2">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idden="1" x14ac:dyDescent="0.2">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idden="1" x14ac:dyDescent="0.2">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idden="1" x14ac:dyDescent="0.2">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idden="1" x14ac:dyDescent="0.2">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idden="1" x14ac:dyDescent="0.2">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idden="1" x14ac:dyDescent="0.2">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idden="1" x14ac:dyDescent="0.2">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idden="1" x14ac:dyDescent="0.2">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idden="1" x14ac:dyDescent="0.2">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idden="1" x14ac:dyDescent="0.2">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idden="1" x14ac:dyDescent="0.2">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idden="1" x14ac:dyDescent="0.2">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idden="1" x14ac:dyDescent="0.2">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idden="1" x14ac:dyDescent="0.2">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idden="1" x14ac:dyDescent="0.2">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idden="1" x14ac:dyDescent="0.2">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idden="1" x14ac:dyDescent="0.2">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idden="1" x14ac:dyDescent="0.2">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idden="1" x14ac:dyDescent="0.2">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idden="1" x14ac:dyDescent="0.2">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idden="1" x14ac:dyDescent="0.2">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idden="1" x14ac:dyDescent="0.2">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idden="1" x14ac:dyDescent="0.2">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idden="1" x14ac:dyDescent="0.2">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idden="1" x14ac:dyDescent="0.2">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idden="1" x14ac:dyDescent="0.2">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idden="1" x14ac:dyDescent="0.2">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idden="1" x14ac:dyDescent="0.2">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idden="1" x14ac:dyDescent="0.2">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idden="1" x14ac:dyDescent="0.2">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idden="1" x14ac:dyDescent="0.2">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idden="1" x14ac:dyDescent="0.2">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idden="1" x14ac:dyDescent="0.2">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idden="1" x14ac:dyDescent="0.2">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idden="1" x14ac:dyDescent="0.2">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idden="1" x14ac:dyDescent="0.2">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idden="1" x14ac:dyDescent="0.2">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idden="1" x14ac:dyDescent="0.2">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idden="1" x14ac:dyDescent="0.2">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idden="1" x14ac:dyDescent="0.2">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idden="1" x14ac:dyDescent="0.2">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idden="1" x14ac:dyDescent="0.2">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idden="1" x14ac:dyDescent="0.2">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idden="1" x14ac:dyDescent="0.2">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idden="1" x14ac:dyDescent="0.2">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idden="1" x14ac:dyDescent="0.2">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idden="1" x14ac:dyDescent="0.2">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idden="1" x14ac:dyDescent="0.2">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idden="1" x14ac:dyDescent="0.2">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idden="1" x14ac:dyDescent="0.2">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idden="1" x14ac:dyDescent="0.2">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idden="1" x14ac:dyDescent="0.2">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idden="1" x14ac:dyDescent="0.2">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idden="1" x14ac:dyDescent="0.2">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idden="1" x14ac:dyDescent="0.2">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idden="1" x14ac:dyDescent="0.2">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idden="1" x14ac:dyDescent="0.2">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idden="1" x14ac:dyDescent="0.2">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idden="1" x14ac:dyDescent="0.2">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idden="1" x14ac:dyDescent="0.2">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idden="1" x14ac:dyDescent="0.2">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idden="1" x14ac:dyDescent="0.2">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idden="1" x14ac:dyDescent="0.2">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idden="1" x14ac:dyDescent="0.2">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idden="1" x14ac:dyDescent="0.2">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idden="1" x14ac:dyDescent="0.2">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idden="1" x14ac:dyDescent="0.2">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idden="1" x14ac:dyDescent="0.2">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idden="1" x14ac:dyDescent="0.2">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idden="1" x14ac:dyDescent="0.2">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idden="1" x14ac:dyDescent="0.2">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idden="1" x14ac:dyDescent="0.2">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idden="1" x14ac:dyDescent="0.2">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idden="1" x14ac:dyDescent="0.2">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idden="1" x14ac:dyDescent="0.2">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idden="1" x14ac:dyDescent="0.2">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idden="1" x14ac:dyDescent="0.2">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idden="1" x14ac:dyDescent="0.2">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idden="1" x14ac:dyDescent="0.2">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idden="1" x14ac:dyDescent="0.2">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idden="1" x14ac:dyDescent="0.2">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idden="1" x14ac:dyDescent="0.2">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idden="1" x14ac:dyDescent="0.2">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idden="1" x14ac:dyDescent="0.2">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idden="1" x14ac:dyDescent="0.2">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idden="1" x14ac:dyDescent="0.2">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idden="1" x14ac:dyDescent="0.2">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idden="1" x14ac:dyDescent="0.2">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idden="1" x14ac:dyDescent="0.2">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idden="1" x14ac:dyDescent="0.2">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idden="1" x14ac:dyDescent="0.2">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idden="1" x14ac:dyDescent="0.2">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idden="1" x14ac:dyDescent="0.2">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idden="1" x14ac:dyDescent="0.2">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idden="1" x14ac:dyDescent="0.2">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idden="1" x14ac:dyDescent="0.2">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idden="1" x14ac:dyDescent="0.2">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idden="1" x14ac:dyDescent="0.2">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idden="1" x14ac:dyDescent="0.2">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idden="1" x14ac:dyDescent="0.2">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idden="1" x14ac:dyDescent="0.2">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idden="1" x14ac:dyDescent="0.2">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idden="1" x14ac:dyDescent="0.2">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idden="1" x14ac:dyDescent="0.2">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idden="1" x14ac:dyDescent="0.2">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idden="1" x14ac:dyDescent="0.2">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idden="1" x14ac:dyDescent="0.2">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idden="1" x14ac:dyDescent="0.2">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idden="1" x14ac:dyDescent="0.2">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idden="1" x14ac:dyDescent="0.2">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idden="1" x14ac:dyDescent="0.2">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idden="1" x14ac:dyDescent="0.2">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idden="1" x14ac:dyDescent="0.2">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idden="1" x14ac:dyDescent="0.2">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idden="1" x14ac:dyDescent="0.2">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idden="1" x14ac:dyDescent="0.2">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idden="1" x14ac:dyDescent="0.2">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idden="1" x14ac:dyDescent="0.2">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idden="1" x14ac:dyDescent="0.2">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idden="1" x14ac:dyDescent="0.2">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idden="1" x14ac:dyDescent="0.2">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idden="1" x14ac:dyDescent="0.2">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idden="1" x14ac:dyDescent="0.2">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idden="1" x14ac:dyDescent="0.2">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idden="1" x14ac:dyDescent="0.2">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idden="1" x14ac:dyDescent="0.2">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idden="1" x14ac:dyDescent="0.2">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idden="1" x14ac:dyDescent="0.2">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idden="1" x14ac:dyDescent="0.2">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idden="1" x14ac:dyDescent="0.2">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idden="1" x14ac:dyDescent="0.2">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idden="1" x14ac:dyDescent="0.2">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idden="1" x14ac:dyDescent="0.2">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idden="1" x14ac:dyDescent="0.2">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idden="1" x14ac:dyDescent="0.2">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idden="1" x14ac:dyDescent="0.2">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idden="1" x14ac:dyDescent="0.2">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idden="1" x14ac:dyDescent="0.2">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idden="1" x14ac:dyDescent="0.2">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idden="1" x14ac:dyDescent="0.2">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idden="1" x14ac:dyDescent="0.2">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idden="1" x14ac:dyDescent="0.2">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idden="1" x14ac:dyDescent="0.2">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idden="1" x14ac:dyDescent="0.2">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idden="1" x14ac:dyDescent="0.2">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idden="1" x14ac:dyDescent="0.2">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idden="1" x14ac:dyDescent="0.2">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idden="1" x14ac:dyDescent="0.2">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idden="1" x14ac:dyDescent="0.2">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idden="1" x14ac:dyDescent="0.2">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idden="1" x14ac:dyDescent="0.2">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idden="1" x14ac:dyDescent="0.2">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idden="1" x14ac:dyDescent="0.2">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idden="1" x14ac:dyDescent="0.2">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idden="1" x14ac:dyDescent="0.2">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idden="1" x14ac:dyDescent="0.2">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idden="1" x14ac:dyDescent="0.2">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idden="1" x14ac:dyDescent="0.2">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idden="1" x14ac:dyDescent="0.2">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idden="1" x14ac:dyDescent="0.2">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idden="1" x14ac:dyDescent="0.2">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idden="1" x14ac:dyDescent="0.2">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idden="1" x14ac:dyDescent="0.2">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idden="1" x14ac:dyDescent="0.2">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idden="1" x14ac:dyDescent="0.2">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idden="1" x14ac:dyDescent="0.2">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idden="1" x14ac:dyDescent="0.2">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idden="1" x14ac:dyDescent="0.2">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idden="1" x14ac:dyDescent="0.2">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idden="1" x14ac:dyDescent="0.2">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idden="1" x14ac:dyDescent="0.2">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idden="1" x14ac:dyDescent="0.2">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idden="1" x14ac:dyDescent="0.2">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idden="1" x14ac:dyDescent="0.2">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idden="1" x14ac:dyDescent="0.2">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idden="1" x14ac:dyDescent="0.2">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idden="1" x14ac:dyDescent="0.2">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idden="1" x14ac:dyDescent="0.2">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idden="1" x14ac:dyDescent="0.2">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idden="1" x14ac:dyDescent="0.2">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idden="1" x14ac:dyDescent="0.2">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idden="1" x14ac:dyDescent="0.2">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idden="1" x14ac:dyDescent="0.2">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idden="1" x14ac:dyDescent="0.2">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idden="1" x14ac:dyDescent="0.2">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idden="1" x14ac:dyDescent="0.2">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idden="1" x14ac:dyDescent="0.2">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idden="1" x14ac:dyDescent="0.2">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idden="1" x14ac:dyDescent="0.2">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idden="1" x14ac:dyDescent="0.2">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idden="1" x14ac:dyDescent="0.2">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idden="1" x14ac:dyDescent="0.2">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idden="1" x14ac:dyDescent="0.2">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idden="1" x14ac:dyDescent="0.2">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idden="1" x14ac:dyDescent="0.2">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idden="1" x14ac:dyDescent="0.2">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22"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21" customWidth="1"/>
    <col min="18" max="18" width="32.28515625" style="1020" customWidth="1"/>
    <col min="19" max="19" width="23.5703125" style="1020" customWidth="1"/>
    <col min="20" max="20" width="16.7109375" style="1021" customWidth="1"/>
    <col min="21" max="21" width="22.28515625" style="1021" customWidth="1"/>
    <col min="22" max="22" width="9.140625" style="1021"/>
    <col min="23" max="23" width="26.28515625" style="1021" customWidth="1"/>
    <col min="24" max="25" width="29.7109375" style="1021" customWidth="1"/>
    <col min="26" max="26" width="38.42578125" style="1021" hidden="1" customWidth="1"/>
    <col min="27" max="16384" width="9.140625" style="1021"/>
  </cols>
  <sheetData>
    <row r="1" spans="1:37" ht="13.5" customHeight="1" x14ac:dyDescent="0.2">
      <c r="A1" s="1019"/>
      <c r="B1" s="1511"/>
      <c r="C1" s="1511"/>
      <c r="D1" s="1511"/>
      <c r="E1" s="1511"/>
      <c r="F1" s="1511"/>
      <c r="G1" s="1511"/>
      <c r="H1" s="1511"/>
      <c r="I1" s="1511"/>
      <c r="J1" s="1511"/>
      <c r="K1" s="1511"/>
      <c r="L1" s="1511"/>
      <c r="M1" s="1511"/>
      <c r="N1" s="1511"/>
      <c r="O1" s="1511"/>
      <c r="P1" s="1511"/>
      <c r="Q1" s="1511"/>
    </row>
    <row r="2" spans="1:37" x14ac:dyDescent="0.2">
      <c r="Z2" s="1020" t="s">
        <v>946</v>
      </c>
    </row>
    <row r="3" spans="1:37" ht="15" customHeight="1" x14ac:dyDescent="0.2">
      <c r="A3" s="1512" t="s">
        <v>1929</v>
      </c>
      <c r="B3" s="1512"/>
      <c r="C3" s="1512"/>
      <c r="D3" s="1512"/>
      <c r="E3" s="1512"/>
      <c r="F3" s="1512"/>
      <c r="G3" s="1512"/>
      <c r="H3" s="1512"/>
      <c r="I3" s="1512"/>
      <c r="J3" s="1512"/>
      <c r="K3" s="1512"/>
      <c r="L3" s="1512"/>
      <c r="M3" s="1512"/>
      <c r="N3" s="1512"/>
      <c r="O3" s="1512"/>
      <c r="P3" s="1512"/>
      <c r="Q3" s="1512"/>
      <c r="Z3" s="1020" t="s">
        <v>947</v>
      </c>
    </row>
    <row r="4" spans="1:37" x14ac:dyDescent="0.2">
      <c r="A4" s="1023"/>
      <c r="B4" s="904"/>
      <c r="C4" s="904"/>
      <c r="D4" s="904"/>
      <c r="E4" s="904"/>
      <c r="F4" s="904"/>
      <c r="G4" s="904"/>
      <c r="H4" s="904"/>
      <c r="I4" s="904"/>
      <c r="J4" s="904"/>
      <c r="K4" s="904"/>
      <c r="L4" s="904"/>
      <c r="M4" s="904"/>
      <c r="N4" s="904"/>
      <c r="O4" s="904"/>
      <c r="P4" s="904"/>
      <c r="Q4" s="1085"/>
    </row>
    <row r="5" spans="1:37" s="1025" customFormat="1" ht="12.75" customHeight="1" x14ac:dyDescent="0.25">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25">
      <c r="A7" s="1513" t="s">
        <v>428</v>
      </c>
      <c r="B7" s="1515" t="s">
        <v>429</v>
      </c>
      <c r="C7" s="1515" t="s">
        <v>270</v>
      </c>
      <c r="D7" s="1515" t="s">
        <v>1930</v>
      </c>
      <c r="E7" s="1515" t="s">
        <v>949</v>
      </c>
      <c r="F7" s="1515" t="s">
        <v>950</v>
      </c>
      <c r="G7" s="1517" t="s">
        <v>1903</v>
      </c>
      <c r="H7" s="1515" t="s">
        <v>951</v>
      </c>
      <c r="I7" s="1515"/>
      <c r="J7" s="1515"/>
      <c r="K7" s="1515"/>
      <c r="L7" s="1517" t="s">
        <v>952</v>
      </c>
      <c r="M7" s="1515" t="s">
        <v>953</v>
      </c>
      <c r="N7" s="1517" t="s">
        <v>22</v>
      </c>
      <c r="O7" s="1515" t="s">
        <v>1044</v>
      </c>
      <c r="P7" s="1517" t="s">
        <v>1045</v>
      </c>
      <c r="Q7" s="1519" t="s">
        <v>954</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
      <c r="A8" s="1514"/>
      <c r="B8" s="1516"/>
      <c r="C8" s="1516"/>
      <c r="D8" s="1516"/>
      <c r="E8" s="1516"/>
      <c r="F8" s="1516"/>
      <c r="G8" s="1518"/>
      <c r="H8" s="780" t="s">
        <v>955</v>
      </c>
      <c r="I8" s="780" t="s">
        <v>956</v>
      </c>
      <c r="J8" s="780" t="s">
        <v>957</v>
      </c>
      <c r="K8" s="780" t="s">
        <v>958</v>
      </c>
      <c r="L8" s="1518"/>
      <c r="M8" s="1516"/>
      <c r="N8" s="1518"/>
      <c r="O8" s="1516"/>
      <c r="P8" s="1518"/>
      <c r="Q8" s="1520"/>
      <c r="AB8" s="1088"/>
      <c r="AC8" s="1088"/>
      <c r="AD8" s="1088"/>
      <c r="AE8" s="1088"/>
    </row>
    <row r="9" spans="1:37" ht="13.5" thickBot="1" x14ac:dyDescent="0.25">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959</v>
      </c>
    </row>
    <row r="10" spans="1:37" s="701" customFormat="1" ht="12.75" customHeight="1" x14ac:dyDescent="0.2">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955</v>
      </c>
      <c r="T10" s="780" t="s">
        <v>958</v>
      </c>
      <c r="U10" s="780" t="s">
        <v>22</v>
      </c>
      <c r="V10" s="1021"/>
      <c r="W10" s="1021"/>
      <c r="X10" s="1530" t="s">
        <v>958</v>
      </c>
      <c r="Y10" s="1517" t="s">
        <v>952</v>
      </c>
      <c r="Z10" s="1021" t="s">
        <v>960</v>
      </c>
      <c r="AA10" s="1021"/>
      <c r="AB10" s="1021"/>
      <c r="AC10" s="1021"/>
      <c r="AD10" s="1021"/>
      <c r="AE10" s="1021"/>
      <c r="AF10" s="1021"/>
      <c r="AG10" s="1021"/>
      <c r="AH10" s="1021"/>
      <c r="AI10" s="1021"/>
      <c r="AJ10" s="1021"/>
      <c r="AK10" s="1021"/>
    </row>
    <row r="11" spans="1:37" s="701" customFormat="1" outlineLevel="1" x14ac:dyDescent="0.2">
      <c r="A11" s="1039" t="s">
        <v>1046</v>
      </c>
      <c r="B11" s="1527"/>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959</v>
      </c>
      <c r="S11" s="782">
        <f>SUMIFS(H11:H20,I11:I20,"="&amp;R11)</f>
        <v>0</v>
      </c>
      <c r="T11" s="782">
        <f>SUMIFS(K11:K20,I11:I20,"="&amp;R11)</f>
        <v>0</v>
      </c>
      <c r="U11" s="782">
        <f>SUMIFS(N11:N20,I11:I20,"="&amp;R11)</f>
        <v>0</v>
      </c>
      <c r="V11" s="1021"/>
      <c r="X11" s="1531"/>
      <c r="Y11" s="1518"/>
      <c r="Z11" s="1021" t="s">
        <v>961</v>
      </c>
      <c r="AA11" s="1021"/>
      <c r="AB11" s="1021"/>
      <c r="AC11" s="1021"/>
      <c r="AD11" s="1021"/>
      <c r="AE11" s="1021"/>
      <c r="AF11" s="1021"/>
      <c r="AG11" s="1021"/>
      <c r="AH11" s="1021"/>
      <c r="AI11" s="1021"/>
      <c r="AJ11" s="1021"/>
      <c r="AK11" s="1021"/>
    </row>
    <row r="12" spans="1:37" s="701" customFormat="1" outlineLevel="1" x14ac:dyDescent="0.2">
      <c r="A12" s="1039" t="s">
        <v>1046</v>
      </c>
      <c r="B12" s="1528"/>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960</v>
      </c>
      <c r="S12" s="782">
        <f>SUMIFS(H11:H20,I11:I20,"="&amp;R12)</f>
        <v>0</v>
      </c>
      <c r="T12" s="782">
        <f>SUMIFS(K11:K20,I11:I20,"="&amp;R12)</f>
        <v>0</v>
      </c>
      <c r="U12" s="782">
        <f>SUMIFS(N11:N20,I11:I20,"="&amp;R12)</f>
        <v>0</v>
      </c>
      <c r="V12" s="1021"/>
      <c r="W12" s="777" t="s">
        <v>1047</v>
      </c>
      <c r="X12" s="1094">
        <f>SUMIFS(K$11:K$20,$O$11:$O$20,"="&amp;$W12)</f>
        <v>0</v>
      </c>
      <c r="Y12" s="1094">
        <f>SUMIFS(L$11:L$20,$O$11:$O$20,"="&amp;$W12)</f>
        <v>0</v>
      </c>
      <c r="Z12" s="1021" t="s">
        <v>962</v>
      </c>
      <c r="AA12" s="1021"/>
      <c r="AB12" s="1021"/>
      <c r="AC12" s="1021"/>
      <c r="AD12" s="1021"/>
      <c r="AE12" s="1021"/>
      <c r="AF12" s="1021"/>
      <c r="AG12" s="1021"/>
      <c r="AH12" s="1021"/>
      <c r="AI12" s="1021"/>
      <c r="AJ12" s="1021"/>
      <c r="AK12" s="1021"/>
    </row>
    <row r="13" spans="1:37" s="701" customFormat="1" outlineLevel="1" x14ac:dyDescent="0.2">
      <c r="A13" s="1039" t="s">
        <v>1046</v>
      </c>
      <c r="B13" s="1528"/>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961</v>
      </c>
      <c r="S13" s="782">
        <f>SUMIFS(H11:H20,I11:I20,"="&amp;R13)</f>
        <v>0</v>
      </c>
      <c r="T13" s="782">
        <f>SUMIFS(K11:K20,I11:I20,"="&amp;R13)</f>
        <v>0</v>
      </c>
      <c r="U13" s="782">
        <f>SUMIFS(N11:N20,I11:I20,"="&amp;R13)</f>
        <v>0</v>
      </c>
      <c r="V13" s="1021"/>
      <c r="W13" s="777" t="s">
        <v>1048</v>
      </c>
      <c r="X13" s="1094">
        <f t="shared" ref="X13:Y19" si="2">SUMIFS(K$11:K$20,$O$11:$O$20,"="&amp;$W13)</f>
        <v>0</v>
      </c>
      <c r="Y13" s="1094">
        <f t="shared" si="2"/>
        <v>0</v>
      </c>
      <c r="Z13" s="1036" t="s">
        <v>963</v>
      </c>
      <c r="AA13" s="1021"/>
      <c r="AB13" s="1021"/>
      <c r="AC13" s="1021"/>
      <c r="AD13" s="1021"/>
      <c r="AE13" s="1021"/>
      <c r="AF13" s="1021"/>
      <c r="AG13" s="1021"/>
      <c r="AH13" s="1021"/>
      <c r="AI13" s="1021"/>
      <c r="AJ13" s="1021"/>
      <c r="AK13" s="1021"/>
    </row>
    <row r="14" spans="1:37" s="701" customFormat="1" outlineLevel="1" x14ac:dyDescent="0.2">
      <c r="A14" s="1039" t="s">
        <v>1046</v>
      </c>
      <c r="B14" s="1528"/>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962</v>
      </c>
      <c r="S14" s="782">
        <f>SUMIFS(H11:H20,I11:I20,"="&amp;R14)</f>
        <v>0</v>
      </c>
      <c r="T14" s="782">
        <f>SUMIFS(K11:K20,I11:I20,"="&amp;R14)</f>
        <v>0</v>
      </c>
      <c r="U14" s="782">
        <f>SUMIFS(N11:N20,I11:I20,"="&amp;R14)</f>
        <v>0</v>
      </c>
      <c r="V14" s="1021"/>
      <c r="W14" s="777" t="s">
        <v>1049</v>
      </c>
      <c r="X14" s="1094">
        <f t="shared" si="2"/>
        <v>0</v>
      </c>
      <c r="Y14" s="1094">
        <f t="shared" si="2"/>
        <v>0</v>
      </c>
      <c r="Z14" s="1036" t="s">
        <v>964</v>
      </c>
      <c r="AA14" s="1021"/>
      <c r="AB14" s="1021"/>
      <c r="AC14" s="1021"/>
      <c r="AD14" s="1021"/>
      <c r="AE14" s="1021"/>
      <c r="AF14" s="1021"/>
      <c r="AG14" s="1021"/>
      <c r="AH14" s="1021"/>
      <c r="AI14" s="1021"/>
      <c r="AJ14" s="1021"/>
      <c r="AK14" s="1021"/>
    </row>
    <row r="15" spans="1:37" s="701" customFormat="1" outlineLevel="1" x14ac:dyDescent="0.2">
      <c r="A15" s="1039" t="s">
        <v>1046</v>
      </c>
      <c r="B15" s="1528"/>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963</v>
      </c>
      <c r="S15" s="782">
        <f>SUMIFS(H11:H20,I11:I20,"="&amp;R15)</f>
        <v>0</v>
      </c>
      <c r="T15" s="782">
        <f>SUMIFS(K11:K20,I11:I20,"="&amp;R15)</f>
        <v>0</v>
      </c>
      <c r="U15" s="782">
        <f>SUMIFS(N11:N20,I11:I20,"="&amp;R15)</f>
        <v>0</v>
      </c>
      <c r="V15" s="1021"/>
      <c r="W15" s="777" t="s">
        <v>1050</v>
      </c>
      <c r="X15" s="1094">
        <f t="shared" si="2"/>
        <v>0</v>
      </c>
      <c r="Y15" s="1094">
        <f t="shared" si="2"/>
        <v>0</v>
      </c>
      <c r="Z15" s="1036" t="s">
        <v>965</v>
      </c>
      <c r="AA15" s="1021"/>
      <c r="AB15" s="1021"/>
      <c r="AC15" s="1021"/>
      <c r="AD15" s="1021"/>
      <c r="AE15" s="1021"/>
      <c r="AF15" s="1021"/>
      <c r="AG15" s="1021"/>
      <c r="AH15" s="1021"/>
      <c r="AI15" s="1021"/>
      <c r="AJ15" s="1021"/>
      <c r="AK15" s="1021"/>
    </row>
    <row r="16" spans="1:37" s="701" customFormat="1" outlineLevel="1" x14ac:dyDescent="0.2">
      <c r="A16" s="1039" t="s">
        <v>1046</v>
      </c>
      <c r="B16" s="1528"/>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964</v>
      </c>
      <c r="S16" s="782">
        <f>SUMIFS(H11:H20,I11:I20,"="&amp;R16)</f>
        <v>0</v>
      </c>
      <c r="T16" s="782">
        <f>SUMIFS(K11:K20,I11:I20,"="&amp;R16)</f>
        <v>0</v>
      </c>
      <c r="U16" s="782">
        <f>SUMIFS(N11:N20,I11:I20,"="&amp;R16)</f>
        <v>0</v>
      </c>
      <c r="V16" s="1021"/>
      <c r="W16" s="777" t="s">
        <v>1051</v>
      </c>
      <c r="X16" s="1094">
        <f t="shared" si="2"/>
        <v>0</v>
      </c>
      <c r="Y16" s="1094">
        <f t="shared" si="2"/>
        <v>0</v>
      </c>
      <c r="Z16" s="1021" t="s">
        <v>966</v>
      </c>
      <c r="AA16" s="1021"/>
      <c r="AB16" s="1021"/>
      <c r="AC16" s="1021"/>
      <c r="AD16" s="1021"/>
      <c r="AE16" s="1021"/>
      <c r="AF16" s="1021"/>
      <c r="AG16" s="1021"/>
      <c r="AH16" s="1021"/>
      <c r="AI16" s="1021"/>
      <c r="AJ16" s="1021"/>
      <c r="AK16" s="1021"/>
    </row>
    <row r="17" spans="1:37" s="701" customFormat="1" outlineLevel="1" x14ac:dyDescent="0.2">
      <c r="A17" s="1039" t="s">
        <v>1046</v>
      </c>
      <c r="B17" s="1528"/>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965</v>
      </c>
      <c r="S17" s="782">
        <f>SUMIFS(H11:H20,I11:I20,"="&amp;R17)</f>
        <v>0</v>
      </c>
      <c r="T17" s="782">
        <f>SUMIFS(K11:K20,I11:I20,"="&amp;R17)</f>
        <v>0</v>
      </c>
      <c r="U17" s="782">
        <f>SUMIFS(N11:N20,I11:I20,"="&amp;R17)</f>
        <v>0</v>
      </c>
      <c r="V17" s="1021"/>
      <c r="W17" s="777" t="s">
        <v>1052</v>
      </c>
      <c r="X17" s="1094">
        <f t="shared" si="2"/>
        <v>0</v>
      </c>
      <c r="Y17" s="1094">
        <f t="shared" si="2"/>
        <v>0</v>
      </c>
      <c r="Z17" s="1036" t="s">
        <v>967</v>
      </c>
      <c r="AA17" s="1021"/>
      <c r="AB17" s="1021"/>
      <c r="AC17" s="1021"/>
      <c r="AD17" s="1021"/>
      <c r="AE17" s="1021"/>
      <c r="AF17" s="1021"/>
      <c r="AG17" s="1021"/>
      <c r="AH17" s="1021"/>
      <c r="AI17" s="1021"/>
      <c r="AJ17" s="1021"/>
      <c r="AK17" s="1021"/>
    </row>
    <row r="18" spans="1:37" s="701" customFormat="1" outlineLevel="1" x14ac:dyDescent="0.2">
      <c r="A18" s="1039" t="s">
        <v>1046</v>
      </c>
      <c r="B18" s="1528"/>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966</v>
      </c>
      <c r="S18" s="782">
        <f>SUMIFS(H11:H20,I11:I20,"="&amp;R18)</f>
        <v>0</v>
      </c>
      <c r="T18" s="782">
        <f>SUMIFS(K11:K20,I11:I20,"="&amp;R18)</f>
        <v>0</v>
      </c>
      <c r="U18" s="782">
        <f>SUMIFS(N11:N20,I11:I20,"="&amp;R18)</f>
        <v>0</v>
      </c>
      <c r="V18" s="1021"/>
      <c r="W18" s="777" t="s">
        <v>1053</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
      <c r="A19" s="1039" t="s">
        <v>1046</v>
      </c>
      <c r="B19" s="1528"/>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967</v>
      </c>
      <c r="S19" s="782">
        <f>SUMIFS(H11:H20,I11:I20,"="&amp;R19)</f>
        <v>0</v>
      </c>
      <c r="T19" s="782">
        <f>SUMIFS(K11:K20,I11:I20,"="&amp;S19)</f>
        <v>0</v>
      </c>
      <c r="U19" s="782">
        <f>SUMIFS(N11:N20,I11:I20,"="&amp;T19)</f>
        <v>0</v>
      </c>
      <c r="V19" s="1021"/>
      <c r="W19" s="777" t="s">
        <v>1054</v>
      </c>
      <c r="X19" s="1094">
        <f t="shared" si="2"/>
        <v>0</v>
      </c>
      <c r="Y19" s="1094">
        <f t="shared" si="2"/>
        <v>0</v>
      </c>
      <c r="AA19" s="1021"/>
      <c r="AB19" s="1021"/>
      <c r="AC19" s="1021"/>
      <c r="AD19" s="1021"/>
      <c r="AE19" s="1021"/>
      <c r="AF19" s="1021"/>
      <c r="AG19" s="1021"/>
      <c r="AH19" s="1021"/>
      <c r="AI19" s="1021"/>
      <c r="AJ19" s="1021"/>
      <c r="AK19" s="1021"/>
    </row>
    <row r="20" spans="1:37" s="701" customFormat="1" ht="13.5" outlineLevel="1" thickBot="1" x14ac:dyDescent="0.25">
      <c r="A20" s="1095" t="s">
        <v>686</v>
      </c>
      <c r="B20" s="1529"/>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1055</v>
      </c>
      <c r="AA20" s="1021"/>
      <c r="AB20" s="1021"/>
      <c r="AC20" s="1021"/>
      <c r="AD20" s="1021"/>
      <c r="AE20" s="1021"/>
      <c r="AF20" s="1021"/>
      <c r="AG20" s="1021"/>
      <c r="AH20" s="1021"/>
      <c r="AI20" s="1021"/>
      <c r="AJ20" s="1021"/>
      <c r="AK20" s="1021"/>
    </row>
    <row r="21" spans="1:37" s="701" customFormat="1" ht="12.75" customHeight="1" x14ac:dyDescent="0.2">
      <c r="A21" s="1030" t="s">
        <v>1056</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955</v>
      </c>
      <c r="T21" s="780" t="s">
        <v>958</v>
      </c>
      <c r="U21" s="780" t="s">
        <v>22</v>
      </c>
      <c r="V21" s="1021"/>
      <c r="W21" s="1021"/>
      <c r="X21" s="1530" t="s">
        <v>958</v>
      </c>
      <c r="Y21" s="1517" t="s">
        <v>952</v>
      </c>
      <c r="Z21" s="937" t="s">
        <v>1057</v>
      </c>
      <c r="AA21" s="1021"/>
      <c r="AB21" s="1021"/>
      <c r="AC21" s="1021"/>
      <c r="AD21" s="1021"/>
      <c r="AE21" s="1021"/>
      <c r="AF21" s="1021"/>
      <c r="AG21" s="1021"/>
      <c r="AH21" s="1021"/>
      <c r="AI21" s="1021"/>
      <c r="AJ21" s="1021"/>
      <c r="AK21" s="1021"/>
    </row>
    <row r="22" spans="1:37" s="701" customFormat="1" outlineLevel="1" x14ac:dyDescent="0.2">
      <c r="A22" s="1039" t="s">
        <v>1046</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959</v>
      </c>
      <c r="S22" s="782">
        <f>SUMIFS(H22:H31,I22:I31,"="&amp;R22)</f>
        <v>0</v>
      </c>
      <c r="T22" s="782">
        <f>SUMIFS(K22:K31,I22:I31,"="&amp;R22)</f>
        <v>0</v>
      </c>
      <c r="U22" s="782">
        <f>SUMIFS(N22:N31,I22:I31,"="&amp;R22)</f>
        <v>0</v>
      </c>
      <c r="V22" s="1021"/>
      <c r="X22" s="1531"/>
      <c r="Y22" s="1518"/>
      <c r="Z22" s="937" t="s">
        <v>1058</v>
      </c>
      <c r="AA22" s="1021"/>
      <c r="AB22" s="1021"/>
      <c r="AC22" s="1021"/>
      <c r="AD22" s="1021"/>
      <c r="AE22" s="1021"/>
      <c r="AF22" s="1021"/>
      <c r="AG22" s="1021"/>
      <c r="AH22" s="1021"/>
      <c r="AI22" s="1021"/>
      <c r="AJ22" s="1021"/>
      <c r="AK22" s="1021"/>
    </row>
    <row r="23" spans="1:37" s="701" customFormat="1" outlineLevel="1" x14ac:dyDescent="0.2">
      <c r="A23" s="1039" t="s">
        <v>1046</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960</v>
      </c>
      <c r="S23" s="782">
        <f>SUMIFS(H22:H31,I22:I31,"="&amp;R23)</f>
        <v>0</v>
      </c>
      <c r="T23" s="782">
        <f>SUMIFS(K22:K31,I22:I31,"="&amp;R23)</f>
        <v>0</v>
      </c>
      <c r="U23" s="782">
        <f>SUMIFS(N22:N31,I22:I31,"="&amp;R23)</f>
        <v>0</v>
      </c>
      <c r="V23" s="1021"/>
      <c r="W23" s="777" t="s">
        <v>1047</v>
      </c>
      <c r="X23" s="1094">
        <f>SUMIFS(K$22:K$31,$O$22:$O$31,"="&amp;$W23)</f>
        <v>0</v>
      </c>
      <c r="Y23" s="1094">
        <f>SUMIFS(L$22:L$31,$O$22:$O$31,"="&amp;$W23)</f>
        <v>0</v>
      </c>
      <c r="Z23" s="937" t="s">
        <v>1059</v>
      </c>
      <c r="AA23" s="1021"/>
      <c r="AB23" s="1021"/>
      <c r="AC23" s="1021"/>
      <c r="AD23" s="1021"/>
      <c r="AE23" s="1021"/>
      <c r="AF23" s="1021"/>
      <c r="AG23" s="1021"/>
      <c r="AH23" s="1021"/>
      <c r="AI23" s="1021"/>
      <c r="AJ23" s="1021"/>
      <c r="AK23" s="1021"/>
    </row>
    <row r="24" spans="1:37" s="701" customFormat="1" outlineLevel="1" x14ac:dyDescent="0.2">
      <c r="A24" s="1039" t="s">
        <v>1046</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961</v>
      </c>
      <c r="S24" s="782">
        <f>SUMIFS(H22:H31,I22:I31,"="&amp;R24)</f>
        <v>0</v>
      </c>
      <c r="T24" s="782">
        <f>SUMIFS(K22:K31,I22:I31,"="&amp;R24)</f>
        <v>0</v>
      </c>
      <c r="U24" s="782">
        <f>SUMIFS(N22:N31,I22:I31,"="&amp;R24)</f>
        <v>0</v>
      </c>
      <c r="V24" s="1021"/>
      <c r="W24" s="777" t="s">
        <v>1048</v>
      </c>
      <c r="X24" s="1094">
        <f t="shared" ref="X24:Y30" si="7">SUMIFS(K$22:K$31,$O$22:$O$31,"="&amp;$W24)</f>
        <v>0</v>
      </c>
      <c r="Y24" s="1094">
        <f t="shared" si="7"/>
        <v>0</v>
      </c>
      <c r="Z24" s="783" t="s">
        <v>1060</v>
      </c>
      <c r="AA24" s="1021"/>
      <c r="AB24" s="1021"/>
      <c r="AC24" s="1021"/>
      <c r="AD24" s="1021"/>
      <c r="AE24" s="1021"/>
      <c r="AF24" s="1021"/>
      <c r="AG24" s="1021"/>
      <c r="AH24" s="1021"/>
      <c r="AI24" s="1021"/>
      <c r="AJ24" s="1021"/>
      <c r="AK24" s="1021"/>
    </row>
    <row r="25" spans="1:37" s="701" customFormat="1" outlineLevel="1" x14ac:dyDescent="0.2">
      <c r="A25" s="1039" t="s">
        <v>1046</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962</v>
      </c>
      <c r="S25" s="782">
        <f>SUMIFS(H22:H31,I22:I31,"="&amp;R25)</f>
        <v>0</v>
      </c>
      <c r="T25" s="782">
        <f>SUMIFS(K22:K31,I22:I31,"="&amp;R25)</f>
        <v>0</v>
      </c>
      <c r="U25" s="782">
        <f>SUMIFS(N22:N31,I22:I31,"="&amp;R25)</f>
        <v>0</v>
      </c>
      <c r="V25" s="1021"/>
      <c r="W25" s="777" t="s">
        <v>1049</v>
      </c>
      <c r="X25" s="1094">
        <f t="shared" si="7"/>
        <v>0</v>
      </c>
      <c r="Y25" s="1094">
        <f t="shared" si="7"/>
        <v>0</v>
      </c>
      <c r="Z25" s="783" t="s">
        <v>1061</v>
      </c>
      <c r="AA25" s="1021"/>
      <c r="AB25" s="1021"/>
      <c r="AC25" s="1021"/>
      <c r="AD25" s="1021"/>
      <c r="AE25" s="1021"/>
      <c r="AF25" s="1021"/>
      <c r="AG25" s="1021"/>
      <c r="AH25" s="1021"/>
      <c r="AI25" s="1021"/>
      <c r="AJ25" s="1021"/>
      <c r="AK25" s="1021"/>
    </row>
    <row r="26" spans="1:37" s="701" customFormat="1" outlineLevel="1" x14ac:dyDescent="0.2">
      <c r="A26" s="1039" t="s">
        <v>1046</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963</v>
      </c>
      <c r="S26" s="782">
        <f>SUMIFS(H22:H31,I22:I31,"="&amp;R26)</f>
        <v>0</v>
      </c>
      <c r="T26" s="782">
        <f>SUMIFS(K22:K31,I22:I31,"="&amp;R26)</f>
        <v>0</v>
      </c>
      <c r="U26" s="782">
        <f>SUMIFS(N22:N31,I22:I31,"="&amp;R26)</f>
        <v>0</v>
      </c>
      <c r="V26" s="1021"/>
      <c r="W26" s="777" t="s">
        <v>1050</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
      <c r="A27" s="1039" t="s">
        <v>1046</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964</v>
      </c>
      <c r="S27" s="782">
        <f>SUMIFS(H22:H31,I22:I31,"="&amp;R27)</f>
        <v>0</v>
      </c>
      <c r="T27" s="782">
        <f>SUMIFS(K22:K31,I22:I31,"="&amp;R27)</f>
        <v>0</v>
      </c>
      <c r="U27" s="782">
        <f>SUMIFS(N22:N31,I22:I31,"="&amp;R27)</f>
        <v>0</v>
      </c>
      <c r="V27" s="1021"/>
      <c r="W27" s="777" t="s">
        <v>1051</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
      <c r="A28" s="1039" t="s">
        <v>1046</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965</v>
      </c>
      <c r="S28" s="782">
        <f>SUMIFS(H22:H31,I22:I31,"="&amp;R28)</f>
        <v>0</v>
      </c>
      <c r="T28" s="782">
        <f>SUMIFS(K22:K31,I22:I31,"="&amp;R28)</f>
        <v>0</v>
      </c>
      <c r="U28" s="782">
        <f>SUMIFS(N22:N31,I22:I31,"="&amp;R28)</f>
        <v>0</v>
      </c>
      <c r="V28" s="1021"/>
      <c r="W28" s="777" t="s">
        <v>1052</v>
      </c>
      <c r="X28" s="1094">
        <f t="shared" si="7"/>
        <v>0</v>
      </c>
      <c r="Y28" s="1094">
        <f t="shared" si="7"/>
        <v>0</v>
      </c>
      <c r="Z28" s="783" t="s">
        <v>1047</v>
      </c>
      <c r="AA28" s="1021"/>
      <c r="AB28" s="1021"/>
      <c r="AC28" s="1021"/>
      <c r="AD28" s="1021"/>
      <c r="AE28" s="1021"/>
      <c r="AF28" s="1021"/>
      <c r="AG28" s="1021"/>
      <c r="AH28" s="1021"/>
      <c r="AI28" s="1021"/>
      <c r="AJ28" s="1021"/>
      <c r="AK28" s="1021"/>
    </row>
    <row r="29" spans="1:37" s="701" customFormat="1" outlineLevel="1" x14ac:dyDescent="0.2">
      <c r="A29" s="1039" t="s">
        <v>1046</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966</v>
      </c>
      <c r="S29" s="782">
        <f>SUMIFS(H22:H31,I22:I31,"="&amp;R29)</f>
        <v>0</v>
      </c>
      <c r="T29" s="782">
        <f>SUMIFS(K22:K31,I22:I31,"="&amp;R29)</f>
        <v>0</v>
      </c>
      <c r="U29" s="782">
        <f>SUMIFS(N22:N31,I22:I31,"="&amp;R29)</f>
        <v>0</v>
      </c>
      <c r="V29" s="1021"/>
      <c r="W29" s="777" t="s">
        <v>1053</v>
      </c>
      <c r="X29" s="1094">
        <f t="shared" si="7"/>
        <v>0</v>
      </c>
      <c r="Y29" s="1094">
        <f t="shared" si="7"/>
        <v>0</v>
      </c>
      <c r="Z29" s="783" t="s">
        <v>1048</v>
      </c>
      <c r="AA29" s="1021"/>
      <c r="AB29" s="1021"/>
      <c r="AC29" s="1021"/>
      <c r="AD29" s="1021"/>
      <c r="AE29" s="1021"/>
      <c r="AF29" s="1021"/>
      <c r="AG29" s="1021"/>
      <c r="AH29" s="1021"/>
      <c r="AI29" s="1021"/>
      <c r="AJ29" s="1021"/>
      <c r="AK29" s="1021"/>
    </row>
    <row r="30" spans="1:37" s="701" customFormat="1" outlineLevel="1" x14ac:dyDescent="0.2">
      <c r="A30" s="1039" t="s">
        <v>1046</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967</v>
      </c>
      <c r="S30" s="782">
        <f>SUMIFS(H22:H31,I22:I31,"="&amp;R30)</f>
        <v>0</v>
      </c>
      <c r="T30" s="782">
        <f>SUMIFS(K22:K31,I22:I31,"="&amp;S30)</f>
        <v>0</v>
      </c>
      <c r="U30" s="782">
        <f>SUMIFS(N22:N31,I22:I31,"="&amp;T30)</f>
        <v>0</v>
      </c>
      <c r="V30" s="1021"/>
      <c r="W30" s="777" t="s">
        <v>1054</v>
      </c>
      <c r="X30" s="1094">
        <f t="shared" si="7"/>
        <v>0</v>
      </c>
      <c r="Y30" s="1094">
        <f t="shared" si="7"/>
        <v>0</v>
      </c>
      <c r="Z30" s="783" t="s">
        <v>1049</v>
      </c>
      <c r="AA30" s="1021"/>
      <c r="AB30" s="1021"/>
      <c r="AC30" s="1021"/>
      <c r="AD30" s="1021"/>
      <c r="AE30" s="1021"/>
      <c r="AF30" s="1021"/>
      <c r="AG30" s="1021"/>
      <c r="AH30" s="1021"/>
      <c r="AI30" s="1021"/>
      <c r="AJ30" s="1021"/>
      <c r="AK30" s="1021"/>
    </row>
    <row r="31" spans="1:37" s="701" customFormat="1" ht="13.5" outlineLevel="1" thickBot="1" x14ac:dyDescent="0.25">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1050</v>
      </c>
      <c r="AA31" s="1021"/>
      <c r="AB31" s="1021"/>
      <c r="AC31" s="1021"/>
      <c r="AD31" s="1021"/>
      <c r="AE31" s="1021"/>
      <c r="AF31" s="1021"/>
      <c r="AG31" s="1021"/>
      <c r="AH31" s="1021"/>
      <c r="AI31" s="1021"/>
      <c r="AJ31" s="1021"/>
      <c r="AK31" s="1021"/>
    </row>
    <row r="32" spans="1:37" s="701" customFormat="1" x14ac:dyDescent="0.2">
      <c r="A32" s="1030" t="s">
        <v>1062</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955</v>
      </c>
      <c r="T32" s="780" t="s">
        <v>958</v>
      </c>
      <c r="U32" s="780" t="s">
        <v>22</v>
      </c>
      <c r="V32" s="1021"/>
      <c r="W32" s="1021"/>
      <c r="X32" s="1530" t="s">
        <v>958</v>
      </c>
      <c r="Y32" s="1517" t="s">
        <v>952</v>
      </c>
      <c r="Z32" s="783" t="s">
        <v>1051</v>
      </c>
      <c r="AA32" s="1021"/>
      <c r="AB32" s="1021"/>
      <c r="AC32" s="1021"/>
      <c r="AD32" s="1021"/>
      <c r="AE32" s="1021"/>
      <c r="AF32" s="1021"/>
      <c r="AG32" s="1021"/>
      <c r="AH32" s="1021"/>
      <c r="AI32" s="1021"/>
      <c r="AJ32" s="1021"/>
      <c r="AK32" s="1021"/>
    </row>
    <row r="33" spans="1:37" s="701" customFormat="1" outlineLevel="1" x14ac:dyDescent="0.2">
      <c r="A33" s="1039" t="s">
        <v>1046</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959</v>
      </c>
      <c r="S33" s="782">
        <f>SUMIFS(H33:H42,I33:I42,"="&amp;R33)</f>
        <v>0</v>
      </c>
      <c r="T33" s="782">
        <f>SUMIFS(K33:K42,I33:I42,"="&amp;R33)</f>
        <v>0</v>
      </c>
      <c r="U33" s="782">
        <f>SUMIFS(N33:N42,I33:I42,"="&amp;R33)</f>
        <v>0</v>
      </c>
      <c r="V33" s="1021"/>
      <c r="X33" s="1531"/>
      <c r="Y33" s="1518"/>
      <c r="Z33" s="783" t="s">
        <v>1052</v>
      </c>
      <c r="AA33" s="1021"/>
      <c r="AB33" s="1021"/>
      <c r="AC33" s="1021"/>
      <c r="AD33" s="1021"/>
      <c r="AE33" s="1021"/>
      <c r="AF33" s="1021"/>
      <c r="AG33" s="1021"/>
      <c r="AH33" s="1021"/>
      <c r="AI33" s="1021"/>
      <c r="AJ33" s="1021"/>
      <c r="AK33" s="1021"/>
    </row>
    <row r="34" spans="1:37" s="701" customFormat="1" outlineLevel="1" x14ac:dyDescent="0.2">
      <c r="A34" s="1039" t="s">
        <v>1046</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960</v>
      </c>
      <c r="S34" s="782">
        <f>SUMIFS(H33:H42,I33:I42,"="&amp;R34)</f>
        <v>0</v>
      </c>
      <c r="T34" s="782">
        <f>SUMIFS(K33:K42,I33:I42,"="&amp;R34)</f>
        <v>0</v>
      </c>
      <c r="U34" s="782">
        <f>SUMIFS(N33:N42,I33:I42,"="&amp;R34)</f>
        <v>0</v>
      </c>
      <c r="V34" s="1021"/>
      <c r="W34" s="777" t="s">
        <v>1047</v>
      </c>
      <c r="X34" s="1094">
        <f>SUMIFS(K$33:K$42,$O$33:$O$42,"="&amp;$W34)</f>
        <v>0</v>
      </c>
      <c r="Y34" s="1094">
        <f>SUMIFS(L$33:L$42,$O$33:$O$42,"="&amp;$W34)</f>
        <v>0</v>
      </c>
      <c r="Z34" s="783" t="s">
        <v>1053</v>
      </c>
      <c r="AA34" s="1021"/>
      <c r="AB34" s="1021"/>
      <c r="AC34" s="1021"/>
      <c r="AD34" s="1021"/>
      <c r="AE34" s="1021"/>
      <c r="AF34" s="1021"/>
      <c r="AG34" s="1021"/>
      <c r="AH34" s="1021"/>
      <c r="AI34" s="1021"/>
      <c r="AJ34" s="1021"/>
      <c r="AK34" s="1021"/>
    </row>
    <row r="35" spans="1:37" s="701" customFormat="1" outlineLevel="1" x14ac:dyDescent="0.2">
      <c r="A35" s="1039" t="s">
        <v>1046</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961</v>
      </c>
      <c r="S35" s="782">
        <f>SUMIFS(H33:H42,I33:I42,"="&amp;R35)</f>
        <v>0</v>
      </c>
      <c r="T35" s="782">
        <f>SUMIFS(K33:K42,I33:I42,"="&amp;R35)</f>
        <v>0</v>
      </c>
      <c r="U35" s="782">
        <f>SUMIFS(N33:N42,I33:I42,"="&amp;R35)</f>
        <v>0</v>
      </c>
      <c r="V35" s="1021"/>
      <c r="W35" s="777" t="s">
        <v>1048</v>
      </c>
      <c r="X35" s="1094">
        <f t="shared" ref="X35:Y41" si="12">SUMIFS(K$33:K$42,$O$33:$O$42,"="&amp;$W35)</f>
        <v>0</v>
      </c>
      <c r="Y35" s="1094">
        <f t="shared" si="12"/>
        <v>0</v>
      </c>
      <c r="Z35" s="783" t="s">
        <v>1054</v>
      </c>
      <c r="AA35" s="1021"/>
      <c r="AB35" s="1021"/>
      <c r="AC35" s="1021"/>
      <c r="AD35" s="1021"/>
      <c r="AE35" s="1021"/>
      <c r="AF35" s="1021"/>
      <c r="AG35" s="1021"/>
      <c r="AH35" s="1021"/>
      <c r="AI35" s="1021"/>
      <c r="AJ35" s="1021"/>
      <c r="AK35" s="1021"/>
    </row>
    <row r="36" spans="1:37" s="701" customFormat="1" outlineLevel="1" x14ac:dyDescent="0.2">
      <c r="A36" s="1039" t="s">
        <v>1046</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962</v>
      </c>
      <c r="S36" s="782">
        <f>SUMIFS(H33:H42,I33:I42,"="&amp;R36)</f>
        <v>0</v>
      </c>
      <c r="T36" s="782">
        <f>SUMIFS(K33:K42,I33:I42,"="&amp;R36)</f>
        <v>0</v>
      </c>
      <c r="U36" s="782">
        <f>SUMIFS(N33:N42,I33:I42,"="&amp;R36)</f>
        <v>0</v>
      </c>
      <c r="V36" s="1021"/>
      <c r="W36" s="777" t="s">
        <v>1049</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
      <c r="A37" s="1039" t="s">
        <v>1046</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963</v>
      </c>
      <c r="S37" s="782">
        <f>SUMIFS(H33:H42,I33:I42,"="&amp;R37)</f>
        <v>0</v>
      </c>
      <c r="T37" s="782">
        <f>SUMIFS(K33:K42,I33:I42,"="&amp;R37)</f>
        <v>0</v>
      </c>
      <c r="U37" s="782">
        <f>SUMIFS(N33:N42,I33:I42,"="&amp;R37)</f>
        <v>0</v>
      </c>
      <c r="V37" s="1021"/>
      <c r="W37" s="777" t="s">
        <v>1050</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
      <c r="A38" s="1039" t="s">
        <v>1046</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964</v>
      </c>
      <c r="S38" s="782">
        <f>SUMIFS(H33:H42,I33:I42,"="&amp;R38)</f>
        <v>0</v>
      </c>
      <c r="T38" s="782">
        <f>SUMIFS(K33:K42,I33:I42,"="&amp;R38)</f>
        <v>0</v>
      </c>
      <c r="U38" s="782">
        <f>SUMIFS(N33:N42,I33:I42,"="&amp;R38)</f>
        <v>0</v>
      </c>
      <c r="V38" s="1021"/>
      <c r="W38" s="777" t="s">
        <v>1051</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
      <c r="A39" s="1039" t="s">
        <v>1046</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965</v>
      </c>
      <c r="S39" s="782">
        <f>SUMIFS(H33:H42,I33:I42,"="&amp;R39)</f>
        <v>0</v>
      </c>
      <c r="T39" s="782">
        <f>SUMIFS(K33:K42,I33:I42,"="&amp;R39)</f>
        <v>0</v>
      </c>
      <c r="U39" s="782">
        <f>SUMIFS(N33:N42,I33:I42,"="&amp;R39)</f>
        <v>0</v>
      </c>
      <c r="V39" s="1021"/>
      <c r="W39" s="777" t="s">
        <v>1052</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
      <c r="A40" s="1039" t="s">
        <v>1046</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966</v>
      </c>
      <c r="S40" s="782">
        <f>SUMIFS(H33:H42,I33:I42,"="&amp;R40)</f>
        <v>0</v>
      </c>
      <c r="T40" s="782">
        <f>SUMIFS(K33:K42,I33:I42,"="&amp;R40)</f>
        <v>0</v>
      </c>
      <c r="U40" s="782">
        <f>SUMIFS(N33:N42,I33:I42,"="&amp;R40)</f>
        <v>0</v>
      </c>
      <c r="V40" s="1021"/>
      <c r="W40" s="777" t="s">
        <v>1053</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
      <c r="A41" s="1039" t="s">
        <v>1046</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967</v>
      </c>
      <c r="S41" s="782">
        <f>SUMIFS(H33:H42,I33:I42,"="&amp;R41)</f>
        <v>0</v>
      </c>
      <c r="T41" s="782">
        <f>SUMIFS(K33:K42,I33:I42,"="&amp;S41)</f>
        <v>0</v>
      </c>
      <c r="U41" s="782">
        <f>SUMIFS(N33:N42,I33:I42,"="&amp;T41)</f>
        <v>0</v>
      </c>
      <c r="V41" s="1021"/>
      <c r="W41" s="777" t="s">
        <v>1054</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5" outlineLevel="1" thickBot="1" x14ac:dyDescent="0.25">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5.5" x14ac:dyDescent="0.2">
      <c r="A43" s="1030" t="s">
        <v>1063</v>
      </c>
      <c r="B43" s="1097" t="s">
        <v>1064</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955</v>
      </c>
      <c r="T43" s="780" t="s">
        <v>958</v>
      </c>
      <c r="U43" s="780" t="s">
        <v>22</v>
      </c>
      <c r="V43" s="1021"/>
      <c r="W43" s="1021"/>
      <c r="X43" s="1530" t="s">
        <v>958</v>
      </c>
      <c r="Y43" s="1517" t="s">
        <v>952</v>
      </c>
      <c r="Z43" s="1021"/>
      <c r="AA43" s="1021"/>
      <c r="AB43" s="1021"/>
      <c r="AC43" s="1021"/>
      <c r="AD43" s="1021"/>
      <c r="AE43" s="1021"/>
      <c r="AF43" s="1021"/>
      <c r="AG43" s="1021"/>
      <c r="AH43" s="1021"/>
      <c r="AI43" s="1021"/>
      <c r="AJ43" s="1021"/>
      <c r="AK43" s="1021"/>
    </row>
    <row r="44" spans="1:37" s="701" customFormat="1" outlineLevel="1" x14ac:dyDescent="0.2">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959</v>
      </c>
      <c r="S44" s="782">
        <f>SUMIFS(H44:H53,I44:I53,"="&amp;R44)</f>
        <v>0</v>
      </c>
      <c r="T44" s="782">
        <f>SUMIFS(K44:K53,I44:I53,"="&amp;R44)</f>
        <v>0</v>
      </c>
      <c r="U44" s="782">
        <f>SUMIFS(N44:N53,I44:I53,"="&amp;R44)</f>
        <v>0</v>
      </c>
      <c r="V44" s="1021"/>
      <c r="X44" s="1531"/>
      <c r="Y44" s="1518"/>
      <c r="Z44" s="1021"/>
      <c r="AA44" s="1021"/>
      <c r="AB44" s="1021"/>
      <c r="AC44" s="1021"/>
      <c r="AD44" s="1021"/>
      <c r="AE44" s="1021"/>
      <c r="AF44" s="1021"/>
      <c r="AG44" s="1021"/>
      <c r="AH44" s="1021"/>
      <c r="AI44" s="1021"/>
      <c r="AJ44" s="1021"/>
      <c r="AK44" s="1021"/>
    </row>
    <row r="45" spans="1:37" s="701" customFormat="1" outlineLevel="1" x14ac:dyDescent="0.2">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960</v>
      </c>
      <c r="S45" s="782">
        <f>SUMIFS(H44:H53,I44:I53,"="&amp;R45)</f>
        <v>0</v>
      </c>
      <c r="T45" s="782">
        <f>SUMIFS(K44:K53,I44:I53,"="&amp;R45)</f>
        <v>0</v>
      </c>
      <c r="U45" s="782">
        <f>SUMIFS(N44:N53,I44:I53,"="&amp;R45)</f>
        <v>0</v>
      </c>
      <c r="V45" s="1021"/>
      <c r="W45" s="777" t="s">
        <v>1047</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961</v>
      </c>
      <c r="S46" s="782">
        <f>SUMIFS(H44:H53,I44:I53,"="&amp;R46)</f>
        <v>0</v>
      </c>
      <c r="T46" s="782">
        <f>SUMIFS(K44:K53,I44:I53,"="&amp;R46)</f>
        <v>0</v>
      </c>
      <c r="U46" s="782">
        <f>SUMIFS(N44:N53,I44:I53,"="&amp;R46)</f>
        <v>0</v>
      </c>
      <c r="V46" s="1021"/>
      <c r="W46" s="777" t="s">
        <v>1048</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962</v>
      </c>
      <c r="S47" s="782">
        <f>SUMIFS(H44:H53,I44:I53,"="&amp;R47)</f>
        <v>0</v>
      </c>
      <c r="T47" s="782">
        <f>SUMIFS(K44:K53,I44:I53,"="&amp;R47)</f>
        <v>0</v>
      </c>
      <c r="U47" s="782">
        <f>SUMIFS(N44:N53,I44:I53,"="&amp;R47)</f>
        <v>0</v>
      </c>
      <c r="V47" s="1021"/>
      <c r="W47" s="777" t="s">
        <v>1049</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963</v>
      </c>
      <c r="S48" s="782">
        <f>SUMIFS(H44:H53,I44:I53,"="&amp;R48)</f>
        <v>0</v>
      </c>
      <c r="T48" s="782">
        <f>SUMIFS(K44:K53,I44:I53,"="&amp;R48)</f>
        <v>0</v>
      </c>
      <c r="U48" s="782">
        <f>SUMIFS(N44:N53,I44:I53,"="&amp;R48)</f>
        <v>0</v>
      </c>
      <c r="V48" s="1021"/>
      <c r="W48" s="777" t="s">
        <v>1050</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964</v>
      </c>
      <c r="S49" s="782">
        <f>SUMIFS(H44:H53,I44:I53,"="&amp;R49)</f>
        <v>0</v>
      </c>
      <c r="T49" s="782">
        <f>SUMIFS(K44:K53,I44:I53,"="&amp;R49)</f>
        <v>0</v>
      </c>
      <c r="U49" s="782">
        <f>SUMIFS(N44:N53,I44:I53,"="&amp;R49)</f>
        <v>0</v>
      </c>
      <c r="V49" s="1021"/>
      <c r="W49" s="777" t="s">
        <v>1051</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965</v>
      </c>
      <c r="S50" s="782">
        <f>SUMIFS(H44:H53,I44:I53,"="&amp;R50)</f>
        <v>0</v>
      </c>
      <c r="T50" s="782">
        <f>SUMIFS(K44:K53,I44:I53,"="&amp;R50)</f>
        <v>0</v>
      </c>
      <c r="U50" s="782">
        <f>SUMIFS(N44:N53,I44:I53,"="&amp;R50)</f>
        <v>0</v>
      </c>
      <c r="V50" s="1021"/>
      <c r="W50" s="777" t="s">
        <v>1052</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966</v>
      </c>
      <c r="S51" s="782">
        <f>SUMIFS(H44:H53,I44:I53,"="&amp;R51)</f>
        <v>0</v>
      </c>
      <c r="T51" s="782">
        <f>SUMIFS(K44:K53,I44:I53,"="&amp;R51)</f>
        <v>0</v>
      </c>
      <c r="U51" s="782">
        <f>SUMIFS(N44:N53,I44:I53,"="&amp;R51)</f>
        <v>0</v>
      </c>
      <c r="V51" s="1021"/>
      <c r="W51" s="777" t="s">
        <v>1053</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967</v>
      </c>
      <c r="S52" s="782">
        <f>SUMIFS(H44:H53,I44:I53,"="&amp;R52)</f>
        <v>0</v>
      </c>
      <c r="T52" s="782">
        <f>SUMIFS(K44:K53,I44:I53,"="&amp;S52)</f>
        <v>0</v>
      </c>
      <c r="U52" s="782">
        <f>SUMIFS(N44:N53,I44:I53,"="&amp;T52)</f>
        <v>0</v>
      </c>
      <c r="V52" s="1021"/>
      <c r="W52" s="777" t="s">
        <v>1054</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5" outlineLevel="1" thickBot="1" x14ac:dyDescent="0.25">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
      <c r="A54" s="1099" t="s">
        <v>1065</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955</v>
      </c>
      <c r="T54" s="780" t="s">
        <v>958</v>
      </c>
      <c r="U54" s="780" t="s">
        <v>22</v>
      </c>
      <c r="V54" s="1021"/>
      <c r="W54" s="1021"/>
      <c r="X54" s="1530" t="s">
        <v>958</v>
      </c>
      <c r="Y54" s="1517" t="s">
        <v>952</v>
      </c>
      <c r="Z54" s="1021"/>
      <c r="AA54" s="1021"/>
      <c r="AB54" s="1021"/>
      <c r="AC54" s="1021"/>
      <c r="AD54" s="1021"/>
      <c r="AE54" s="1021"/>
      <c r="AF54" s="1021"/>
      <c r="AG54" s="1021"/>
      <c r="AH54" s="1021"/>
      <c r="AI54" s="1021"/>
      <c r="AJ54" s="1021"/>
      <c r="AK54" s="1021"/>
    </row>
    <row r="55" spans="1:37" s="701" customFormat="1" outlineLevel="1" x14ac:dyDescent="0.2">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959</v>
      </c>
      <c r="S55" s="782">
        <f>SUMIFS(H55:H64,I55:I64,"="&amp;R55)</f>
        <v>0</v>
      </c>
      <c r="T55" s="782">
        <f>SUMIFS(K55:K64,I55:I64,"="&amp;R55)</f>
        <v>0</v>
      </c>
      <c r="U55" s="782">
        <f>SUMIFS(N55:N64,I55:I64,"="&amp;R55)</f>
        <v>0</v>
      </c>
      <c r="V55" s="1021"/>
      <c r="X55" s="1531"/>
      <c r="Y55" s="1518"/>
      <c r="Z55" s="1021"/>
      <c r="AA55" s="1021"/>
      <c r="AB55" s="1021"/>
      <c r="AC55" s="1021"/>
      <c r="AD55" s="1021"/>
      <c r="AE55" s="1021"/>
      <c r="AF55" s="1021"/>
      <c r="AG55" s="1021"/>
      <c r="AH55" s="1021"/>
      <c r="AI55" s="1021"/>
      <c r="AJ55" s="1021"/>
      <c r="AK55" s="1021"/>
    </row>
    <row r="56" spans="1:37" s="701" customFormat="1" outlineLevel="1" x14ac:dyDescent="0.2">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960</v>
      </c>
      <c r="S56" s="782">
        <f>SUMIFS(H55:H64,I55:I64,"="&amp;R56)</f>
        <v>0</v>
      </c>
      <c r="T56" s="782">
        <f>SUMIFS(K55:K64,I55:I64,"="&amp;R56)</f>
        <v>0</v>
      </c>
      <c r="U56" s="782">
        <f>SUMIFS(N55:N64,I55:I64,"="&amp;R56)</f>
        <v>0</v>
      </c>
      <c r="V56" s="1021"/>
      <c r="W56" s="777" t="s">
        <v>1047</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961</v>
      </c>
      <c r="S57" s="782">
        <f>SUMIFS(H55:H64,I55:I64,"="&amp;R57)</f>
        <v>0</v>
      </c>
      <c r="T57" s="782">
        <f>SUMIFS(K55:K64,I55:I64,"="&amp;R57)</f>
        <v>0</v>
      </c>
      <c r="U57" s="782">
        <f>SUMIFS(N55:N64,I55:I64,"="&amp;R57)</f>
        <v>0</v>
      </c>
      <c r="V57" s="1021"/>
      <c r="W57" s="777" t="s">
        <v>1048</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962</v>
      </c>
      <c r="S58" s="782">
        <f>SUMIFS(H55:H64,I55:I64,"="&amp;R58)</f>
        <v>0</v>
      </c>
      <c r="T58" s="782">
        <f>SUMIFS(K55:K64,I55:I64,"="&amp;R58)</f>
        <v>0</v>
      </c>
      <c r="U58" s="782">
        <f>SUMIFS(N55:N64,I55:I64,"="&amp;R58)</f>
        <v>0</v>
      </c>
      <c r="V58" s="1021"/>
      <c r="W58" s="777" t="s">
        <v>1049</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963</v>
      </c>
      <c r="S59" s="782">
        <f>SUMIFS(H55:H64,I55:I64,"="&amp;R59)</f>
        <v>0</v>
      </c>
      <c r="T59" s="782">
        <f>SUMIFS(K55:K64,I55:I64,"="&amp;R59)</f>
        <v>0</v>
      </c>
      <c r="U59" s="782">
        <f>SUMIFS(N55:N64,I55:I64,"="&amp;R59)</f>
        <v>0</v>
      </c>
      <c r="V59" s="1021"/>
      <c r="W59" s="777" t="s">
        <v>1050</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964</v>
      </c>
      <c r="S60" s="782">
        <f>SUMIFS(H55:H64,I55:I64,"="&amp;R60)</f>
        <v>0</v>
      </c>
      <c r="T60" s="782">
        <f>SUMIFS(K55:K64,I55:I64,"="&amp;R60)</f>
        <v>0</v>
      </c>
      <c r="U60" s="782">
        <f>SUMIFS(N55:N64,I55:I64,"="&amp;R60)</f>
        <v>0</v>
      </c>
      <c r="V60" s="1021"/>
      <c r="W60" s="777" t="s">
        <v>1051</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965</v>
      </c>
      <c r="S61" s="782">
        <f>SUMIFS(H55:H64,I55:I64,"="&amp;R61)</f>
        <v>0</v>
      </c>
      <c r="T61" s="782">
        <f>SUMIFS(K55:K64,I55:I64,"="&amp;R61)</f>
        <v>0</v>
      </c>
      <c r="U61" s="782">
        <f>SUMIFS(N55:N64,I55:I64,"="&amp;R61)</f>
        <v>0</v>
      </c>
      <c r="V61" s="1021"/>
      <c r="W61" s="777" t="s">
        <v>1052</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966</v>
      </c>
      <c r="S62" s="782">
        <f>SUMIFS(H55:H64,I55:I64,"="&amp;R62)</f>
        <v>0</v>
      </c>
      <c r="T62" s="782">
        <f>SUMIFS(K55:K64,I55:I64,"="&amp;R62)</f>
        <v>0</v>
      </c>
      <c r="U62" s="782">
        <f>SUMIFS(N55:N64,I55:I64,"="&amp;R62)</f>
        <v>0</v>
      </c>
      <c r="V62" s="1021"/>
      <c r="W62" s="777" t="s">
        <v>1053</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967</v>
      </c>
      <c r="S63" s="782">
        <f>SUMIFS(H55:H64,I55:I64,"="&amp;R63)</f>
        <v>0</v>
      </c>
      <c r="T63" s="782">
        <f>SUMIFS(K55:K64,I55:I64,"="&amp;S63)</f>
        <v>0</v>
      </c>
      <c r="U63" s="782">
        <f>SUMIFS(N55:N64,I55:I64,"="&amp;T63)</f>
        <v>0</v>
      </c>
      <c r="V63" s="1021"/>
      <c r="W63" s="777" t="s">
        <v>1054</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5" outlineLevel="1" thickBot="1" x14ac:dyDescent="0.25">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
      <c r="A65" s="1099" t="s">
        <v>1066</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955</v>
      </c>
      <c r="T65" s="780" t="s">
        <v>958</v>
      </c>
      <c r="U65" s="780" t="s">
        <v>22</v>
      </c>
      <c r="V65" s="1021"/>
      <c r="W65" s="1021"/>
      <c r="X65" s="1530" t="s">
        <v>958</v>
      </c>
      <c r="Y65" s="1517" t="s">
        <v>952</v>
      </c>
      <c r="Z65" s="1021"/>
      <c r="AA65" s="1021"/>
      <c r="AB65" s="1021"/>
      <c r="AC65" s="1021"/>
      <c r="AD65" s="1021"/>
      <c r="AE65" s="1021"/>
      <c r="AF65" s="1021"/>
      <c r="AG65" s="1021"/>
      <c r="AH65" s="1021"/>
      <c r="AI65" s="1021"/>
      <c r="AJ65" s="1021"/>
      <c r="AK65" s="1021"/>
    </row>
    <row r="66" spans="1:37" s="701" customFormat="1" outlineLevel="1" x14ac:dyDescent="0.2">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959</v>
      </c>
      <c r="S66" s="782">
        <f>SUMIFS(H66:H75,I66:I75,"="&amp;R66)</f>
        <v>0</v>
      </c>
      <c r="T66" s="782">
        <f>SUMIFS(K66:K75,I66:I75,"="&amp;R66)</f>
        <v>0</v>
      </c>
      <c r="U66" s="782">
        <f>SUMIFS(N66:N75,I66:I75,"="&amp;R66)</f>
        <v>0</v>
      </c>
      <c r="V66" s="1021"/>
      <c r="X66" s="1531"/>
      <c r="Y66" s="1518"/>
      <c r="Z66" s="1021"/>
      <c r="AA66" s="1021"/>
      <c r="AB66" s="1021"/>
      <c r="AC66" s="1021"/>
      <c r="AD66" s="1021"/>
      <c r="AE66" s="1021"/>
      <c r="AF66" s="1021"/>
      <c r="AG66" s="1021"/>
      <c r="AH66" s="1021"/>
      <c r="AI66" s="1021"/>
      <c r="AJ66" s="1021"/>
      <c r="AK66" s="1021"/>
    </row>
    <row r="67" spans="1:37" s="701" customFormat="1" outlineLevel="1" x14ac:dyDescent="0.2">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960</v>
      </c>
      <c r="S67" s="782">
        <f>SUMIFS(H66:H75,I66:I75,"="&amp;R67)</f>
        <v>0</v>
      </c>
      <c r="T67" s="782">
        <f>SUMIFS(K66:K75,I66:I75,"="&amp;R67)</f>
        <v>0</v>
      </c>
      <c r="U67" s="782">
        <f>SUMIFS(N66:N75,I66:I75,"="&amp;R67)</f>
        <v>0</v>
      </c>
      <c r="V67" s="1021"/>
      <c r="W67" s="777" t="s">
        <v>1047</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961</v>
      </c>
      <c r="S68" s="782">
        <f>SUMIFS(H66:H75,I66:I75,"="&amp;R68)</f>
        <v>0</v>
      </c>
      <c r="T68" s="782">
        <f>SUMIFS(K66:K75,I66:I75,"="&amp;R68)</f>
        <v>0</v>
      </c>
      <c r="U68" s="782">
        <f>SUMIFS(N66:N75,I66:I75,"="&amp;R68)</f>
        <v>0</v>
      </c>
      <c r="V68" s="1021"/>
      <c r="W68" s="777" t="s">
        <v>1048</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962</v>
      </c>
      <c r="S69" s="782">
        <f>SUMIFS(H66:H75,I66:I75,"="&amp;R69)</f>
        <v>0</v>
      </c>
      <c r="T69" s="782">
        <f>SUMIFS(K66:K75,I66:I75,"="&amp;R69)</f>
        <v>0</v>
      </c>
      <c r="U69" s="782">
        <f>SUMIFS(N66:N75,I66:I75,"="&amp;R69)</f>
        <v>0</v>
      </c>
      <c r="V69" s="1021"/>
      <c r="W69" s="777" t="s">
        <v>1049</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963</v>
      </c>
      <c r="S70" s="782">
        <f>SUMIFS(H66:H75,I66:I75,"="&amp;R70)</f>
        <v>0</v>
      </c>
      <c r="T70" s="782">
        <f>SUMIFS(K66:K75,I66:I75,"="&amp;R70)</f>
        <v>0</v>
      </c>
      <c r="U70" s="782">
        <f>SUMIFS(N66:N75,I66:I75,"="&amp;R70)</f>
        <v>0</v>
      </c>
      <c r="V70" s="1021"/>
      <c r="W70" s="777" t="s">
        <v>1050</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964</v>
      </c>
      <c r="S71" s="782">
        <f>SUMIFS(H66:H75,I66:I75,"="&amp;R71)</f>
        <v>0</v>
      </c>
      <c r="T71" s="782">
        <f>SUMIFS(K66:K75,I66:I75,"="&amp;R71)</f>
        <v>0</v>
      </c>
      <c r="U71" s="782">
        <f>SUMIFS(N66:N75,I66:I75,"="&amp;R71)</f>
        <v>0</v>
      </c>
      <c r="V71" s="1021"/>
      <c r="W71" s="777" t="s">
        <v>1051</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965</v>
      </c>
      <c r="S72" s="782">
        <f>SUMIFS(H66:H75,I66:I75,"="&amp;R72)</f>
        <v>0</v>
      </c>
      <c r="T72" s="782">
        <f>SUMIFS(K66:K75,I66:I75,"="&amp;R72)</f>
        <v>0</v>
      </c>
      <c r="U72" s="782">
        <f>SUMIFS(N66:N75,I66:I75,"="&amp;R72)</f>
        <v>0</v>
      </c>
      <c r="V72" s="1021"/>
      <c r="W72" s="777" t="s">
        <v>1052</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966</v>
      </c>
      <c r="S73" s="782">
        <f>SUMIFS(H66:H75,I66:I75,"="&amp;R73)</f>
        <v>0</v>
      </c>
      <c r="T73" s="782">
        <f>SUMIFS(K66:K75,I66:I75,"="&amp;R73)</f>
        <v>0</v>
      </c>
      <c r="U73" s="782">
        <f>SUMIFS(N66:N75,I66:I75,"="&amp;R73)</f>
        <v>0</v>
      </c>
      <c r="V73" s="1021"/>
      <c r="W73" s="777" t="s">
        <v>1053</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967</v>
      </c>
      <c r="S74" s="782">
        <f>SUMIFS(H66:H75,I66:I75,"="&amp;R74)</f>
        <v>0</v>
      </c>
      <c r="T74" s="782">
        <f>SUMIFS(K66:K75,I66:I75,"="&amp;S74)</f>
        <v>0</v>
      </c>
      <c r="U74" s="782">
        <f>SUMIFS(N66:N75,I66:I75,"="&amp;T74)</f>
        <v>0</v>
      </c>
      <c r="V74" s="1021"/>
      <c r="W74" s="777" t="s">
        <v>1054</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5" outlineLevel="1" thickBot="1" x14ac:dyDescent="0.25">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
      <c r="A76" s="1099" t="s">
        <v>1067</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955</v>
      </c>
      <c r="T76" s="780" t="s">
        <v>958</v>
      </c>
      <c r="U76" s="780" t="s">
        <v>22</v>
      </c>
      <c r="V76" s="1021"/>
      <c r="W76" s="1021"/>
      <c r="X76" s="1530" t="s">
        <v>958</v>
      </c>
      <c r="Y76" s="1517" t="s">
        <v>952</v>
      </c>
      <c r="Z76" s="1021"/>
      <c r="AA76" s="1021"/>
      <c r="AB76" s="1021"/>
      <c r="AC76" s="1021"/>
      <c r="AD76" s="1021"/>
      <c r="AE76" s="1021"/>
      <c r="AF76" s="1021"/>
      <c r="AG76" s="1021"/>
      <c r="AH76" s="1021"/>
      <c r="AI76" s="1021"/>
      <c r="AJ76" s="1021"/>
      <c r="AK76" s="1021"/>
    </row>
    <row r="77" spans="1:37" s="701" customFormat="1" outlineLevel="1" x14ac:dyDescent="0.2">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959</v>
      </c>
      <c r="S77" s="782">
        <f>SUMIFS(H77:H86,I77:I86,"="&amp;R77)</f>
        <v>0</v>
      </c>
      <c r="T77" s="782">
        <f>SUMIFS(K77:K86,I77:I86,"="&amp;R77)</f>
        <v>0</v>
      </c>
      <c r="U77" s="782">
        <f>SUMIFS(N77:N86,I77:I86,"="&amp;R77)</f>
        <v>0</v>
      </c>
      <c r="V77" s="1021"/>
      <c r="X77" s="1531"/>
      <c r="Y77" s="1518"/>
      <c r="Z77" s="1021"/>
      <c r="AA77" s="1021"/>
      <c r="AB77" s="1021"/>
      <c r="AC77" s="1021"/>
      <c r="AD77" s="1021"/>
      <c r="AE77" s="1021"/>
      <c r="AF77" s="1021"/>
      <c r="AG77" s="1021"/>
      <c r="AH77" s="1021"/>
      <c r="AI77" s="1021"/>
      <c r="AJ77" s="1021"/>
      <c r="AK77" s="1021"/>
    </row>
    <row r="78" spans="1:37" s="701" customFormat="1" outlineLevel="1" x14ac:dyDescent="0.2">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960</v>
      </c>
      <c r="S78" s="782">
        <f>SUMIFS(H77:H86,I77:I86,"="&amp;R78)</f>
        <v>0</v>
      </c>
      <c r="T78" s="782">
        <f>SUMIFS(K77:K86,I77:I86,"="&amp;R78)</f>
        <v>0</v>
      </c>
      <c r="U78" s="782">
        <f>SUMIFS(N77:N86,I77:I86,"="&amp;R78)</f>
        <v>0</v>
      </c>
      <c r="V78" s="1021"/>
      <c r="W78" s="777" t="s">
        <v>1047</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961</v>
      </c>
      <c r="S79" s="782">
        <f>SUMIFS(H77:H86,I77:I86,"="&amp;R79)</f>
        <v>0</v>
      </c>
      <c r="T79" s="782">
        <f>SUMIFS(K77:K86,I77:I86,"="&amp;R79)</f>
        <v>0</v>
      </c>
      <c r="U79" s="782">
        <f>SUMIFS(N77:N86,I77:I86,"="&amp;R79)</f>
        <v>0</v>
      </c>
      <c r="V79" s="1021"/>
      <c r="W79" s="777" t="s">
        <v>1048</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962</v>
      </c>
      <c r="S80" s="782">
        <f>SUMIFS(H77:H86,I77:I86,"="&amp;R80)</f>
        <v>0</v>
      </c>
      <c r="T80" s="782">
        <f>SUMIFS(K77:K86,I77:I86,"="&amp;R80)</f>
        <v>0</v>
      </c>
      <c r="U80" s="782">
        <f>SUMIFS(N77:N86,I77:I86,"="&amp;R80)</f>
        <v>0</v>
      </c>
      <c r="V80" s="1021"/>
      <c r="W80" s="777" t="s">
        <v>1049</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963</v>
      </c>
      <c r="S81" s="782">
        <f>SUMIFS(H77:H86,I77:I86,"="&amp;R81)</f>
        <v>0</v>
      </c>
      <c r="T81" s="782">
        <f>SUMIFS(K77:K86,I77:I86,"="&amp;R81)</f>
        <v>0</v>
      </c>
      <c r="U81" s="782">
        <f>SUMIFS(N77:N86,I77:I86,"="&amp;R81)</f>
        <v>0</v>
      </c>
      <c r="V81" s="1021"/>
      <c r="W81" s="777" t="s">
        <v>1050</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964</v>
      </c>
      <c r="S82" s="782">
        <f>SUMIFS(H77:H86,I77:I86,"="&amp;R82)</f>
        <v>0</v>
      </c>
      <c r="T82" s="782">
        <f>SUMIFS(K77:K86,I77:I86,"="&amp;R82)</f>
        <v>0</v>
      </c>
      <c r="U82" s="782">
        <f>SUMIFS(N77:N86,I77:I86,"="&amp;R82)</f>
        <v>0</v>
      </c>
      <c r="V82" s="1021"/>
      <c r="W82" s="777" t="s">
        <v>1051</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965</v>
      </c>
      <c r="S83" s="782">
        <f>SUMIFS(H77:H86,I77:I86,"="&amp;R83)</f>
        <v>0</v>
      </c>
      <c r="T83" s="782">
        <f>SUMIFS(K77:K86,I77:I86,"="&amp;R83)</f>
        <v>0</v>
      </c>
      <c r="U83" s="782">
        <f>SUMIFS(N77:N86,I77:I86,"="&amp;R83)</f>
        <v>0</v>
      </c>
      <c r="V83" s="1021"/>
      <c r="W83" s="777" t="s">
        <v>1052</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966</v>
      </c>
      <c r="S84" s="782">
        <f>SUMIFS(H77:H86,I77:I86,"="&amp;R84)</f>
        <v>0</v>
      </c>
      <c r="T84" s="782">
        <f>SUMIFS(K77:K86,I77:I86,"="&amp;R84)</f>
        <v>0</v>
      </c>
      <c r="U84" s="782">
        <f>SUMIFS(N77:N86,I77:I86,"="&amp;R84)</f>
        <v>0</v>
      </c>
      <c r="V84" s="1021"/>
      <c r="W84" s="777" t="s">
        <v>1053</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967</v>
      </c>
      <c r="S85" s="782">
        <f>SUMIFS(H77:H86,I77:I86,"="&amp;R85)</f>
        <v>0</v>
      </c>
      <c r="T85" s="782">
        <f>SUMIFS(K77:K86,I77:I86,"="&amp;S85)</f>
        <v>0</v>
      </c>
      <c r="U85" s="782">
        <f>SUMIFS(N77:N86,I77:I86,"="&amp;T85)</f>
        <v>0</v>
      </c>
      <c r="V85" s="1021"/>
      <c r="W85" s="777" t="s">
        <v>1054</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5" outlineLevel="1" thickBot="1" x14ac:dyDescent="0.25">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5.5" x14ac:dyDescent="0.2">
      <c r="A87" s="1102" t="s">
        <v>1068</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955</v>
      </c>
      <c r="T87" s="780" t="s">
        <v>958</v>
      </c>
      <c r="U87" s="780" t="s">
        <v>22</v>
      </c>
      <c r="V87" s="1021"/>
      <c r="W87" s="1021"/>
      <c r="X87" s="1530" t="s">
        <v>958</v>
      </c>
      <c r="Y87" s="1517" t="s">
        <v>952</v>
      </c>
      <c r="Z87" s="1021"/>
      <c r="AA87" s="1021"/>
      <c r="AB87" s="1021"/>
      <c r="AC87" s="1021"/>
      <c r="AD87" s="1021"/>
      <c r="AE87" s="1021"/>
      <c r="AF87" s="1021"/>
      <c r="AG87" s="1021"/>
      <c r="AH87" s="1021"/>
      <c r="AI87" s="1021"/>
      <c r="AJ87" s="1021"/>
      <c r="AK87" s="1021"/>
    </row>
    <row r="88" spans="1:37" s="701" customFormat="1" outlineLevel="1" x14ac:dyDescent="0.2">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959</v>
      </c>
      <c r="S88" s="782">
        <f>SUMIFS(H88:H97,I88:I97,"="&amp;R88)</f>
        <v>0</v>
      </c>
      <c r="T88" s="782">
        <f>SUMIFS(K88:K97,I88:I97,"="&amp;R88)</f>
        <v>0</v>
      </c>
      <c r="U88" s="782">
        <f>SUMIFS(N88:N97,I88:I97,"="&amp;R88)</f>
        <v>0</v>
      </c>
      <c r="V88" s="1021"/>
      <c r="X88" s="1531"/>
      <c r="Y88" s="1518"/>
      <c r="Z88" s="1021"/>
      <c r="AA88" s="1021"/>
      <c r="AB88" s="1021"/>
      <c r="AC88" s="1021"/>
      <c r="AD88" s="1021"/>
      <c r="AE88" s="1021"/>
      <c r="AF88" s="1021"/>
      <c r="AG88" s="1021"/>
      <c r="AH88" s="1021"/>
      <c r="AI88" s="1021"/>
      <c r="AJ88" s="1021"/>
      <c r="AK88" s="1021"/>
    </row>
    <row r="89" spans="1:37" s="701" customFormat="1" outlineLevel="1" x14ac:dyDescent="0.2">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960</v>
      </c>
      <c r="S89" s="782">
        <f>SUMIFS(H88:H97,I88:I97,"="&amp;R89)</f>
        <v>0</v>
      </c>
      <c r="T89" s="782">
        <f>SUMIFS(K88:K97,I88:I97,"="&amp;R89)</f>
        <v>0</v>
      </c>
      <c r="U89" s="782">
        <f>SUMIFS(N88:N97,I88:I97,"="&amp;R89)</f>
        <v>0</v>
      </c>
      <c r="V89" s="1021"/>
      <c r="W89" s="777" t="s">
        <v>1047</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961</v>
      </c>
      <c r="S90" s="782">
        <f>SUMIFS(H88:H97,I88:I97,"="&amp;R90)</f>
        <v>0</v>
      </c>
      <c r="T90" s="782">
        <f>SUMIFS(K88:K97,I88:I97,"="&amp;R90)</f>
        <v>0</v>
      </c>
      <c r="U90" s="782">
        <f>SUMIFS(N88:N97,I88:I97,"="&amp;R90)</f>
        <v>0</v>
      </c>
      <c r="V90" s="1021"/>
      <c r="W90" s="777" t="s">
        <v>1048</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962</v>
      </c>
      <c r="S91" s="782">
        <f>SUMIFS(H88:H97,I88:I97,"="&amp;R91)</f>
        <v>0</v>
      </c>
      <c r="T91" s="782">
        <f>SUMIFS(K88:K97,I88:I97,"="&amp;R91)</f>
        <v>0</v>
      </c>
      <c r="U91" s="782">
        <f>SUMIFS(N88:N97,I88:I97,"="&amp;R91)</f>
        <v>0</v>
      </c>
      <c r="V91" s="1021"/>
      <c r="W91" s="777" t="s">
        <v>1049</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963</v>
      </c>
      <c r="S92" s="782">
        <f>SUMIFS(H88:H97,I88:I97,"="&amp;R92)</f>
        <v>0</v>
      </c>
      <c r="T92" s="782">
        <f>SUMIFS(K88:K97,I88:I97,"="&amp;R92)</f>
        <v>0</v>
      </c>
      <c r="U92" s="782">
        <f>SUMIFS(N88:N97,I88:I97,"="&amp;R92)</f>
        <v>0</v>
      </c>
      <c r="V92" s="1021"/>
      <c r="W92" s="777" t="s">
        <v>1050</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964</v>
      </c>
      <c r="S93" s="782">
        <f>SUMIFS(H88:H97,I88:I97,"="&amp;R93)</f>
        <v>0</v>
      </c>
      <c r="T93" s="782">
        <f>SUMIFS(K88:K97,I88:I97,"="&amp;R93)</f>
        <v>0</v>
      </c>
      <c r="U93" s="782">
        <f>SUMIFS(N88:N97,I88:I97,"="&amp;R93)</f>
        <v>0</v>
      </c>
      <c r="V93" s="1021"/>
      <c r="W93" s="777" t="s">
        <v>1051</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965</v>
      </c>
      <c r="S94" s="782">
        <f>SUMIFS(H88:H97,I88:I97,"="&amp;R94)</f>
        <v>0</v>
      </c>
      <c r="T94" s="782">
        <f>SUMIFS(K88:K97,I88:I97,"="&amp;R94)</f>
        <v>0</v>
      </c>
      <c r="U94" s="782">
        <f>SUMIFS(N88:N97,I88:I97,"="&amp;R94)</f>
        <v>0</v>
      </c>
      <c r="V94" s="1021"/>
      <c r="W94" s="777" t="s">
        <v>1052</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966</v>
      </c>
      <c r="S95" s="782">
        <f>SUMIFS(H88:H97,I88:I97,"="&amp;R95)</f>
        <v>0</v>
      </c>
      <c r="T95" s="782">
        <f>SUMIFS(K88:K97,I88:I97,"="&amp;R95)</f>
        <v>0</v>
      </c>
      <c r="U95" s="782">
        <f>SUMIFS(N88:N97,I88:I97,"="&amp;R95)</f>
        <v>0</v>
      </c>
      <c r="V95" s="1021"/>
      <c r="W95" s="777" t="s">
        <v>1053</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967</v>
      </c>
      <c r="S96" s="782">
        <f>SUMIFS(H88:H97,I88:I97,"="&amp;R96)</f>
        <v>0</v>
      </c>
      <c r="T96" s="782">
        <f>SUMIFS(K88:K97,I88:I97,"="&amp;S96)</f>
        <v>0</v>
      </c>
      <c r="U96" s="782">
        <f>SUMIFS(N88:N97,I88:I97,"="&amp;T96)</f>
        <v>0</v>
      </c>
      <c r="V96" s="1021"/>
      <c r="W96" s="777" t="s">
        <v>1054</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5" outlineLevel="1" thickBot="1" x14ac:dyDescent="0.25">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
      <c r="A98" s="1102" t="s">
        <v>1931</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955</v>
      </c>
      <c r="T98" s="780" t="s">
        <v>958</v>
      </c>
      <c r="U98" s="780" t="s">
        <v>22</v>
      </c>
      <c r="V98" s="1021"/>
      <c r="W98" s="1021"/>
      <c r="X98" s="1530" t="s">
        <v>958</v>
      </c>
      <c r="Y98" s="1517" t="s">
        <v>952</v>
      </c>
      <c r="Z98" s="1021"/>
      <c r="AA98" s="1021"/>
      <c r="AB98" s="1021"/>
      <c r="AC98" s="1021"/>
      <c r="AD98" s="1021"/>
      <c r="AE98" s="1021"/>
      <c r="AF98" s="1021"/>
      <c r="AG98" s="1021"/>
      <c r="AH98" s="1021"/>
      <c r="AI98" s="1021"/>
      <c r="AJ98" s="1021"/>
      <c r="AK98" s="1021"/>
    </row>
    <row r="99" spans="1:37" s="701" customFormat="1" outlineLevel="1" x14ac:dyDescent="0.2">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959</v>
      </c>
      <c r="S99" s="782">
        <f>SUMIFS(H99:H108,I99:I108,"="&amp;R99)</f>
        <v>0</v>
      </c>
      <c r="T99" s="782">
        <f>SUMIFS(K99:K108,I99:I108,"="&amp;R99)</f>
        <v>0</v>
      </c>
      <c r="U99" s="782">
        <f>SUMIFS(N99:N108,I99:I108,"="&amp;R99)</f>
        <v>0</v>
      </c>
      <c r="V99" s="1021"/>
      <c r="X99" s="1531"/>
      <c r="Y99" s="1518"/>
      <c r="Z99" s="1021"/>
      <c r="AA99" s="1021"/>
      <c r="AB99" s="1021"/>
      <c r="AC99" s="1021"/>
      <c r="AD99" s="1021"/>
      <c r="AE99" s="1021"/>
      <c r="AF99" s="1021"/>
      <c r="AG99" s="1021"/>
      <c r="AH99" s="1021"/>
      <c r="AI99" s="1021"/>
      <c r="AJ99" s="1021"/>
      <c r="AK99" s="1021"/>
    </row>
    <row r="100" spans="1:37" s="701" customFormat="1" outlineLevel="1" x14ac:dyDescent="0.2">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960</v>
      </c>
      <c r="S100" s="782">
        <f>SUMIFS(H99:H108,I99:I108,"="&amp;R100)</f>
        <v>0</v>
      </c>
      <c r="T100" s="782">
        <f>SUMIFS(K99:K108,I99:I108,"="&amp;R100)</f>
        <v>0</v>
      </c>
      <c r="U100" s="782">
        <f>SUMIFS(N99:N108,I99:I108,"="&amp;R100)</f>
        <v>0</v>
      </c>
      <c r="V100" s="1021"/>
      <c r="W100" s="777" t="s">
        <v>1047</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961</v>
      </c>
      <c r="S101" s="782">
        <f>SUMIFS(H99:H108,I99:I108,"="&amp;R101)</f>
        <v>0</v>
      </c>
      <c r="T101" s="782">
        <f>SUMIFS(K99:K108,I99:I108,"="&amp;R101)</f>
        <v>0</v>
      </c>
      <c r="U101" s="782">
        <f>SUMIFS(N99:N108,I99:I108,"="&amp;R101)</f>
        <v>0</v>
      </c>
      <c r="V101" s="1021"/>
      <c r="W101" s="777" t="s">
        <v>1048</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962</v>
      </c>
      <c r="S102" s="782">
        <f>SUMIFS(H99:H108,I99:I108,"="&amp;R102)</f>
        <v>0</v>
      </c>
      <c r="T102" s="782">
        <f>SUMIFS(K99:K108,I99:I108,"="&amp;R102)</f>
        <v>0</v>
      </c>
      <c r="U102" s="782">
        <f>SUMIFS(N99:N108,I99:I108,"="&amp;R102)</f>
        <v>0</v>
      </c>
      <c r="V102" s="1021"/>
      <c r="W102" s="777" t="s">
        <v>1049</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963</v>
      </c>
      <c r="S103" s="782">
        <f>SUMIFS(H99:H108,I99:I108,"="&amp;R103)</f>
        <v>0</v>
      </c>
      <c r="T103" s="782">
        <f>SUMIFS(K99:K108,I99:I108,"="&amp;R103)</f>
        <v>0</v>
      </c>
      <c r="U103" s="782">
        <f>SUMIFS(N99:N108,I99:I108,"="&amp;R103)</f>
        <v>0</v>
      </c>
      <c r="V103" s="1021"/>
      <c r="W103" s="777" t="s">
        <v>1050</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964</v>
      </c>
      <c r="S104" s="782">
        <f>SUMIFS(H99:H108,I99:I108,"="&amp;R104)</f>
        <v>0</v>
      </c>
      <c r="T104" s="782">
        <f>SUMIFS(K99:K108,I99:I108,"="&amp;R104)</f>
        <v>0</v>
      </c>
      <c r="U104" s="782">
        <f>SUMIFS(N99:N108,I99:I108,"="&amp;R104)</f>
        <v>0</v>
      </c>
      <c r="V104" s="1021"/>
      <c r="W104" s="777" t="s">
        <v>1051</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965</v>
      </c>
      <c r="S105" s="782">
        <f>SUMIFS(H99:H108,I99:I108,"="&amp;R105)</f>
        <v>0</v>
      </c>
      <c r="T105" s="782">
        <f>SUMIFS(K99:K108,I99:I108,"="&amp;R105)</f>
        <v>0</v>
      </c>
      <c r="U105" s="782">
        <f>SUMIFS(N99:N108,I99:I108,"="&amp;R105)</f>
        <v>0</v>
      </c>
      <c r="V105" s="1021"/>
      <c r="W105" s="777" t="s">
        <v>1052</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966</v>
      </c>
      <c r="S106" s="782">
        <f>SUMIFS(H99:H108,I99:I108,"="&amp;R106)</f>
        <v>0</v>
      </c>
      <c r="T106" s="782">
        <f>SUMIFS(K99:K108,I99:I108,"="&amp;R106)</f>
        <v>0</v>
      </c>
      <c r="U106" s="782">
        <f>SUMIFS(N99:N108,I99:I108,"="&amp;R106)</f>
        <v>0</v>
      </c>
      <c r="V106" s="1021"/>
      <c r="W106" s="777" t="s">
        <v>1053</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967</v>
      </c>
      <c r="S107" s="782">
        <f>SUMIFS(H99:H108,I99:I108,"="&amp;R107)</f>
        <v>0</v>
      </c>
      <c r="T107" s="782">
        <f>SUMIFS(K99:K108,I99:I108,"="&amp;S107)</f>
        <v>0</v>
      </c>
      <c r="U107" s="782">
        <f>SUMIFS(N99:N108,I99:I108,"="&amp;T107)</f>
        <v>0</v>
      </c>
      <c r="V107" s="1021"/>
      <c r="W107" s="777" t="s">
        <v>1054</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5" outlineLevel="1" thickBot="1" x14ac:dyDescent="0.25">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
      <c r="A109" s="1099" t="s">
        <v>1069</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955</v>
      </c>
      <c r="T109" s="780" t="s">
        <v>958</v>
      </c>
      <c r="U109" s="780" t="s">
        <v>22</v>
      </c>
      <c r="V109" s="1021"/>
      <c r="W109" s="1021"/>
      <c r="X109" s="1530" t="s">
        <v>958</v>
      </c>
      <c r="Y109" s="1517" t="s">
        <v>952</v>
      </c>
      <c r="Z109" s="1021"/>
      <c r="AA109" s="1021"/>
      <c r="AB109" s="1021"/>
      <c r="AC109" s="1021"/>
      <c r="AD109" s="1021"/>
      <c r="AE109" s="1021"/>
      <c r="AF109" s="1021"/>
      <c r="AG109" s="1021"/>
      <c r="AH109" s="1021"/>
      <c r="AI109" s="1021"/>
      <c r="AJ109" s="1021"/>
      <c r="AK109" s="1021"/>
    </row>
    <row r="110" spans="1:37" s="701" customFormat="1" outlineLevel="1" x14ac:dyDescent="0.2">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959</v>
      </c>
      <c r="S110" s="782">
        <f>SUMIFS(H110:H119,I110:I119,"="&amp;R110)</f>
        <v>0</v>
      </c>
      <c r="T110" s="782">
        <f>SUMIFS(K110:K119,I110:I119,"="&amp;R110)</f>
        <v>0</v>
      </c>
      <c r="U110" s="782">
        <f>SUMIFS(N110:N119,I110:I119,"="&amp;R110)</f>
        <v>0</v>
      </c>
      <c r="V110" s="1021"/>
      <c r="X110" s="1531"/>
      <c r="Y110" s="1518"/>
      <c r="Z110" s="1021"/>
      <c r="AA110" s="1021"/>
      <c r="AB110" s="1021"/>
      <c r="AC110" s="1021"/>
      <c r="AD110" s="1021"/>
      <c r="AE110" s="1021"/>
      <c r="AF110" s="1021"/>
      <c r="AG110" s="1021"/>
      <c r="AH110" s="1021"/>
      <c r="AI110" s="1021"/>
      <c r="AJ110" s="1021"/>
      <c r="AK110" s="1021"/>
    </row>
    <row r="111" spans="1:37" s="701" customFormat="1" outlineLevel="1" x14ac:dyDescent="0.2">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960</v>
      </c>
      <c r="S111" s="782">
        <f>SUMIFS(H110:H119,I110:I119,"="&amp;R111)</f>
        <v>0</v>
      </c>
      <c r="T111" s="782">
        <f>SUMIFS(K110:K119,I110:I119,"="&amp;R111)</f>
        <v>0</v>
      </c>
      <c r="U111" s="782">
        <f>SUMIFS(N110:N119,I110:I119,"="&amp;R111)</f>
        <v>0</v>
      </c>
      <c r="V111" s="1021"/>
      <c r="W111" s="777" t="s">
        <v>1047</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961</v>
      </c>
      <c r="S112" s="782">
        <f>SUMIFS(H110:H119,I110:I119,"="&amp;R112)</f>
        <v>0</v>
      </c>
      <c r="T112" s="782">
        <f>SUMIFS(K110:K119,I110:I119,"="&amp;R112)</f>
        <v>0</v>
      </c>
      <c r="U112" s="782">
        <f>SUMIFS(N110:N119,I110:I119,"="&amp;R112)</f>
        <v>0</v>
      </c>
      <c r="V112" s="1021"/>
      <c r="W112" s="777" t="s">
        <v>1048</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962</v>
      </c>
      <c r="S113" s="782">
        <f>SUMIFS(H110:H119,I110:I119,"="&amp;R113)</f>
        <v>0</v>
      </c>
      <c r="T113" s="782">
        <f>SUMIFS(K110:K119,I110:I119,"="&amp;R113)</f>
        <v>0</v>
      </c>
      <c r="U113" s="782">
        <f>SUMIFS(N110:N119,I110:I119,"="&amp;R113)</f>
        <v>0</v>
      </c>
      <c r="V113" s="1021"/>
      <c r="W113" s="777" t="s">
        <v>1049</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963</v>
      </c>
      <c r="S114" s="782">
        <f>SUMIFS(H110:H119,I110:I119,"="&amp;R114)</f>
        <v>0</v>
      </c>
      <c r="T114" s="782">
        <f>SUMIFS(K110:K119,I110:I119,"="&amp;R114)</f>
        <v>0</v>
      </c>
      <c r="U114" s="782">
        <f>SUMIFS(N110:N119,I110:I119,"="&amp;R114)</f>
        <v>0</v>
      </c>
      <c r="V114" s="1021"/>
      <c r="W114" s="777" t="s">
        <v>1050</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964</v>
      </c>
      <c r="S115" s="782">
        <f>SUMIFS(H110:H119,I110:I119,"="&amp;R115)</f>
        <v>0</v>
      </c>
      <c r="T115" s="782">
        <f>SUMIFS(K110:K119,I110:I119,"="&amp;R115)</f>
        <v>0</v>
      </c>
      <c r="U115" s="782">
        <f>SUMIFS(N110:N119,I110:I119,"="&amp;R115)</f>
        <v>0</v>
      </c>
      <c r="V115" s="1021"/>
      <c r="W115" s="777" t="s">
        <v>1051</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965</v>
      </c>
      <c r="S116" s="782">
        <f>SUMIFS(H110:H119,I110:I119,"="&amp;R116)</f>
        <v>0</v>
      </c>
      <c r="T116" s="782">
        <f>SUMIFS(K110:K119,I110:I119,"="&amp;R116)</f>
        <v>0</v>
      </c>
      <c r="U116" s="782">
        <f>SUMIFS(N110:N119,I110:I119,"="&amp;R116)</f>
        <v>0</v>
      </c>
      <c r="V116" s="1021"/>
      <c r="W116" s="777" t="s">
        <v>1052</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966</v>
      </c>
      <c r="S117" s="782">
        <f>SUMIFS(H110:H119,I110:I119,"="&amp;R117)</f>
        <v>0</v>
      </c>
      <c r="T117" s="782">
        <f>SUMIFS(K110:K119,I110:I119,"="&amp;R117)</f>
        <v>0</v>
      </c>
      <c r="U117" s="782">
        <f>SUMIFS(N110:N119,I110:I119,"="&amp;R117)</f>
        <v>0</v>
      </c>
      <c r="V117" s="1021"/>
      <c r="W117" s="777" t="s">
        <v>1053</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967</v>
      </c>
      <c r="S118" s="782">
        <f>SUMIFS(H110:H119,I110:I119,"="&amp;R118)</f>
        <v>0</v>
      </c>
      <c r="T118" s="782">
        <f>SUMIFS(K110:K119,I110:I119,"="&amp;S118)</f>
        <v>0</v>
      </c>
      <c r="U118" s="782">
        <f>SUMIFS(N110:N119,I110:I119,"="&amp;T118)</f>
        <v>0</v>
      </c>
      <c r="V118" s="1021"/>
      <c r="W118" s="777" t="s">
        <v>1054</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5" outlineLevel="1" thickBot="1" x14ac:dyDescent="0.25">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1.5" x14ac:dyDescent="0.2">
      <c r="A123" s="773" t="s">
        <v>428</v>
      </c>
      <c r="B123" s="984" t="s">
        <v>973</v>
      </c>
      <c r="C123" s="984" t="s">
        <v>974</v>
      </c>
      <c r="D123" s="984" t="s">
        <v>975</v>
      </c>
      <c r="E123" s="985" t="s">
        <v>22</v>
      </c>
      <c r="F123" s="985" t="s">
        <v>1913</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
      <c r="A124" s="999" t="s">
        <v>1056</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
      <c r="A125" s="774" t="s">
        <v>977</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
      <c r="A126" s="774" t="s">
        <v>978</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
      <c r="A127" s="774" t="s">
        <v>1914</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
      <c r="A128" s="774" t="s">
        <v>1915</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
      <c r="A129" s="999" t="s">
        <v>1062</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
      <c r="A130" s="774" t="s">
        <v>977</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
      <c r="A131" s="774" t="s">
        <v>978</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
      <c r="A132" s="774" t="s">
        <v>1914</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
      <c r="A133" s="774" t="s">
        <v>1915</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5.5" x14ac:dyDescent="0.2">
      <c r="A134" s="989" t="s">
        <v>1070</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
      <c r="A135" s="774" t="s">
        <v>977</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
      <c r="A136" s="775" t="s">
        <v>980</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
      <c r="A137" s="774" t="s">
        <v>978</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
      <c r="A138" s="774" t="s">
        <v>1914</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
      <c r="A139" s="774" t="s">
        <v>1915</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5.5" x14ac:dyDescent="0.2">
      <c r="A140" s="999" t="s">
        <v>1063</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
      <c r="A141" s="774" t="s">
        <v>977</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
      <c r="A142" s="774" t="s">
        <v>978</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
      <c r="A143" s="774" t="s">
        <v>1914</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
      <c r="A144" s="774" t="s">
        <v>1915</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
      <c r="A145" s="1112" t="s">
        <v>1071</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
      <c r="A146" s="774" t="s">
        <v>977</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
      <c r="A147" s="774" t="s">
        <v>978</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
      <c r="A148" s="774" t="s">
        <v>1914</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
      <c r="A149" s="774" t="s">
        <v>1915</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5" thickBot="1" x14ac:dyDescent="0.25">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
      <c r="A154" s="1010" t="s">
        <v>1469</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
      <c r="A155" s="1510" t="s">
        <v>1484</v>
      </c>
      <c r="B155" s="1510"/>
      <c r="C155" s="1510"/>
      <c r="D155" s="1510"/>
      <c r="E155" s="1510"/>
      <c r="F155" s="1510"/>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
      <c r="A157" s="1013" t="s">
        <v>1470</v>
      </c>
      <c r="B157" s="1013" t="s">
        <v>1471</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
      <c r="A158" s="774" t="s">
        <v>1472</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
      <c r="A159" s="774" t="s">
        <v>1473</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
      <c r="A160" s="774" t="s">
        <v>1474</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
      <c r="A161" s="774" t="s">
        <v>1475</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35"/>
      <c r="C1" s="1535"/>
      <c r="D1" s="1535"/>
      <c r="E1" s="1535"/>
      <c r="F1" s="1535"/>
      <c r="G1" s="1535"/>
      <c r="H1" s="1535"/>
    </row>
    <row r="2" spans="1:27" x14ac:dyDescent="0.2">
      <c r="R2" s="148" t="s">
        <v>1476</v>
      </c>
    </row>
    <row r="3" spans="1:27" ht="15" customHeight="1" x14ac:dyDescent="0.2">
      <c r="A3" s="1445" t="s">
        <v>1977</v>
      </c>
      <c r="B3" s="1445"/>
      <c r="C3" s="1445"/>
      <c r="D3" s="1445"/>
      <c r="E3" s="1445"/>
      <c r="F3" s="1445"/>
      <c r="G3" s="1445"/>
      <c r="H3" s="1445"/>
      <c r="R3" s="148" t="s">
        <v>947</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36" t="s">
        <v>428</v>
      </c>
      <c r="B7" s="1538" t="s">
        <v>429</v>
      </c>
      <c r="C7" s="1538" t="s">
        <v>270</v>
      </c>
      <c r="D7" s="1540" t="s">
        <v>982</v>
      </c>
      <c r="E7" s="1540" t="s">
        <v>951</v>
      </c>
      <c r="F7" s="1538" t="s">
        <v>1084</v>
      </c>
      <c r="G7" s="1538" t="s">
        <v>1085</v>
      </c>
      <c r="H7" s="1542" t="s">
        <v>1086</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37"/>
      <c r="B8" s="1539"/>
      <c r="C8" s="1539"/>
      <c r="D8" s="1541"/>
      <c r="E8" s="1541"/>
      <c r="F8" s="1539"/>
      <c r="G8" s="1539"/>
      <c r="H8" s="1543"/>
      <c r="I8" s="394"/>
      <c r="J8" s="395"/>
    </row>
    <row r="9" spans="1:27" x14ac:dyDescent="0.2">
      <c r="A9" s="400" t="s">
        <v>260</v>
      </c>
      <c r="B9" s="136" t="s">
        <v>261</v>
      </c>
      <c r="C9" s="136" t="s">
        <v>272</v>
      </c>
      <c r="D9" s="136">
        <v>1</v>
      </c>
      <c r="E9" s="136">
        <v>2</v>
      </c>
      <c r="F9" s="136">
        <v>3</v>
      </c>
      <c r="G9" s="136">
        <v>4</v>
      </c>
      <c r="H9" s="401">
        <v>5</v>
      </c>
    </row>
    <row r="10" spans="1:27" x14ac:dyDescent="0.2">
      <c r="A10" s="402" t="s">
        <v>1087</v>
      </c>
      <c r="B10" s="406" t="s">
        <v>1088</v>
      </c>
      <c r="C10" s="403">
        <v>1</v>
      </c>
      <c r="D10" s="404">
        <f>SUM(D11:D35)</f>
        <v>0</v>
      </c>
      <c r="E10" s="404">
        <f>SUM(E11:E35)</f>
        <v>0</v>
      </c>
      <c r="F10" s="403"/>
      <c r="G10" s="403"/>
      <c r="H10" s="448"/>
      <c r="I10" s="788" t="str">
        <f>IF(E10=i.04130!E30,"",E10-i.04130!E30)</f>
        <v/>
      </c>
      <c r="J10" s="449" t="s">
        <v>1086</v>
      </c>
      <c r="K10" s="422" t="s">
        <v>951</v>
      </c>
    </row>
    <row r="11" spans="1:27" x14ac:dyDescent="0.2">
      <c r="A11" s="450"/>
      <c r="B11" s="1544"/>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45"/>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1883</v>
      </c>
      <c r="K12" s="420">
        <f>SUMPRODUCT(($H$11:$H$35=H32)*$E$11:$E$35)</f>
        <v>0</v>
      </c>
      <c r="L12" s="788" t="str">
        <f>IF(K12-i.04106!E$39=0,"",K12-i.04106!E$39)</f>
        <v/>
      </c>
    </row>
    <row r="13" spans="1:27" x14ac:dyDescent="0.2">
      <c r="A13" s="450"/>
      <c r="B13" s="1545"/>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45"/>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45"/>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45"/>
      <c r="C16" s="406">
        <v>7</v>
      </c>
      <c r="D16" s="408"/>
      <c r="E16" s="408"/>
      <c r="F16" s="451"/>
      <c r="G16" s="409">
        <f t="shared" si="0"/>
        <v>0</v>
      </c>
      <c r="H16" s="452" t="str">
        <f t="shared" si="1"/>
        <v>Хэвийн</v>
      </c>
    </row>
    <row r="17" spans="1:16" x14ac:dyDescent="0.2">
      <c r="A17" s="450"/>
      <c r="B17" s="1545"/>
      <c r="C17" s="406">
        <v>8</v>
      </c>
      <c r="D17" s="408"/>
      <c r="E17" s="408"/>
      <c r="F17" s="451"/>
      <c r="G17" s="409">
        <f t="shared" si="0"/>
        <v>0</v>
      </c>
      <c r="H17" s="452" t="str">
        <f t="shared" si="1"/>
        <v>Хэвийн</v>
      </c>
    </row>
    <row r="18" spans="1:16" x14ac:dyDescent="0.2">
      <c r="A18" s="450"/>
      <c r="B18" s="1545"/>
      <c r="C18" s="406">
        <v>9</v>
      </c>
      <c r="D18" s="408"/>
      <c r="E18" s="408"/>
      <c r="F18" s="451"/>
      <c r="G18" s="409">
        <f t="shared" si="0"/>
        <v>0</v>
      </c>
      <c r="H18" s="452" t="str">
        <f t="shared" si="1"/>
        <v>Хэвийн</v>
      </c>
    </row>
    <row r="19" spans="1:16" x14ac:dyDescent="0.2">
      <c r="A19" s="450"/>
      <c r="B19" s="1545"/>
      <c r="C19" s="406">
        <v>10</v>
      </c>
      <c r="D19" s="408"/>
      <c r="E19" s="408"/>
      <c r="F19" s="451"/>
      <c r="G19" s="409">
        <f t="shared" si="0"/>
        <v>0</v>
      </c>
      <c r="H19" s="452" t="str">
        <f t="shared" si="1"/>
        <v>Хэвийн</v>
      </c>
    </row>
    <row r="20" spans="1:16" x14ac:dyDescent="0.2">
      <c r="A20" s="450"/>
      <c r="B20" s="1545"/>
      <c r="C20" s="406">
        <v>11</v>
      </c>
      <c r="D20" s="408"/>
      <c r="E20" s="408"/>
      <c r="F20" s="451"/>
      <c r="G20" s="409">
        <f t="shared" si="0"/>
        <v>0</v>
      </c>
      <c r="H20" s="452" t="str">
        <f t="shared" si="1"/>
        <v>Хэвийн</v>
      </c>
    </row>
    <row r="21" spans="1:16" x14ac:dyDescent="0.2">
      <c r="A21" s="455"/>
      <c r="B21" s="1545"/>
      <c r="C21" s="406">
        <v>12</v>
      </c>
      <c r="D21" s="408"/>
      <c r="E21" s="408"/>
      <c r="F21" s="451"/>
      <c r="G21" s="409">
        <f t="shared" si="0"/>
        <v>0</v>
      </c>
      <c r="H21" s="452" t="str">
        <f t="shared" si="1"/>
        <v>Хэвийн</v>
      </c>
    </row>
    <row r="22" spans="1:16" x14ac:dyDescent="0.2">
      <c r="A22" s="455"/>
      <c r="B22" s="1545"/>
      <c r="C22" s="406">
        <v>13</v>
      </c>
      <c r="D22" s="408"/>
      <c r="E22" s="408"/>
      <c r="F22" s="451"/>
      <c r="G22" s="409">
        <f t="shared" si="0"/>
        <v>0</v>
      </c>
      <c r="H22" s="452" t="str">
        <f t="shared" si="1"/>
        <v>Хэвийн</v>
      </c>
    </row>
    <row r="23" spans="1:16" x14ac:dyDescent="0.2">
      <c r="A23" s="455"/>
      <c r="B23" s="1545"/>
      <c r="C23" s="406">
        <v>14</v>
      </c>
      <c r="D23" s="408"/>
      <c r="E23" s="408"/>
      <c r="F23" s="451"/>
      <c r="G23" s="409">
        <f t="shared" si="0"/>
        <v>0</v>
      </c>
      <c r="H23" s="452" t="str">
        <f t="shared" si="1"/>
        <v>Хэвийн</v>
      </c>
      <c r="P23" s="410"/>
    </row>
    <row r="24" spans="1:16" x14ac:dyDescent="0.2">
      <c r="A24" s="455"/>
      <c r="B24" s="1545"/>
      <c r="C24" s="406">
        <v>15</v>
      </c>
      <c r="D24" s="408"/>
      <c r="E24" s="408"/>
      <c r="F24" s="451"/>
      <c r="G24" s="409">
        <f t="shared" si="0"/>
        <v>0</v>
      </c>
      <c r="H24" s="452" t="str">
        <f t="shared" si="1"/>
        <v>Хэвийн</v>
      </c>
      <c r="P24" s="410"/>
    </row>
    <row r="25" spans="1:16" x14ac:dyDescent="0.2">
      <c r="A25" s="455"/>
      <c r="B25" s="1545"/>
      <c r="C25" s="406">
        <v>16</v>
      </c>
      <c r="D25" s="408"/>
      <c r="E25" s="408"/>
      <c r="F25" s="451"/>
      <c r="G25" s="409">
        <f t="shared" si="0"/>
        <v>0</v>
      </c>
      <c r="H25" s="452" t="str">
        <f t="shared" si="1"/>
        <v>Хэвийн</v>
      </c>
      <c r="P25" s="410"/>
    </row>
    <row r="26" spans="1:16" x14ac:dyDescent="0.2">
      <c r="A26" s="455"/>
      <c r="B26" s="1545"/>
      <c r="C26" s="406">
        <v>17</v>
      </c>
      <c r="D26" s="408"/>
      <c r="E26" s="408"/>
      <c r="F26" s="451"/>
      <c r="G26" s="409">
        <f t="shared" si="0"/>
        <v>0</v>
      </c>
      <c r="H26" s="452" t="str">
        <f t="shared" si="1"/>
        <v>Хэвийн</v>
      </c>
      <c r="P26" s="410"/>
    </row>
    <row r="27" spans="1:16" x14ac:dyDescent="0.2">
      <c r="A27" s="455"/>
      <c r="B27" s="1545"/>
      <c r="C27" s="406">
        <v>18</v>
      </c>
      <c r="D27" s="408"/>
      <c r="E27" s="408"/>
      <c r="F27" s="451"/>
      <c r="G27" s="409">
        <f t="shared" si="0"/>
        <v>0</v>
      </c>
      <c r="H27" s="452" t="str">
        <f t="shared" si="1"/>
        <v>Хэвийн</v>
      </c>
    </row>
    <row r="28" spans="1:16" x14ac:dyDescent="0.2">
      <c r="A28" s="455"/>
      <c r="B28" s="1545"/>
      <c r="C28" s="406">
        <v>19</v>
      </c>
      <c r="D28" s="408"/>
      <c r="E28" s="408"/>
      <c r="F28" s="451"/>
      <c r="G28" s="409">
        <f t="shared" si="0"/>
        <v>0</v>
      </c>
      <c r="H28" s="452" t="str">
        <f t="shared" si="1"/>
        <v>Хэвийн</v>
      </c>
    </row>
    <row r="29" spans="1:16" x14ac:dyDescent="0.2">
      <c r="A29" s="455"/>
      <c r="B29" s="1545"/>
      <c r="C29" s="406">
        <v>20</v>
      </c>
      <c r="D29" s="408"/>
      <c r="E29" s="408"/>
      <c r="F29" s="451"/>
      <c r="G29" s="409">
        <f t="shared" si="0"/>
        <v>0</v>
      </c>
      <c r="H29" s="452" t="str">
        <f t="shared" si="1"/>
        <v>Хэвийн</v>
      </c>
    </row>
    <row r="30" spans="1:16" x14ac:dyDescent="0.2">
      <c r="A30" s="455"/>
      <c r="B30" s="1545"/>
      <c r="C30" s="406">
        <v>21</v>
      </c>
      <c r="D30" s="408"/>
      <c r="E30" s="408"/>
      <c r="F30" s="451"/>
      <c r="G30" s="409">
        <f t="shared" si="0"/>
        <v>0</v>
      </c>
      <c r="H30" s="452" t="str">
        <f t="shared" si="1"/>
        <v>Хэвийн</v>
      </c>
    </row>
    <row r="31" spans="1:16" x14ac:dyDescent="0.2">
      <c r="A31" s="456" t="s">
        <v>992</v>
      </c>
      <c r="B31" s="1545"/>
      <c r="C31" s="406">
        <v>22</v>
      </c>
      <c r="D31" s="408"/>
      <c r="E31" s="408"/>
      <c r="F31" s="407"/>
      <c r="G31" s="407"/>
      <c r="H31" s="452" t="s">
        <v>27</v>
      </c>
    </row>
    <row r="32" spans="1:16" x14ac:dyDescent="0.2">
      <c r="A32" s="456" t="s">
        <v>1932</v>
      </c>
      <c r="B32" s="1545"/>
      <c r="C32" s="406">
        <v>23</v>
      </c>
      <c r="D32" s="408"/>
      <c r="E32" s="408"/>
      <c r="F32" s="407"/>
      <c r="G32" s="407"/>
      <c r="H32" s="452" t="s">
        <v>1883</v>
      </c>
    </row>
    <row r="33" spans="1:27" x14ac:dyDescent="0.2">
      <c r="A33" s="456" t="s">
        <v>993</v>
      </c>
      <c r="B33" s="1545"/>
      <c r="C33" s="406">
        <v>24</v>
      </c>
      <c r="D33" s="408"/>
      <c r="E33" s="408"/>
      <c r="F33" s="407"/>
      <c r="G33" s="407"/>
      <c r="H33" s="452" t="s">
        <v>28</v>
      </c>
    </row>
    <row r="34" spans="1:27" x14ac:dyDescent="0.2">
      <c r="A34" s="456" t="s">
        <v>994</v>
      </c>
      <c r="B34" s="1545"/>
      <c r="C34" s="406">
        <v>25</v>
      </c>
      <c r="D34" s="408"/>
      <c r="E34" s="408"/>
      <c r="F34" s="407"/>
      <c r="G34" s="407"/>
      <c r="H34" s="457" t="s">
        <v>29</v>
      </c>
    </row>
    <row r="35" spans="1:27" ht="13.5" thickBot="1" x14ac:dyDescent="0.25">
      <c r="A35" s="458" t="s">
        <v>995</v>
      </c>
      <c r="B35" s="1546"/>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36" t="s">
        <v>428</v>
      </c>
      <c r="B37" s="1538" t="s">
        <v>429</v>
      </c>
      <c r="C37" s="1538" t="s">
        <v>270</v>
      </c>
      <c r="D37" s="1540" t="s">
        <v>982</v>
      </c>
      <c r="E37" s="1540" t="s">
        <v>951</v>
      </c>
      <c r="F37" s="1538" t="s">
        <v>1089</v>
      </c>
      <c r="G37" s="1542" t="s">
        <v>949</v>
      </c>
      <c r="H37" s="1542" t="s">
        <v>1488</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37"/>
      <c r="B38" s="1539"/>
      <c r="C38" s="1539"/>
      <c r="D38" s="1541"/>
      <c r="E38" s="1541"/>
      <c r="F38" s="1539"/>
      <c r="G38" s="1543"/>
      <c r="H38" s="1543"/>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1090</v>
      </c>
      <c r="B40" s="403" t="s">
        <v>1091</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44"/>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45"/>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45"/>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45"/>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45"/>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45"/>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45"/>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45"/>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45"/>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45"/>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45"/>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45"/>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45"/>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45"/>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45"/>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45"/>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45"/>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45"/>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45"/>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45"/>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1076</v>
      </c>
      <c r="B61" s="1546"/>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1469</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32" t="s">
        <v>1489</v>
      </c>
      <c r="B67" s="1532"/>
      <c r="C67" s="1532"/>
      <c r="D67" s="1532"/>
      <c r="E67" s="1532"/>
      <c r="F67" s="1532"/>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33" t="s">
        <v>1933</v>
      </c>
      <c r="B68" s="1533"/>
      <c r="C68" s="1533"/>
      <c r="D68" s="1533"/>
      <c r="E68" s="1533"/>
      <c r="F68" s="1533"/>
      <c r="G68" s="1533"/>
      <c r="H68" s="1533"/>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34" t="s">
        <v>1490</v>
      </c>
      <c r="B69" s="1534"/>
      <c r="C69" s="1534"/>
      <c r="D69" s="1534"/>
      <c r="E69" s="1534"/>
      <c r="F69" s="1534"/>
      <c r="G69" s="1534"/>
      <c r="H69" s="1534"/>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34" t="s">
        <v>1491</v>
      </c>
      <c r="B70" s="1534"/>
      <c r="C70" s="1534"/>
      <c r="D70" s="1534"/>
      <c r="E70" s="1534"/>
      <c r="F70" s="1534"/>
      <c r="G70" s="1534"/>
      <c r="H70" s="1534"/>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1470</v>
      </c>
      <c r="B72" s="694" t="s">
        <v>1471</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1472</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1473</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1474</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1475</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H37:H38"/>
    <mergeCell ref="B41:B61"/>
    <mergeCell ref="B11:B35"/>
    <mergeCell ref="C37:C38"/>
    <mergeCell ref="D37:D38"/>
    <mergeCell ref="E37:E38"/>
    <mergeCell ref="F37:F38"/>
    <mergeCell ref="G37:G38"/>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35"/>
      <c r="C1" s="1535"/>
      <c r="D1" s="1535"/>
      <c r="E1" s="1535"/>
      <c r="F1" s="1535"/>
    </row>
    <row r="3" spans="1:25" ht="15" customHeight="1" x14ac:dyDescent="0.2">
      <c r="A3" s="1445" t="s">
        <v>1978</v>
      </c>
      <c r="B3" s="1445"/>
      <c r="C3" s="1445"/>
      <c r="D3" s="1445"/>
      <c r="E3" s="1445"/>
      <c r="F3" s="1445"/>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0" t="str">
        <f>i.04130!D6</f>
        <v>20.. оны .. сарын ..-ны өдөр</v>
      </c>
      <c r="E5" s="1551"/>
      <c r="F5" s="1551"/>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955</v>
      </c>
      <c r="E7" s="466" t="s">
        <v>957</v>
      </c>
      <c r="F7" s="204" t="s">
        <v>958</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959</v>
      </c>
      <c r="B10" s="1547"/>
      <c r="C10" s="415">
        <v>2</v>
      </c>
      <c r="D10" s="471"/>
      <c r="E10" s="472"/>
      <c r="F10" s="473">
        <f t="shared" ref="F10:F73" si="0">D10*E10</f>
        <v>0</v>
      </c>
    </row>
    <row r="11" spans="1:25" outlineLevel="1" x14ac:dyDescent="0.2">
      <c r="A11" s="416" t="s">
        <v>960</v>
      </c>
      <c r="B11" s="1548"/>
      <c r="C11" s="415">
        <v>3</v>
      </c>
      <c r="D11" s="471"/>
      <c r="E11" s="472"/>
      <c r="F11" s="473">
        <f t="shared" si="0"/>
        <v>0</v>
      </c>
    </row>
    <row r="12" spans="1:25" outlineLevel="1" x14ac:dyDescent="0.2">
      <c r="A12" s="416" t="s">
        <v>962</v>
      </c>
      <c r="B12" s="1548"/>
      <c r="C12" s="415">
        <v>4</v>
      </c>
      <c r="D12" s="471"/>
      <c r="E12" s="472"/>
      <c r="F12" s="473">
        <f t="shared" si="0"/>
        <v>0</v>
      </c>
    </row>
    <row r="13" spans="1:25" outlineLevel="1" x14ac:dyDescent="0.2">
      <c r="A13" s="148" t="s">
        <v>961</v>
      </c>
      <c r="B13" s="1548"/>
      <c r="C13" s="415">
        <v>5</v>
      </c>
      <c r="D13" s="471"/>
      <c r="E13" s="472"/>
      <c r="F13" s="473">
        <f t="shared" si="0"/>
        <v>0</v>
      </c>
    </row>
    <row r="14" spans="1:25" outlineLevel="1" x14ac:dyDescent="0.2">
      <c r="A14" s="416" t="s">
        <v>963</v>
      </c>
      <c r="B14" s="1548"/>
      <c r="C14" s="415">
        <v>6</v>
      </c>
      <c r="D14" s="471"/>
      <c r="E14" s="472"/>
      <c r="F14" s="473">
        <f t="shared" si="0"/>
        <v>0</v>
      </c>
    </row>
    <row r="15" spans="1:25" outlineLevel="1" x14ac:dyDescent="0.2">
      <c r="A15" s="416" t="s">
        <v>964</v>
      </c>
      <c r="B15" s="1548"/>
      <c r="C15" s="415">
        <v>7</v>
      </c>
      <c r="D15" s="471"/>
      <c r="E15" s="472"/>
      <c r="F15" s="473">
        <f t="shared" si="0"/>
        <v>0</v>
      </c>
    </row>
    <row r="16" spans="1:25" outlineLevel="1" x14ac:dyDescent="0.2">
      <c r="A16" s="416" t="s">
        <v>965</v>
      </c>
      <c r="B16" s="1548"/>
      <c r="C16" s="415">
        <v>8</v>
      </c>
      <c r="D16" s="471"/>
      <c r="E16" s="472"/>
      <c r="F16" s="473">
        <f t="shared" si="0"/>
        <v>0</v>
      </c>
    </row>
    <row r="17" spans="1:7" outlineLevel="1" x14ac:dyDescent="0.2">
      <c r="A17" s="416" t="s">
        <v>966</v>
      </c>
      <c r="B17" s="1548"/>
      <c r="C17" s="415">
        <v>9</v>
      </c>
      <c r="D17" s="471"/>
      <c r="E17" s="472"/>
      <c r="F17" s="473">
        <f t="shared" si="0"/>
        <v>0</v>
      </c>
    </row>
    <row r="18" spans="1:7" outlineLevel="1" x14ac:dyDescent="0.2">
      <c r="A18" s="416" t="s">
        <v>967</v>
      </c>
      <c r="B18" s="1549"/>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959</v>
      </c>
      <c r="B20" s="1547"/>
      <c r="C20" s="415">
        <v>12</v>
      </c>
      <c r="D20" s="471"/>
      <c r="E20" s="475">
        <f>$E$10</f>
        <v>0</v>
      </c>
      <c r="F20" s="473">
        <f t="shared" si="0"/>
        <v>0</v>
      </c>
    </row>
    <row r="21" spans="1:7" outlineLevel="1" x14ac:dyDescent="0.2">
      <c r="A21" s="416" t="s">
        <v>960</v>
      </c>
      <c r="B21" s="1548"/>
      <c r="C21" s="415">
        <v>13</v>
      </c>
      <c r="D21" s="471"/>
      <c r="E21" s="475">
        <f>$E$11</f>
        <v>0</v>
      </c>
      <c r="F21" s="473">
        <f t="shared" si="0"/>
        <v>0</v>
      </c>
    </row>
    <row r="22" spans="1:7" outlineLevel="1" x14ac:dyDescent="0.2">
      <c r="A22" s="416" t="s">
        <v>962</v>
      </c>
      <c r="B22" s="1548"/>
      <c r="C22" s="415">
        <v>14</v>
      </c>
      <c r="D22" s="471"/>
      <c r="E22" s="475">
        <f>$E$12</f>
        <v>0</v>
      </c>
      <c r="F22" s="473">
        <f t="shared" si="0"/>
        <v>0</v>
      </c>
    </row>
    <row r="23" spans="1:7" outlineLevel="1" x14ac:dyDescent="0.2">
      <c r="A23" s="148" t="s">
        <v>961</v>
      </c>
      <c r="B23" s="1548"/>
      <c r="C23" s="415">
        <v>15</v>
      </c>
      <c r="D23" s="471"/>
      <c r="E23" s="475">
        <f>$E$13</f>
        <v>0</v>
      </c>
      <c r="F23" s="473">
        <f t="shared" si="0"/>
        <v>0</v>
      </c>
    </row>
    <row r="24" spans="1:7" outlineLevel="1" x14ac:dyDescent="0.2">
      <c r="A24" s="416" t="s">
        <v>963</v>
      </c>
      <c r="B24" s="1548"/>
      <c r="C24" s="415">
        <v>16</v>
      </c>
      <c r="D24" s="471"/>
      <c r="E24" s="475">
        <f>$E$14</f>
        <v>0</v>
      </c>
      <c r="F24" s="473">
        <f t="shared" si="0"/>
        <v>0</v>
      </c>
    </row>
    <row r="25" spans="1:7" outlineLevel="1" x14ac:dyDescent="0.2">
      <c r="A25" s="416" t="s">
        <v>964</v>
      </c>
      <c r="B25" s="1548"/>
      <c r="C25" s="415">
        <v>17</v>
      </c>
      <c r="D25" s="471"/>
      <c r="E25" s="475">
        <f>$E$15</f>
        <v>0</v>
      </c>
      <c r="F25" s="473">
        <f t="shared" si="0"/>
        <v>0</v>
      </c>
    </row>
    <row r="26" spans="1:7" outlineLevel="1" x14ac:dyDescent="0.2">
      <c r="A26" s="416" t="s">
        <v>965</v>
      </c>
      <c r="B26" s="1548"/>
      <c r="C26" s="415">
        <v>18</v>
      </c>
      <c r="D26" s="471"/>
      <c r="E26" s="475">
        <f>$E$16</f>
        <v>0</v>
      </c>
      <c r="F26" s="473">
        <f t="shared" si="0"/>
        <v>0</v>
      </c>
    </row>
    <row r="27" spans="1:7" outlineLevel="1" x14ac:dyDescent="0.2">
      <c r="A27" s="416" t="s">
        <v>966</v>
      </c>
      <c r="B27" s="1548"/>
      <c r="C27" s="415">
        <v>19</v>
      </c>
      <c r="D27" s="471"/>
      <c r="E27" s="475">
        <f>$E$17</f>
        <v>0</v>
      </c>
      <c r="F27" s="473">
        <f t="shared" si="0"/>
        <v>0</v>
      </c>
    </row>
    <row r="28" spans="1:7" outlineLevel="1" x14ac:dyDescent="0.2">
      <c r="A28" s="416" t="s">
        <v>967</v>
      </c>
      <c r="B28" s="1549"/>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959</v>
      </c>
      <c r="B30" s="1547"/>
      <c r="C30" s="415">
        <v>22</v>
      </c>
      <c r="D30" s="476"/>
      <c r="E30" s="475">
        <f>$E$10</f>
        <v>0</v>
      </c>
      <c r="F30" s="473">
        <f t="shared" si="0"/>
        <v>0</v>
      </c>
    </row>
    <row r="31" spans="1:7" outlineLevel="1" x14ac:dyDescent="0.2">
      <c r="A31" s="416" t="s">
        <v>960</v>
      </c>
      <c r="B31" s="1548"/>
      <c r="C31" s="415">
        <v>23</v>
      </c>
      <c r="D31" s="476"/>
      <c r="E31" s="475">
        <f>$E$11</f>
        <v>0</v>
      </c>
      <c r="F31" s="473">
        <f t="shared" si="0"/>
        <v>0</v>
      </c>
    </row>
    <row r="32" spans="1:7" outlineLevel="1" x14ac:dyDescent="0.2">
      <c r="A32" s="416" t="s">
        <v>962</v>
      </c>
      <c r="B32" s="1548"/>
      <c r="C32" s="415">
        <v>24</v>
      </c>
      <c r="D32" s="476"/>
      <c r="E32" s="475">
        <f>$E$12</f>
        <v>0</v>
      </c>
      <c r="F32" s="473">
        <f t="shared" si="0"/>
        <v>0</v>
      </c>
    </row>
    <row r="33" spans="1:7" outlineLevel="1" x14ac:dyDescent="0.2">
      <c r="A33" s="148" t="s">
        <v>961</v>
      </c>
      <c r="B33" s="1548"/>
      <c r="C33" s="415">
        <v>25</v>
      </c>
      <c r="D33" s="476"/>
      <c r="E33" s="475">
        <f>$E$13</f>
        <v>0</v>
      </c>
      <c r="F33" s="473">
        <f t="shared" si="0"/>
        <v>0</v>
      </c>
    </row>
    <row r="34" spans="1:7" outlineLevel="1" x14ac:dyDescent="0.2">
      <c r="A34" s="416" t="s">
        <v>963</v>
      </c>
      <c r="B34" s="1548"/>
      <c r="C34" s="415">
        <v>26</v>
      </c>
      <c r="D34" s="476"/>
      <c r="E34" s="475">
        <f>$E$14</f>
        <v>0</v>
      </c>
      <c r="F34" s="473">
        <f t="shared" si="0"/>
        <v>0</v>
      </c>
    </row>
    <row r="35" spans="1:7" outlineLevel="1" x14ac:dyDescent="0.2">
      <c r="A35" s="416" t="s">
        <v>964</v>
      </c>
      <c r="B35" s="1548"/>
      <c r="C35" s="415">
        <v>27</v>
      </c>
      <c r="D35" s="476"/>
      <c r="E35" s="475">
        <f>$E$15</f>
        <v>0</v>
      </c>
      <c r="F35" s="473">
        <f t="shared" si="0"/>
        <v>0</v>
      </c>
    </row>
    <row r="36" spans="1:7" outlineLevel="1" x14ac:dyDescent="0.2">
      <c r="A36" s="416" t="s">
        <v>965</v>
      </c>
      <c r="B36" s="1548"/>
      <c r="C36" s="415">
        <v>28</v>
      </c>
      <c r="D36" s="476"/>
      <c r="E36" s="475">
        <f>$E$16</f>
        <v>0</v>
      </c>
      <c r="F36" s="473">
        <f t="shared" si="0"/>
        <v>0</v>
      </c>
    </row>
    <row r="37" spans="1:7" outlineLevel="1" x14ac:dyDescent="0.2">
      <c r="A37" s="416" t="s">
        <v>966</v>
      </c>
      <c r="B37" s="1548"/>
      <c r="C37" s="415">
        <v>29</v>
      </c>
      <c r="D37" s="476"/>
      <c r="E37" s="475">
        <f>$E$17</f>
        <v>0</v>
      </c>
      <c r="F37" s="473">
        <f t="shared" si="0"/>
        <v>0</v>
      </c>
    </row>
    <row r="38" spans="1:7" outlineLevel="1" x14ac:dyDescent="0.2">
      <c r="A38" s="416" t="s">
        <v>967</v>
      </c>
      <c r="B38" s="1549"/>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959</v>
      </c>
      <c r="B40" s="1547"/>
      <c r="C40" s="415">
        <v>32</v>
      </c>
      <c r="D40" s="34"/>
      <c r="E40" s="475">
        <f>$E$10</f>
        <v>0</v>
      </c>
      <c r="F40" s="473">
        <f t="shared" si="0"/>
        <v>0</v>
      </c>
    </row>
    <row r="41" spans="1:7" outlineLevel="1" x14ac:dyDescent="0.2">
      <c r="A41" s="416" t="s">
        <v>960</v>
      </c>
      <c r="B41" s="1548"/>
      <c r="C41" s="415">
        <v>33</v>
      </c>
      <c r="D41" s="34"/>
      <c r="E41" s="475">
        <f>$E$11</f>
        <v>0</v>
      </c>
      <c r="F41" s="473">
        <f t="shared" si="0"/>
        <v>0</v>
      </c>
    </row>
    <row r="42" spans="1:7" outlineLevel="1" x14ac:dyDescent="0.2">
      <c r="A42" s="416" t="s">
        <v>962</v>
      </c>
      <c r="B42" s="1548"/>
      <c r="C42" s="415">
        <v>34</v>
      </c>
      <c r="D42" s="34"/>
      <c r="E42" s="475">
        <f>$E$12</f>
        <v>0</v>
      </c>
      <c r="F42" s="473">
        <f t="shared" si="0"/>
        <v>0</v>
      </c>
    </row>
    <row r="43" spans="1:7" outlineLevel="1" x14ac:dyDescent="0.2">
      <c r="A43" s="148" t="s">
        <v>961</v>
      </c>
      <c r="B43" s="1548"/>
      <c r="C43" s="415">
        <v>35</v>
      </c>
      <c r="D43" s="34"/>
      <c r="E43" s="475">
        <f>$E$13</f>
        <v>0</v>
      </c>
      <c r="F43" s="473">
        <f t="shared" si="0"/>
        <v>0</v>
      </c>
    </row>
    <row r="44" spans="1:7" outlineLevel="1" x14ac:dyDescent="0.2">
      <c r="A44" s="416" t="s">
        <v>963</v>
      </c>
      <c r="B44" s="1548"/>
      <c r="C44" s="415">
        <v>36</v>
      </c>
      <c r="D44" s="34"/>
      <c r="E44" s="475">
        <f>$E$14</f>
        <v>0</v>
      </c>
      <c r="F44" s="473">
        <f t="shared" si="0"/>
        <v>0</v>
      </c>
    </row>
    <row r="45" spans="1:7" outlineLevel="1" x14ac:dyDescent="0.2">
      <c r="A45" s="416" t="s">
        <v>964</v>
      </c>
      <c r="B45" s="1548"/>
      <c r="C45" s="415">
        <v>37</v>
      </c>
      <c r="D45" s="34"/>
      <c r="E45" s="475">
        <f>$E$15</f>
        <v>0</v>
      </c>
      <c r="F45" s="473">
        <f t="shared" si="0"/>
        <v>0</v>
      </c>
    </row>
    <row r="46" spans="1:7" outlineLevel="1" x14ac:dyDescent="0.2">
      <c r="A46" s="416" t="s">
        <v>965</v>
      </c>
      <c r="B46" s="1548"/>
      <c r="C46" s="415">
        <v>38</v>
      </c>
      <c r="D46" s="34"/>
      <c r="E46" s="475">
        <f>$E$16</f>
        <v>0</v>
      </c>
      <c r="F46" s="473">
        <f t="shared" si="0"/>
        <v>0</v>
      </c>
    </row>
    <row r="47" spans="1:7" outlineLevel="1" x14ac:dyDescent="0.2">
      <c r="A47" s="416" t="s">
        <v>966</v>
      </c>
      <c r="B47" s="1548"/>
      <c r="C47" s="415">
        <v>39</v>
      </c>
      <c r="D47" s="34"/>
      <c r="E47" s="475">
        <f>$E$17</f>
        <v>0</v>
      </c>
      <c r="F47" s="473">
        <f t="shared" si="0"/>
        <v>0</v>
      </c>
    </row>
    <row r="48" spans="1:7" outlineLevel="1" x14ac:dyDescent="0.2">
      <c r="A48" s="416" t="s">
        <v>967</v>
      </c>
      <c r="B48" s="1549"/>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959</v>
      </c>
      <c r="B50" s="1547"/>
      <c r="C50" s="415">
        <v>42</v>
      </c>
      <c r="D50" s="471"/>
      <c r="E50" s="475">
        <f>$E$10</f>
        <v>0</v>
      </c>
      <c r="F50" s="473">
        <f t="shared" si="0"/>
        <v>0</v>
      </c>
    </row>
    <row r="51" spans="1:7" outlineLevel="1" x14ac:dyDescent="0.2">
      <c r="A51" s="416" t="s">
        <v>960</v>
      </c>
      <c r="B51" s="1548"/>
      <c r="C51" s="415">
        <v>43</v>
      </c>
      <c r="D51" s="471"/>
      <c r="E51" s="475">
        <f>$E$11</f>
        <v>0</v>
      </c>
      <c r="F51" s="473">
        <f t="shared" si="0"/>
        <v>0</v>
      </c>
    </row>
    <row r="52" spans="1:7" outlineLevel="1" x14ac:dyDescent="0.2">
      <c r="A52" s="416" t="s">
        <v>962</v>
      </c>
      <c r="B52" s="1548"/>
      <c r="C52" s="415">
        <v>44</v>
      </c>
      <c r="D52" s="471"/>
      <c r="E52" s="475">
        <f>$E$12</f>
        <v>0</v>
      </c>
      <c r="F52" s="473">
        <f t="shared" si="0"/>
        <v>0</v>
      </c>
    </row>
    <row r="53" spans="1:7" outlineLevel="1" x14ac:dyDescent="0.2">
      <c r="A53" s="148" t="s">
        <v>961</v>
      </c>
      <c r="B53" s="1548"/>
      <c r="C53" s="415">
        <v>45</v>
      </c>
      <c r="D53" s="471"/>
      <c r="E53" s="475">
        <f>$E$13</f>
        <v>0</v>
      </c>
      <c r="F53" s="473">
        <f t="shared" si="0"/>
        <v>0</v>
      </c>
    </row>
    <row r="54" spans="1:7" outlineLevel="1" x14ac:dyDescent="0.2">
      <c r="A54" s="416" t="s">
        <v>963</v>
      </c>
      <c r="B54" s="1548"/>
      <c r="C54" s="415">
        <v>46</v>
      </c>
      <c r="D54" s="471"/>
      <c r="E54" s="475">
        <f>$E$14</f>
        <v>0</v>
      </c>
      <c r="F54" s="473">
        <f t="shared" si="0"/>
        <v>0</v>
      </c>
    </row>
    <row r="55" spans="1:7" outlineLevel="1" x14ac:dyDescent="0.2">
      <c r="A55" s="416" t="s">
        <v>964</v>
      </c>
      <c r="B55" s="1548"/>
      <c r="C55" s="415">
        <v>47</v>
      </c>
      <c r="D55" s="471"/>
      <c r="E55" s="475">
        <f>$E$15</f>
        <v>0</v>
      </c>
      <c r="F55" s="473">
        <f t="shared" si="0"/>
        <v>0</v>
      </c>
    </row>
    <row r="56" spans="1:7" outlineLevel="1" x14ac:dyDescent="0.2">
      <c r="A56" s="416" t="s">
        <v>965</v>
      </c>
      <c r="B56" s="1548"/>
      <c r="C56" s="415">
        <v>48</v>
      </c>
      <c r="D56" s="471"/>
      <c r="E56" s="475">
        <f>$E$16</f>
        <v>0</v>
      </c>
      <c r="F56" s="473">
        <f t="shared" si="0"/>
        <v>0</v>
      </c>
    </row>
    <row r="57" spans="1:7" outlineLevel="1" x14ac:dyDescent="0.2">
      <c r="A57" s="416" t="s">
        <v>966</v>
      </c>
      <c r="B57" s="1548"/>
      <c r="C57" s="415">
        <v>49</v>
      </c>
      <c r="D57" s="471"/>
      <c r="E57" s="475">
        <f>$E$17</f>
        <v>0</v>
      </c>
      <c r="F57" s="473"/>
    </row>
    <row r="58" spans="1:7" outlineLevel="1" x14ac:dyDescent="0.2">
      <c r="A58" s="416" t="s">
        <v>967</v>
      </c>
      <c r="B58" s="1549"/>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959</v>
      </c>
      <c r="B60" s="1547"/>
      <c r="C60" s="415">
        <v>52</v>
      </c>
      <c r="D60" s="471"/>
      <c r="E60" s="475">
        <f>$E$10</f>
        <v>0</v>
      </c>
      <c r="F60" s="473">
        <f t="shared" si="0"/>
        <v>0</v>
      </c>
    </row>
    <row r="61" spans="1:7" outlineLevel="1" x14ac:dyDescent="0.2">
      <c r="A61" s="416" t="s">
        <v>960</v>
      </c>
      <c r="B61" s="1548"/>
      <c r="C61" s="415">
        <v>53</v>
      </c>
      <c r="D61" s="471"/>
      <c r="E61" s="475">
        <f>$E$11</f>
        <v>0</v>
      </c>
      <c r="F61" s="473">
        <f t="shared" si="0"/>
        <v>0</v>
      </c>
    </row>
    <row r="62" spans="1:7" outlineLevel="1" x14ac:dyDescent="0.2">
      <c r="A62" s="416" t="s">
        <v>962</v>
      </c>
      <c r="B62" s="1548"/>
      <c r="C62" s="415">
        <v>54</v>
      </c>
      <c r="D62" s="471"/>
      <c r="E62" s="475">
        <f>$E$12</f>
        <v>0</v>
      </c>
      <c r="F62" s="473">
        <f t="shared" si="0"/>
        <v>0</v>
      </c>
    </row>
    <row r="63" spans="1:7" outlineLevel="1" x14ac:dyDescent="0.2">
      <c r="A63" s="148" t="s">
        <v>961</v>
      </c>
      <c r="B63" s="1548"/>
      <c r="C63" s="415">
        <v>55</v>
      </c>
      <c r="D63" s="471"/>
      <c r="E63" s="475">
        <f>$E$13</f>
        <v>0</v>
      </c>
      <c r="F63" s="473">
        <f t="shared" si="0"/>
        <v>0</v>
      </c>
    </row>
    <row r="64" spans="1:7" outlineLevel="1" x14ac:dyDescent="0.2">
      <c r="A64" s="416" t="s">
        <v>963</v>
      </c>
      <c r="B64" s="1548"/>
      <c r="C64" s="415">
        <v>56</v>
      </c>
      <c r="D64" s="471"/>
      <c r="E64" s="475">
        <f>$E$14</f>
        <v>0</v>
      </c>
      <c r="F64" s="473">
        <f t="shared" si="0"/>
        <v>0</v>
      </c>
    </row>
    <row r="65" spans="1:7" outlineLevel="1" x14ac:dyDescent="0.2">
      <c r="A65" s="416" t="s">
        <v>964</v>
      </c>
      <c r="B65" s="1548"/>
      <c r="C65" s="415">
        <v>57</v>
      </c>
      <c r="D65" s="471"/>
      <c r="E65" s="475">
        <f>$E$15</f>
        <v>0</v>
      </c>
      <c r="F65" s="473">
        <f t="shared" si="0"/>
        <v>0</v>
      </c>
    </row>
    <row r="66" spans="1:7" outlineLevel="1" x14ac:dyDescent="0.2">
      <c r="A66" s="416" t="s">
        <v>965</v>
      </c>
      <c r="B66" s="1548"/>
      <c r="C66" s="415">
        <v>58</v>
      </c>
      <c r="D66" s="471"/>
      <c r="E66" s="475">
        <f>$E$16</f>
        <v>0</v>
      </c>
      <c r="F66" s="473">
        <f t="shared" si="0"/>
        <v>0</v>
      </c>
    </row>
    <row r="67" spans="1:7" outlineLevel="1" x14ac:dyDescent="0.2">
      <c r="A67" s="416" t="s">
        <v>966</v>
      </c>
      <c r="B67" s="1548"/>
      <c r="C67" s="415">
        <v>59</v>
      </c>
      <c r="D67" s="471"/>
      <c r="E67" s="475">
        <f>$E$17</f>
        <v>0</v>
      </c>
      <c r="F67" s="473">
        <f t="shared" si="0"/>
        <v>0</v>
      </c>
    </row>
    <row r="68" spans="1:7" outlineLevel="1" x14ac:dyDescent="0.2">
      <c r="A68" s="416" t="s">
        <v>967</v>
      </c>
      <c r="B68" s="1549"/>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959</v>
      </c>
      <c r="B70" s="1547"/>
      <c r="C70" s="415">
        <v>62</v>
      </c>
      <c r="D70" s="471"/>
      <c r="E70" s="475">
        <f>$E$10</f>
        <v>0</v>
      </c>
      <c r="F70" s="473">
        <f t="shared" si="0"/>
        <v>0</v>
      </c>
    </row>
    <row r="71" spans="1:7" outlineLevel="1" x14ac:dyDescent="0.2">
      <c r="A71" s="416" t="s">
        <v>960</v>
      </c>
      <c r="B71" s="1548"/>
      <c r="C71" s="415">
        <v>63</v>
      </c>
      <c r="D71" s="471"/>
      <c r="E71" s="475">
        <f>$E$11</f>
        <v>0</v>
      </c>
      <c r="F71" s="473">
        <f t="shared" si="0"/>
        <v>0</v>
      </c>
    </row>
    <row r="72" spans="1:7" outlineLevel="1" x14ac:dyDescent="0.2">
      <c r="A72" s="416" t="s">
        <v>962</v>
      </c>
      <c r="B72" s="1548"/>
      <c r="C72" s="415">
        <v>64</v>
      </c>
      <c r="D72" s="471"/>
      <c r="E72" s="475">
        <f>$E$12</f>
        <v>0</v>
      </c>
      <c r="F72" s="473">
        <f t="shared" si="0"/>
        <v>0</v>
      </c>
    </row>
    <row r="73" spans="1:7" outlineLevel="1" x14ac:dyDescent="0.2">
      <c r="A73" s="148" t="s">
        <v>961</v>
      </c>
      <c r="B73" s="1548"/>
      <c r="C73" s="415">
        <v>65</v>
      </c>
      <c r="D73" s="471"/>
      <c r="E73" s="475">
        <f>$E$13</f>
        <v>0</v>
      </c>
      <c r="F73" s="473">
        <f t="shared" si="0"/>
        <v>0</v>
      </c>
    </row>
    <row r="74" spans="1:7" outlineLevel="1" x14ac:dyDescent="0.2">
      <c r="A74" s="416" t="s">
        <v>963</v>
      </c>
      <c r="B74" s="1548"/>
      <c r="C74" s="415">
        <v>66</v>
      </c>
      <c r="D74" s="471"/>
      <c r="E74" s="475">
        <f>$E$14</f>
        <v>0</v>
      </c>
      <c r="F74" s="473">
        <f t="shared" ref="F74:F97" si="1">D74*E74</f>
        <v>0</v>
      </c>
    </row>
    <row r="75" spans="1:7" outlineLevel="1" x14ac:dyDescent="0.2">
      <c r="A75" s="416" t="s">
        <v>964</v>
      </c>
      <c r="B75" s="1548"/>
      <c r="C75" s="415">
        <v>67</v>
      </c>
      <c r="D75" s="471"/>
      <c r="E75" s="475">
        <f>$E$15</f>
        <v>0</v>
      </c>
      <c r="F75" s="473">
        <f t="shared" si="1"/>
        <v>0</v>
      </c>
    </row>
    <row r="76" spans="1:7" outlineLevel="1" x14ac:dyDescent="0.2">
      <c r="A76" s="416" t="s">
        <v>965</v>
      </c>
      <c r="B76" s="1548"/>
      <c r="C76" s="415">
        <v>68</v>
      </c>
      <c r="D76" s="471"/>
      <c r="E76" s="475">
        <f>$E$16</f>
        <v>0</v>
      </c>
      <c r="F76" s="473">
        <f t="shared" si="1"/>
        <v>0</v>
      </c>
    </row>
    <row r="77" spans="1:7" outlineLevel="1" x14ac:dyDescent="0.2">
      <c r="A77" s="416" t="s">
        <v>966</v>
      </c>
      <c r="B77" s="1548"/>
      <c r="C77" s="415">
        <v>69</v>
      </c>
      <c r="D77" s="471"/>
      <c r="E77" s="475">
        <f>$E$17</f>
        <v>0</v>
      </c>
      <c r="F77" s="473">
        <f t="shared" si="1"/>
        <v>0</v>
      </c>
    </row>
    <row r="78" spans="1:7" outlineLevel="1" x14ac:dyDescent="0.2">
      <c r="A78" s="416" t="s">
        <v>967</v>
      </c>
      <c r="B78" s="1549"/>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959</v>
      </c>
      <c r="B80" s="1547"/>
      <c r="C80" s="415">
        <v>72</v>
      </c>
      <c r="D80" s="471"/>
      <c r="E80" s="475">
        <f>$E$10</f>
        <v>0</v>
      </c>
      <c r="F80" s="473">
        <f t="shared" si="1"/>
        <v>0</v>
      </c>
    </row>
    <row r="81" spans="1:7" outlineLevel="1" x14ac:dyDescent="0.2">
      <c r="A81" s="416" t="s">
        <v>960</v>
      </c>
      <c r="B81" s="1548"/>
      <c r="C81" s="415">
        <v>73</v>
      </c>
      <c r="D81" s="471"/>
      <c r="E81" s="475">
        <f>$E$11</f>
        <v>0</v>
      </c>
      <c r="F81" s="473">
        <f t="shared" si="1"/>
        <v>0</v>
      </c>
    </row>
    <row r="82" spans="1:7" outlineLevel="1" x14ac:dyDescent="0.2">
      <c r="A82" s="416" t="s">
        <v>962</v>
      </c>
      <c r="B82" s="1548"/>
      <c r="C82" s="415">
        <v>74</v>
      </c>
      <c r="D82" s="471"/>
      <c r="E82" s="475">
        <f>$E$12</f>
        <v>0</v>
      </c>
      <c r="F82" s="473">
        <f t="shared" si="1"/>
        <v>0</v>
      </c>
    </row>
    <row r="83" spans="1:7" outlineLevel="1" x14ac:dyDescent="0.2">
      <c r="A83" s="148" t="s">
        <v>961</v>
      </c>
      <c r="B83" s="1548"/>
      <c r="C83" s="415">
        <v>75</v>
      </c>
      <c r="D83" s="471"/>
      <c r="E83" s="475">
        <f>$E$13</f>
        <v>0</v>
      </c>
      <c r="F83" s="473">
        <f t="shared" si="1"/>
        <v>0</v>
      </c>
    </row>
    <row r="84" spans="1:7" outlineLevel="1" x14ac:dyDescent="0.2">
      <c r="A84" s="416" t="s">
        <v>963</v>
      </c>
      <c r="B84" s="1548"/>
      <c r="C84" s="415">
        <v>76</v>
      </c>
      <c r="D84" s="471"/>
      <c r="E84" s="475">
        <f>$E$14</f>
        <v>0</v>
      </c>
      <c r="F84" s="473">
        <f t="shared" si="1"/>
        <v>0</v>
      </c>
    </row>
    <row r="85" spans="1:7" outlineLevel="1" x14ac:dyDescent="0.2">
      <c r="A85" s="416" t="s">
        <v>964</v>
      </c>
      <c r="B85" s="1548"/>
      <c r="C85" s="415">
        <v>77</v>
      </c>
      <c r="D85" s="471"/>
      <c r="E85" s="475">
        <f>$E$15</f>
        <v>0</v>
      </c>
      <c r="F85" s="473">
        <f t="shared" si="1"/>
        <v>0</v>
      </c>
    </row>
    <row r="86" spans="1:7" outlineLevel="1" x14ac:dyDescent="0.2">
      <c r="A86" s="416" t="s">
        <v>965</v>
      </c>
      <c r="B86" s="1548"/>
      <c r="C86" s="415">
        <v>78</v>
      </c>
      <c r="D86" s="471"/>
      <c r="E86" s="475">
        <f>$E$16</f>
        <v>0</v>
      </c>
      <c r="F86" s="473">
        <f t="shared" si="1"/>
        <v>0</v>
      </c>
    </row>
    <row r="87" spans="1:7" outlineLevel="1" x14ac:dyDescent="0.2">
      <c r="A87" s="416" t="s">
        <v>966</v>
      </c>
      <c r="B87" s="1548"/>
      <c r="C87" s="415">
        <v>79</v>
      </c>
      <c r="D87" s="471"/>
      <c r="E87" s="475">
        <f>$E$17</f>
        <v>0</v>
      </c>
      <c r="F87" s="473">
        <f t="shared" si="1"/>
        <v>0</v>
      </c>
    </row>
    <row r="88" spans="1:7" outlineLevel="1" x14ac:dyDescent="0.2">
      <c r="A88" s="416" t="s">
        <v>967</v>
      </c>
      <c r="B88" s="1549"/>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959</v>
      </c>
      <c r="B90" s="1547"/>
      <c r="C90" s="415">
        <v>82</v>
      </c>
      <c r="D90" s="471"/>
      <c r="E90" s="475">
        <f>$E$10</f>
        <v>0</v>
      </c>
      <c r="F90" s="473">
        <f t="shared" si="1"/>
        <v>0</v>
      </c>
    </row>
    <row r="91" spans="1:7" outlineLevel="1" x14ac:dyDescent="0.2">
      <c r="A91" s="416" t="s">
        <v>960</v>
      </c>
      <c r="B91" s="1548"/>
      <c r="C91" s="415">
        <v>83</v>
      </c>
      <c r="D91" s="471"/>
      <c r="E91" s="475">
        <f>$E$11</f>
        <v>0</v>
      </c>
      <c r="F91" s="473">
        <f t="shared" si="1"/>
        <v>0</v>
      </c>
    </row>
    <row r="92" spans="1:7" outlineLevel="1" x14ac:dyDescent="0.2">
      <c r="A92" s="416" t="s">
        <v>962</v>
      </c>
      <c r="B92" s="1548"/>
      <c r="C92" s="415">
        <v>84</v>
      </c>
      <c r="D92" s="471"/>
      <c r="E92" s="475">
        <f>$E$12</f>
        <v>0</v>
      </c>
      <c r="F92" s="473">
        <f t="shared" si="1"/>
        <v>0</v>
      </c>
    </row>
    <row r="93" spans="1:7" outlineLevel="1" x14ac:dyDescent="0.2">
      <c r="A93" s="148" t="s">
        <v>961</v>
      </c>
      <c r="B93" s="1548"/>
      <c r="C93" s="415">
        <v>85</v>
      </c>
      <c r="D93" s="471"/>
      <c r="E93" s="475">
        <f>$E$13</f>
        <v>0</v>
      </c>
      <c r="F93" s="473">
        <f t="shared" si="1"/>
        <v>0</v>
      </c>
    </row>
    <row r="94" spans="1:7" outlineLevel="1" x14ac:dyDescent="0.2">
      <c r="A94" s="416" t="s">
        <v>963</v>
      </c>
      <c r="B94" s="1548"/>
      <c r="C94" s="415">
        <v>86</v>
      </c>
      <c r="D94" s="471"/>
      <c r="E94" s="475">
        <f>$E$14</f>
        <v>0</v>
      </c>
      <c r="F94" s="473">
        <f t="shared" si="1"/>
        <v>0</v>
      </c>
    </row>
    <row r="95" spans="1:7" outlineLevel="1" x14ac:dyDescent="0.2">
      <c r="A95" s="416" t="s">
        <v>964</v>
      </c>
      <c r="B95" s="1548"/>
      <c r="C95" s="415">
        <v>87</v>
      </c>
      <c r="D95" s="471"/>
      <c r="E95" s="475">
        <f>$E$15</f>
        <v>0</v>
      </c>
      <c r="F95" s="473">
        <f t="shared" si="1"/>
        <v>0</v>
      </c>
    </row>
    <row r="96" spans="1:7" outlineLevel="1" x14ac:dyDescent="0.2">
      <c r="A96" s="416" t="s">
        <v>965</v>
      </c>
      <c r="B96" s="1548"/>
      <c r="C96" s="415">
        <v>88</v>
      </c>
      <c r="D96" s="471"/>
      <c r="E96" s="475">
        <f>$E$16</f>
        <v>0</v>
      </c>
      <c r="F96" s="473">
        <f t="shared" si="1"/>
        <v>0</v>
      </c>
    </row>
    <row r="97" spans="1:7" outlineLevel="1" x14ac:dyDescent="0.2">
      <c r="A97" s="416" t="s">
        <v>966</v>
      </c>
      <c r="B97" s="1548"/>
      <c r="C97" s="415">
        <v>89</v>
      </c>
      <c r="D97" s="471"/>
      <c r="E97" s="475">
        <f>$E$17</f>
        <v>0</v>
      </c>
      <c r="F97" s="473">
        <f t="shared" si="1"/>
        <v>0</v>
      </c>
    </row>
    <row r="98" spans="1:7" outlineLevel="1" x14ac:dyDescent="0.2">
      <c r="A98" s="416" t="s">
        <v>967</v>
      </c>
      <c r="B98" s="1549"/>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959</v>
      </c>
      <c r="B100" s="415"/>
      <c r="C100" s="415">
        <v>92</v>
      </c>
      <c r="D100" s="471"/>
      <c r="E100" s="475">
        <f>$E$10</f>
        <v>0</v>
      </c>
      <c r="F100" s="473">
        <f t="shared" ref="F100:F157" si="2">D100*E100</f>
        <v>0</v>
      </c>
    </row>
    <row r="101" spans="1:7" outlineLevel="1" x14ac:dyDescent="0.2">
      <c r="A101" s="416" t="s">
        <v>960</v>
      </c>
      <c r="B101" s="415"/>
      <c r="C101" s="415">
        <v>93</v>
      </c>
      <c r="D101" s="471"/>
      <c r="E101" s="475">
        <f>$E$11</f>
        <v>0</v>
      </c>
      <c r="F101" s="473">
        <f t="shared" si="2"/>
        <v>0</v>
      </c>
    </row>
    <row r="102" spans="1:7" outlineLevel="1" x14ac:dyDescent="0.2">
      <c r="A102" s="416" t="s">
        <v>962</v>
      </c>
      <c r="B102" s="415"/>
      <c r="C102" s="415">
        <v>94</v>
      </c>
      <c r="D102" s="471"/>
      <c r="E102" s="475">
        <f>$E$12</f>
        <v>0</v>
      </c>
      <c r="F102" s="473">
        <f t="shared" si="2"/>
        <v>0</v>
      </c>
    </row>
    <row r="103" spans="1:7" outlineLevel="1" x14ac:dyDescent="0.2">
      <c r="A103" s="148" t="s">
        <v>961</v>
      </c>
      <c r="B103" s="415"/>
      <c r="C103" s="415">
        <v>95</v>
      </c>
      <c r="D103" s="471"/>
      <c r="E103" s="475">
        <f>$E$13</f>
        <v>0</v>
      </c>
      <c r="F103" s="473">
        <f t="shared" si="2"/>
        <v>0</v>
      </c>
    </row>
    <row r="104" spans="1:7" outlineLevel="1" x14ac:dyDescent="0.2">
      <c r="A104" s="416" t="s">
        <v>963</v>
      </c>
      <c r="B104" s="415"/>
      <c r="C104" s="415">
        <v>96</v>
      </c>
      <c r="D104" s="471"/>
      <c r="E104" s="475">
        <f>$E$14</f>
        <v>0</v>
      </c>
      <c r="F104" s="473">
        <f t="shared" si="2"/>
        <v>0</v>
      </c>
    </row>
    <row r="105" spans="1:7" outlineLevel="1" x14ac:dyDescent="0.2">
      <c r="A105" s="416" t="s">
        <v>964</v>
      </c>
      <c r="B105" s="415"/>
      <c r="C105" s="415">
        <v>97</v>
      </c>
      <c r="D105" s="471"/>
      <c r="E105" s="475">
        <f>$E$15</f>
        <v>0</v>
      </c>
      <c r="F105" s="473">
        <f t="shared" si="2"/>
        <v>0</v>
      </c>
    </row>
    <row r="106" spans="1:7" outlineLevel="1" x14ac:dyDescent="0.2">
      <c r="A106" s="416" t="s">
        <v>965</v>
      </c>
      <c r="B106" s="415"/>
      <c r="C106" s="415">
        <v>98</v>
      </c>
      <c r="D106" s="471"/>
      <c r="E106" s="475">
        <f>$E$16</f>
        <v>0</v>
      </c>
      <c r="F106" s="473">
        <f t="shared" si="2"/>
        <v>0</v>
      </c>
    </row>
    <row r="107" spans="1:7" outlineLevel="1" x14ac:dyDescent="0.2">
      <c r="A107" s="416" t="s">
        <v>966</v>
      </c>
      <c r="B107" s="415"/>
      <c r="C107" s="415">
        <v>99</v>
      </c>
      <c r="D107" s="471"/>
      <c r="E107" s="475">
        <f>$E$17</f>
        <v>0</v>
      </c>
      <c r="F107" s="473">
        <f t="shared" si="2"/>
        <v>0</v>
      </c>
    </row>
    <row r="108" spans="1:7" outlineLevel="1" x14ac:dyDescent="0.2">
      <c r="A108" s="416" t="s">
        <v>967</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959</v>
      </c>
      <c r="B110" s="1547"/>
      <c r="C110" s="415">
        <v>102</v>
      </c>
      <c r="D110" s="471"/>
      <c r="E110" s="475">
        <f>$E$10</f>
        <v>0</v>
      </c>
      <c r="F110" s="473">
        <f t="shared" si="2"/>
        <v>0</v>
      </c>
    </row>
    <row r="111" spans="1:7" outlineLevel="1" x14ac:dyDescent="0.2">
      <c r="A111" s="416" t="s">
        <v>960</v>
      </c>
      <c r="B111" s="1548"/>
      <c r="C111" s="415">
        <v>103</v>
      </c>
      <c r="D111" s="471"/>
      <c r="E111" s="475">
        <f>$E$11</f>
        <v>0</v>
      </c>
      <c r="F111" s="473">
        <f t="shared" si="2"/>
        <v>0</v>
      </c>
    </row>
    <row r="112" spans="1:7" outlineLevel="1" x14ac:dyDescent="0.2">
      <c r="A112" s="416" t="s">
        <v>962</v>
      </c>
      <c r="B112" s="1548"/>
      <c r="C112" s="415">
        <v>104</v>
      </c>
      <c r="D112" s="471"/>
      <c r="E112" s="475">
        <f>$E$12</f>
        <v>0</v>
      </c>
      <c r="F112" s="473">
        <f t="shared" si="2"/>
        <v>0</v>
      </c>
    </row>
    <row r="113" spans="1:6" outlineLevel="1" x14ac:dyDescent="0.2">
      <c r="A113" s="148" t="s">
        <v>961</v>
      </c>
      <c r="B113" s="1548"/>
      <c r="C113" s="415">
        <v>105</v>
      </c>
      <c r="D113" s="471"/>
      <c r="E113" s="475">
        <f>$E$13</f>
        <v>0</v>
      </c>
      <c r="F113" s="473">
        <f t="shared" si="2"/>
        <v>0</v>
      </c>
    </row>
    <row r="114" spans="1:6" outlineLevel="1" x14ac:dyDescent="0.2">
      <c r="A114" s="416" t="s">
        <v>963</v>
      </c>
      <c r="B114" s="1548"/>
      <c r="C114" s="415">
        <v>106</v>
      </c>
      <c r="D114" s="471"/>
      <c r="E114" s="475">
        <f>$E$14</f>
        <v>0</v>
      </c>
      <c r="F114" s="473">
        <f t="shared" si="2"/>
        <v>0</v>
      </c>
    </row>
    <row r="115" spans="1:6" outlineLevel="1" x14ac:dyDescent="0.2">
      <c r="A115" s="416" t="s">
        <v>964</v>
      </c>
      <c r="B115" s="1548"/>
      <c r="C115" s="415">
        <v>107</v>
      </c>
      <c r="D115" s="471"/>
      <c r="E115" s="475">
        <f>$E$15</f>
        <v>0</v>
      </c>
      <c r="F115" s="473">
        <f t="shared" si="2"/>
        <v>0</v>
      </c>
    </row>
    <row r="116" spans="1:6" outlineLevel="1" x14ac:dyDescent="0.2">
      <c r="A116" s="416" t="s">
        <v>965</v>
      </c>
      <c r="B116" s="1548"/>
      <c r="C116" s="415">
        <v>108</v>
      </c>
      <c r="D116" s="471"/>
      <c r="E116" s="475">
        <f>$E$16</f>
        <v>0</v>
      </c>
      <c r="F116" s="473">
        <f t="shared" si="2"/>
        <v>0</v>
      </c>
    </row>
    <row r="117" spans="1:6" outlineLevel="1" x14ac:dyDescent="0.2">
      <c r="A117" s="416" t="s">
        <v>966</v>
      </c>
      <c r="B117" s="1548"/>
      <c r="C117" s="415">
        <v>109</v>
      </c>
      <c r="D117" s="471"/>
      <c r="E117" s="475">
        <f>$E$17</f>
        <v>0</v>
      </c>
      <c r="F117" s="473">
        <f t="shared" si="2"/>
        <v>0</v>
      </c>
    </row>
    <row r="118" spans="1:6" outlineLevel="1" x14ac:dyDescent="0.2">
      <c r="A118" s="416" t="s">
        <v>967</v>
      </c>
      <c r="B118" s="1549"/>
      <c r="C118" s="415">
        <v>110</v>
      </c>
      <c r="D118" s="474"/>
      <c r="E118" s="475"/>
      <c r="F118" s="432"/>
    </row>
    <row r="119" spans="1:6" ht="25.5" x14ac:dyDescent="0.2">
      <c r="A119" s="414" t="s">
        <v>1092</v>
      </c>
      <c r="B119" s="415"/>
      <c r="C119" s="415">
        <v>111</v>
      </c>
      <c r="D119" s="468"/>
      <c r="E119" s="469"/>
      <c r="F119" s="470">
        <f>SUM(F120:F128)</f>
        <v>0</v>
      </c>
    </row>
    <row r="120" spans="1:6" outlineLevel="1" x14ac:dyDescent="0.2">
      <c r="A120" s="416" t="s">
        <v>959</v>
      </c>
      <c r="B120" s="415"/>
      <c r="C120" s="415">
        <v>112</v>
      </c>
      <c r="D120" s="471"/>
      <c r="E120" s="475">
        <f>$E$10</f>
        <v>0</v>
      </c>
      <c r="F120" s="473">
        <f t="shared" si="2"/>
        <v>0</v>
      </c>
    </row>
    <row r="121" spans="1:6" outlineLevel="1" x14ac:dyDescent="0.2">
      <c r="A121" s="416" t="s">
        <v>960</v>
      </c>
      <c r="B121" s="415"/>
      <c r="C121" s="415">
        <v>113</v>
      </c>
      <c r="D121" s="471"/>
      <c r="E121" s="475">
        <f>$E$11</f>
        <v>0</v>
      </c>
      <c r="F121" s="473">
        <f t="shared" si="2"/>
        <v>0</v>
      </c>
    </row>
    <row r="122" spans="1:6" outlineLevel="1" x14ac:dyDescent="0.2">
      <c r="A122" s="416" t="s">
        <v>962</v>
      </c>
      <c r="B122" s="415"/>
      <c r="C122" s="415">
        <v>114</v>
      </c>
      <c r="D122" s="471"/>
      <c r="E122" s="475">
        <f>$E$12</f>
        <v>0</v>
      </c>
      <c r="F122" s="473">
        <f t="shared" si="2"/>
        <v>0</v>
      </c>
    </row>
    <row r="123" spans="1:6" outlineLevel="1" x14ac:dyDescent="0.2">
      <c r="A123" s="148" t="s">
        <v>961</v>
      </c>
      <c r="B123" s="415"/>
      <c r="C123" s="415">
        <v>115</v>
      </c>
      <c r="D123" s="471"/>
      <c r="E123" s="475">
        <f>$E$13</f>
        <v>0</v>
      </c>
      <c r="F123" s="473">
        <f t="shared" si="2"/>
        <v>0</v>
      </c>
    </row>
    <row r="124" spans="1:6" outlineLevel="1" x14ac:dyDescent="0.2">
      <c r="A124" s="416" t="s">
        <v>963</v>
      </c>
      <c r="B124" s="415"/>
      <c r="C124" s="415">
        <v>116</v>
      </c>
      <c r="D124" s="471"/>
      <c r="E124" s="475">
        <f>$E$14</f>
        <v>0</v>
      </c>
      <c r="F124" s="473">
        <f t="shared" si="2"/>
        <v>0</v>
      </c>
    </row>
    <row r="125" spans="1:6" outlineLevel="1" x14ac:dyDescent="0.2">
      <c r="A125" s="416" t="s">
        <v>964</v>
      </c>
      <c r="B125" s="415"/>
      <c r="C125" s="415">
        <v>117</v>
      </c>
      <c r="D125" s="471"/>
      <c r="E125" s="475">
        <f>$E$15</f>
        <v>0</v>
      </c>
      <c r="F125" s="473">
        <f t="shared" si="2"/>
        <v>0</v>
      </c>
    </row>
    <row r="126" spans="1:6" outlineLevel="1" x14ac:dyDescent="0.2">
      <c r="A126" s="416" t="s">
        <v>965</v>
      </c>
      <c r="B126" s="415"/>
      <c r="C126" s="415">
        <v>118</v>
      </c>
      <c r="D126" s="471"/>
      <c r="E126" s="475">
        <f>$E$16</f>
        <v>0</v>
      </c>
      <c r="F126" s="473">
        <f t="shared" si="2"/>
        <v>0</v>
      </c>
    </row>
    <row r="127" spans="1:6" outlineLevel="1" x14ac:dyDescent="0.2">
      <c r="A127" s="416" t="s">
        <v>966</v>
      </c>
      <c r="B127" s="415"/>
      <c r="C127" s="415">
        <v>119</v>
      </c>
      <c r="D127" s="471"/>
      <c r="E127" s="475">
        <f>$E$17</f>
        <v>0</v>
      </c>
      <c r="F127" s="473">
        <f t="shared" si="2"/>
        <v>0</v>
      </c>
    </row>
    <row r="128" spans="1:6" outlineLevel="1" x14ac:dyDescent="0.2">
      <c r="A128" s="416" t="s">
        <v>967</v>
      </c>
      <c r="B128" s="415"/>
      <c r="C128" s="415">
        <v>120</v>
      </c>
      <c r="D128" s="474"/>
      <c r="E128" s="475"/>
      <c r="F128" s="432"/>
    </row>
    <row r="129" spans="1:7" ht="38.25" x14ac:dyDescent="0.2">
      <c r="A129" s="414" t="s">
        <v>1093</v>
      </c>
      <c r="B129" s="415"/>
      <c r="C129" s="415">
        <v>121</v>
      </c>
      <c r="D129" s="468"/>
      <c r="E129" s="469"/>
      <c r="F129" s="470">
        <f>SUM(F130:F138)</f>
        <v>0</v>
      </c>
    </row>
    <row r="130" spans="1:7" outlineLevel="1" x14ac:dyDescent="0.2">
      <c r="A130" s="416" t="s">
        <v>959</v>
      </c>
      <c r="B130" s="415"/>
      <c r="C130" s="415">
        <v>122</v>
      </c>
      <c r="D130" s="471"/>
      <c r="E130" s="475">
        <f>$E$10</f>
        <v>0</v>
      </c>
      <c r="F130" s="473">
        <f t="shared" si="2"/>
        <v>0</v>
      </c>
    </row>
    <row r="131" spans="1:7" outlineLevel="1" x14ac:dyDescent="0.2">
      <c r="A131" s="416" t="s">
        <v>960</v>
      </c>
      <c r="B131" s="415"/>
      <c r="C131" s="415">
        <v>123</v>
      </c>
      <c r="D131" s="471"/>
      <c r="E131" s="475">
        <f>$E$11</f>
        <v>0</v>
      </c>
      <c r="F131" s="473">
        <f t="shared" si="2"/>
        <v>0</v>
      </c>
    </row>
    <row r="132" spans="1:7" outlineLevel="1" x14ac:dyDescent="0.2">
      <c r="A132" s="416" t="s">
        <v>962</v>
      </c>
      <c r="B132" s="415"/>
      <c r="C132" s="415">
        <v>124</v>
      </c>
      <c r="D132" s="471"/>
      <c r="E132" s="475">
        <f>$E$12</f>
        <v>0</v>
      </c>
      <c r="F132" s="473">
        <f t="shared" si="2"/>
        <v>0</v>
      </c>
    </row>
    <row r="133" spans="1:7" outlineLevel="1" x14ac:dyDescent="0.2">
      <c r="A133" s="148" t="s">
        <v>961</v>
      </c>
      <c r="B133" s="415"/>
      <c r="C133" s="415">
        <v>125</v>
      </c>
      <c r="D133" s="471"/>
      <c r="E133" s="475">
        <f>$E$13</f>
        <v>0</v>
      </c>
      <c r="F133" s="473">
        <f t="shared" si="2"/>
        <v>0</v>
      </c>
    </row>
    <row r="134" spans="1:7" outlineLevel="1" x14ac:dyDescent="0.2">
      <c r="A134" s="416" t="s">
        <v>963</v>
      </c>
      <c r="B134" s="415"/>
      <c r="C134" s="415">
        <v>126</v>
      </c>
      <c r="D134" s="471"/>
      <c r="E134" s="475">
        <f>$E$14</f>
        <v>0</v>
      </c>
      <c r="F134" s="473">
        <f t="shared" si="2"/>
        <v>0</v>
      </c>
    </row>
    <row r="135" spans="1:7" outlineLevel="1" x14ac:dyDescent="0.2">
      <c r="A135" s="416" t="s">
        <v>964</v>
      </c>
      <c r="B135" s="415"/>
      <c r="C135" s="415">
        <v>127</v>
      </c>
      <c r="D135" s="471"/>
      <c r="E135" s="475">
        <f>$E$15</f>
        <v>0</v>
      </c>
      <c r="F135" s="473">
        <f t="shared" si="2"/>
        <v>0</v>
      </c>
    </row>
    <row r="136" spans="1:7" outlineLevel="1" x14ac:dyDescent="0.2">
      <c r="A136" s="416" t="s">
        <v>965</v>
      </c>
      <c r="B136" s="415"/>
      <c r="C136" s="415">
        <v>128</v>
      </c>
      <c r="D136" s="471"/>
      <c r="E136" s="475">
        <f>$E$16</f>
        <v>0</v>
      </c>
      <c r="F136" s="473">
        <f t="shared" si="2"/>
        <v>0</v>
      </c>
    </row>
    <row r="137" spans="1:7" outlineLevel="1" x14ac:dyDescent="0.2">
      <c r="A137" s="416" t="s">
        <v>966</v>
      </c>
      <c r="B137" s="415"/>
      <c r="C137" s="415">
        <v>129</v>
      </c>
      <c r="D137" s="471"/>
      <c r="E137" s="475">
        <f>$E$17</f>
        <v>0</v>
      </c>
      <c r="F137" s="473">
        <f t="shared" si="2"/>
        <v>0</v>
      </c>
    </row>
    <row r="138" spans="1:7" outlineLevel="1" x14ac:dyDescent="0.2">
      <c r="A138" s="416" t="s">
        <v>967</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959</v>
      </c>
      <c r="B140" s="415"/>
      <c r="C140" s="415">
        <v>132</v>
      </c>
      <c r="D140" s="471"/>
      <c r="E140" s="475">
        <f>$E$10</f>
        <v>0</v>
      </c>
      <c r="F140" s="473">
        <f t="shared" si="2"/>
        <v>0</v>
      </c>
    </row>
    <row r="141" spans="1:7" outlineLevel="1" x14ac:dyDescent="0.2">
      <c r="A141" s="416" t="s">
        <v>960</v>
      </c>
      <c r="B141" s="415"/>
      <c r="C141" s="415">
        <v>133</v>
      </c>
      <c r="D141" s="471"/>
      <c r="E141" s="475">
        <f>$E$11</f>
        <v>0</v>
      </c>
      <c r="F141" s="473">
        <f t="shared" si="2"/>
        <v>0</v>
      </c>
    </row>
    <row r="142" spans="1:7" outlineLevel="1" x14ac:dyDescent="0.2">
      <c r="A142" s="416" t="s">
        <v>962</v>
      </c>
      <c r="B142" s="415"/>
      <c r="C142" s="415">
        <v>134</v>
      </c>
      <c r="D142" s="471"/>
      <c r="E142" s="475">
        <f>$E$12</f>
        <v>0</v>
      </c>
      <c r="F142" s="473">
        <f t="shared" si="2"/>
        <v>0</v>
      </c>
    </row>
    <row r="143" spans="1:7" outlineLevel="1" x14ac:dyDescent="0.2">
      <c r="A143" s="148" t="s">
        <v>961</v>
      </c>
      <c r="B143" s="415"/>
      <c r="C143" s="415">
        <v>135</v>
      </c>
      <c r="D143" s="471"/>
      <c r="E143" s="475">
        <f>$E$13</f>
        <v>0</v>
      </c>
      <c r="F143" s="473">
        <f t="shared" si="2"/>
        <v>0</v>
      </c>
    </row>
    <row r="144" spans="1:7" outlineLevel="1" x14ac:dyDescent="0.2">
      <c r="A144" s="416" t="s">
        <v>963</v>
      </c>
      <c r="B144" s="415"/>
      <c r="C144" s="415">
        <v>136</v>
      </c>
      <c r="D144" s="471"/>
      <c r="E144" s="475">
        <f>$E$14</f>
        <v>0</v>
      </c>
      <c r="F144" s="473">
        <f t="shared" si="2"/>
        <v>0</v>
      </c>
    </row>
    <row r="145" spans="1:8" outlineLevel="1" x14ac:dyDescent="0.2">
      <c r="A145" s="416" t="s">
        <v>964</v>
      </c>
      <c r="B145" s="415"/>
      <c r="C145" s="415">
        <v>137</v>
      </c>
      <c r="D145" s="471"/>
      <c r="E145" s="475">
        <f>$E$15</f>
        <v>0</v>
      </c>
      <c r="F145" s="473">
        <f t="shared" si="2"/>
        <v>0</v>
      </c>
    </row>
    <row r="146" spans="1:8" outlineLevel="1" x14ac:dyDescent="0.2">
      <c r="A146" s="416" t="s">
        <v>965</v>
      </c>
      <c r="B146" s="415"/>
      <c r="C146" s="415">
        <v>138</v>
      </c>
      <c r="D146" s="471"/>
      <c r="E146" s="475">
        <f>$E$16</f>
        <v>0</v>
      </c>
      <c r="F146" s="473">
        <f t="shared" si="2"/>
        <v>0</v>
      </c>
    </row>
    <row r="147" spans="1:8" outlineLevel="1" x14ac:dyDescent="0.2">
      <c r="A147" s="416" t="s">
        <v>966</v>
      </c>
      <c r="B147" s="415"/>
      <c r="C147" s="415">
        <v>139</v>
      </c>
      <c r="D147" s="471"/>
      <c r="E147" s="475">
        <f>$E$17</f>
        <v>0</v>
      </c>
      <c r="F147" s="473">
        <f t="shared" si="2"/>
        <v>0</v>
      </c>
    </row>
    <row r="148" spans="1:8" outlineLevel="1" x14ac:dyDescent="0.2">
      <c r="A148" s="416" t="s">
        <v>967</v>
      </c>
      <c r="B148" s="415"/>
      <c r="C148" s="415">
        <v>140</v>
      </c>
      <c r="D148" s="474"/>
      <c r="E148" s="475"/>
      <c r="F148" s="432"/>
    </row>
    <row r="149" spans="1:8" x14ac:dyDescent="0.2">
      <c r="A149" s="414" t="s">
        <v>1094</v>
      </c>
      <c r="B149" s="415"/>
      <c r="C149" s="415">
        <v>141</v>
      </c>
      <c r="D149" s="468"/>
      <c r="E149" s="469"/>
      <c r="F149" s="470">
        <f>SUM(F150:F158)</f>
        <v>0</v>
      </c>
    </row>
    <row r="150" spans="1:8" outlineLevel="1" x14ac:dyDescent="0.2">
      <c r="A150" s="416" t="s">
        <v>959</v>
      </c>
      <c r="B150" s="415"/>
      <c r="C150" s="415">
        <v>142</v>
      </c>
      <c r="D150" s="471"/>
      <c r="E150" s="475">
        <f>$E$10</f>
        <v>0</v>
      </c>
      <c r="F150" s="473">
        <f t="shared" si="2"/>
        <v>0</v>
      </c>
      <c r="G150" s="789" t="str">
        <f>IF(F150=i.04155в!M412,"",F150-i.04155в!M412)</f>
        <v/>
      </c>
      <c r="H150" s="410"/>
    </row>
    <row r="151" spans="1:8" outlineLevel="1" x14ac:dyDescent="0.2">
      <c r="A151" s="416" t="s">
        <v>960</v>
      </c>
      <c r="B151" s="415"/>
      <c r="C151" s="415">
        <v>143</v>
      </c>
      <c r="D151" s="471"/>
      <c r="E151" s="475">
        <f>$E$11</f>
        <v>0</v>
      </c>
      <c r="F151" s="473">
        <f t="shared" si="2"/>
        <v>0</v>
      </c>
      <c r="G151" s="789" t="str">
        <f>IF(F151=i.04155в!M413,"",F151-i.04155в!M413)</f>
        <v/>
      </c>
      <c r="H151" s="410"/>
    </row>
    <row r="152" spans="1:8" outlineLevel="1" x14ac:dyDescent="0.2">
      <c r="A152" s="416" t="s">
        <v>962</v>
      </c>
      <c r="B152" s="415"/>
      <c r="C152" s="415">
        <v>144</v>
      </c>
      <c r="D152" s="471"/>
      <c r="E152" s="475">
        <f>$E$12</f>
        <v>0</v>
      </c>
      <c r="F152" s="473">
        <f t="shared" si="2"/>
        <v>0</v>
      </c>
      <c r="G152" s="789" t="str">
        <f>IF(F152=i.04155в!M414,"",F152-i.04155в!M414)</f>
        <v/>
      </c>
      <c r="H152" s="410"/>
    </row>
    <row r="153" spans="1:8" outlineLevel="1" x14ac:dyDescent="0.2">
      <c r="A153" s="148" t="s">
        <v>961</v>
      </c>
      <c r="B153" s="415"/>
      <c r="C153" s="415">
        <v>145</v>
      </c>
      <c r="D153" s="471"/>
      <c r="E153" s="475">
        <f>$E$13</f>
        <v>0</v>
      </c>
      <c r="F153" s="473">
        <f t="shared" si="2"/>
        <v>0</v>
      </c>
      <c r="G153" s="789" t="str">
        <f>IF(F153=i.04155в!M415,"",F153-i.04155в!M415)</f>
        <v/>
      </c>
    </row>
    <row r="154" spans="1:8" outlineLevel="1" x14ac:dyDescent="0.2">
      <c r="A154" s="416" t="s">
        <v>963</v>
      </c>
      <c r="B154" s="415"/>
      <c r="C154" s="415">
        <v>146</v>
      </c>
      <c r="D154" s="471"/>
      <c r="E154" s="475">
        <f>$E$14</f>
        <v>0</v>
      </c>
      <c r="F154" s="473">
        <f t="shared" si="2"/>
        <v>0</v>
      </c>
      <c r="G154" s="789" t="str">
        <f>IF(F154=i.04155в!M416,"",F154-i.04155в!M416)</f>
        <v/>
      </c>
      <c r="H154" s="410"/>
    </row>
    <row r="155" spans="1:8" outlineLevel="1" x14ac:dyDescent="0.2">
      <c r="A155" s="416" t="s">
        <v>964</v>
      </c>
      <c r="B155" s="415"/>
      <c r="C155" s="415">
        <v>147</v>
      </c>
      <c r="D155" s="471"/>
      <c r="E155" s="475">
        <f>$E$15</f>
        <v>0</v>
      </c>
      <c r="F155" s="473">
        <f t="shared" si="2"/>
        <v>0</v>
      </c>
      <c r="G155" s="789" t="str">
        <f>IF(F155=i.04155в!M417,"",F155-i.04155в!M417)</f>
        <v/>
      </c>
      <c r="H155" s="410"/>
    </row>
    <row r="156" spans="1:8" outlineLevel="1" x14ac:dyDescent="0.2">
      <c r="A156" s="416" t="s">
        <v>965</v>
      </c>
      <c r="B156" s="415"/>
      <c r="C156" s="415">
        <v>148</v>
      </c>
      <c r="D156" s="471"/>
      <c r="E156" s="475">
        <f>$E$16</f>
        <v>0</v>
      </c>
      <c r="F156" s="473">
        <f t="shared" si="2"/>
        <v>0</v>
      </c>
      <c r="G156" s="789" t="str">
        <f>IF(F156=i.04155в!M418,"",F156-i.04155в!M418)</f>
        <v/>
      </c>
      <c r="H156" s="410"/>
    </row>
    <row r="157" spans="1:8" outlineLevel="1" x14ac:dyDescent="0.2">
      <c r="A157" s="416" t="s">
        <v>966</v>
      </c>
      <c r="B157" s="415"/>
      <c r="C157" s="415">
        <v>149</v>
      </c>
      <c r="D157" s="471"/>
      <c r="E157" s="475">
        <f>$E$17</f>
        <v>0</v>
      </c>
      <c r="F157" s="473">
        <f t="shared" si="2"/>
        <v>0</v>
      </c>
      <c r="G157" s="789" t="str">
        <f>IF(F157=i.04155в!M419,"",F157-i.04155в!M419)</f>
        <v/>
      </c>
      <c r="H157" s="410"/>
    </row>
    <row r="158" spans="1:8" outlineLevel="1" x14ac:dyDescent="0.2">
      <c r="A158" s="416" t="s">
        <v>967</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1469</v>
      </c>
      <c r="D163" s="149"/>
      <c r="E163" s="149"/>
      <c r="F163" s="149"/>
    </row>
    <row r="164" spans="1:7" ht="30.95" customHeight="1" x14ac:dyDescent="0.2">
      <c r="A164" s="1534" t="s">
        <v>1492</v>
      </c>
      <c r="B164" s="1534"/>
      <c r="C164" s="1534"/>
      <c r="D164" s="1534"/>
      <c r="E164" s="1534"/>
      <c r="F164" s="1534"/>
    </row>
    <row r="165" spans="1:7" x14ac:dyDescent="0.2">
      <c r="A165" s="298" t="s">
        <v>1493</v>
      </c>
      <c r="D165" s="149"/>
      <c r="E165" s="149"/>
      <c r="F165" s="149"/>
    </row>
    <row r="166" spans="1:7" x14ac:dyDescent="0.2">
      <c r="A166" s="423"/>
      <c r="D166" s="149"/>
      <c r="E166" s="149"/>
      <c r="F166" s="149"/>
    </row>
    <row r="167" spans="1:7" x14ac:dyDescent="0.2">
      <c r="A167" s="694" t="s">
        <v>1470</v>
      </c>
      <c r="B167" s="694" t="s">
        <v>1471</v>
      </c>
      <c r="D167" s="149"/>
      <c r="E167" s="149"/>
      <c r="F167" s="149"/>
    </row>
    <row r="168" spans="1:7" x14ac:dyDescent="0.2">
      <c r="A168" s="421" t="s">
        <v>1472</v>
      </c>
      <c r="B168" s="694"/>
      <c r="D168" s="149"/>
      <c r="E168" s="149"/>
      <c r="F168" s="149"/>
    </row>
    <row r="169" spans="1:7" x14ac:dyDescent="0.2">
      <c r="A169" s="421" t="s">
        <v>1473</v>
      </c>
      <c r="B169" s="695"/>
      <c r="D169" s="149"/>
      <c r="E169" s="149"/>
      <c r="F169" s="149"/>
    </row>
    <row r="170" spans="1:7" x14ac:dyDescent="0.2">
      <c r="A170" s="421" t="s">
        <v>1474</v>
      </c>
      <c r="B170" s="696"/>
      <c r="D170" s="149"/>
      <c r="E170" s="149"/>
      <c r="F170" s="149"/>
    </row>
    <row r="171" spans="1:7" x14ac:dyDescent="0.2">
      <c r="A171" s="421" t="s">
        <v>1475</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1" t="s">
        <v>369</v>
      </c>
      <c r="E1" s="1381"/>
      <c r="F1" s="1381"/>
      <c r="G1" s="1381"/>
    </row>
    <row r="2" spans="1:7" x14ac:dyDescent="0.2">
      <c r="A2" s="190"/>
      <c r="B2" s="109"/>
      <c r="C2" s="109"/>
      <c r="D2" s="1381"/>
      <c r="E2" s="1381"/>
      <c r="F2" s="1381"/>
      <c r="G2" s="1381"/>
    </row>
    <row r="3" spans="1:7" x14ac:dyDescent="0.2">
      <c r="A3" s="190"/>
      <c r="B3" s="1382" t="s">
        <v>370</v>
      </c>
      <c r="C3" s="1382"/>
      <c r="D3" s="1382"/>
      <c r="E3" s="1382"/>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79" t="str">
        <f>i.04130!D6</f>
        <v>20.. оны .. сарын ..-ны өдөр</v>
      </c>
      <c r="G5" s="1379"/>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1766</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1767</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1766</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1767</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1766</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1767</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1766</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1767</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1882</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5"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 t="shared" si="4"/>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116" customWidth="1"/>
    <col min="2" max="2" width="42.85546875" style="1116" customWidth="1"/>
    <col min="3" max="3" width="9.140625" style="1116"/>
    <col min="4" max="5" width="14.7109375" style="1116" bestFit="1" customWidth="1"/>
    <col min="6" max="6" width="16.140625" style="1116" bestFit="1" customWidth="1"/>
    <col min="7" max="7" width="16.5703125" style="1117" customWidth="1"/>
    <col min="8" max="8" width="18.140625" style="1118" customWidth="1"/>
    <col min="9" max="16384" width="9.140625" style="1116"/>
  </cols>
  <sheetData>
    <row r="1" spans="1:8" ht="15.75" x14ac:dyDescent="0.25">
      <c r="A1" s="1115"/>
    </row>
    <row r="2" spans="1:8" ht="15.75" x14ac:dyDescent="0.25">
      <c r="A2" s="1119"/>
    </row>
    <row r="3" spans="1:8" ht="15" customHeight="1" x14ac:dyDescent="0.25">
      <c r="A3" s="1554" t="s">
        <v>1934</v>
      </c>
      <c r="B3" s="1554"/>
      <c r="C3" s="1554"/>
      <c r="D3" s="1554"/>
      <c r="E3" s="1554"/>
      <c r="F3" s="1554"/>
      <c r="G3" s="1554"/>
    </row>
    <row r="4" spans="1:8" ht="15.75" x14ac:dyDescent="0.25">
      <c r="A4" s="1120"/>
    </row>
    <row r="5" spans="1:8" ht="15.6" customHeight="1" x14ac:dyDescent="0.25">
      <c r="A5" s="1555" t="str">
        <f>i.04155е!A5</f>
        <v xml:space="preserve">Даатгагчийн нэр: </v>
      </c>
      <c r="B5" s="1556"/>
      <c r="E5" s="909"/>
      <c r="F5" s="1557" t="str">
        <f>i.04155е!D5</f>
        <v>20.. оны .. сарын ..-ны өдөр</v>
      </c>
      <c r="G5" s="1558"/>
    </row>
    <row r="6" spans="1:8" ht="15.75" x14ac:dyDescent="0.25">
      <c r="A6" s="1120"/>
      <c r="G6" s="1121" t="s">
        <v>257</v>
      </c>
    </row>
    <row r="7" spans="1:8" ht="42.75" customHeight="1" x14ac:dyDescent="0.25">
      <c r="A7" s="1122" t="s">
        <v>258</v>
      </c>
      <c r="B7" s="1122" t="s">
        <v>699</v>
      </c>
      <c r="C7" s="1123" t="s">
        <v>270</v>
      </c>
      <c r="D7" s="1123" t="s">
        <v>1935</v>
      </c>
      <c r="E7" s="1123" t="s">
        <v>1914</v>
      </c>
      <c r="F7" s="1123" t="s">
        <v>1915</v>
      </c>
      <c r="G7" s="1123" t="s">
        <v>851</v>
      </c>
    </row>
    <row r="8" spans="1:8" x14ac:dyDescent="0.25">
      <c r="A8" s="1124" t="s">
        <v>260</v>
      </c>
      <c r="B8" s="1125" t="s">
        <v>261</v>
      </c>
      <c r="C8" s="1125" t="s">
        <v>272</v>
      </c>
      <c r="D8" s="1125">
        <v>1</v>
      </c>
      <c r="E8" s="1124">
        <v>2</v>
      </c>
      <c r="F8" s="1124">
        <v>3</v>
      </c>
      <c r="G8" s="1126" t="s">
        <v>1936</v>
      </c>
    </row>
    <row r="9" spans="1:8" ht="25.5" x14ac:dyDescent="0.25">
      <c r="A9" s="1127">
        <v>1</v>
      </c>
      <c r="B9" s="1128" t="s">
        <v>1937</v>
      </c>
      <c r="C9" s="778">
        <v>1</v>
      </c>
      <c r="D9" s="1338">
        <f>SUM(D10,D12,D14:D18,D20:D29)</f>
        <v>0</v>
      </c>
      <c r="E9" s="1338">
        <f>SUM(E10,E12,E14:E18,E20:E29)</f>
        <v>0</v>
      </c>
      <c r="F9" s="1338">
        <f>SUM(F10,F12,F14:F18,F20:F29)</f>
        <v>0</v>
      </c>
      <c r="G9" s="1129">
        <f>SUM(D9:F9)</f>
        <v>0</v>
      </c>
      <c r="H9" s="1192" t="str">
        <f>IF(G9-i.04108!H32+i.04108!L32=0,"",G9-i.04108!H32+i.04108!L32)</f>
        <v/>
      </c>
    </row>
    <row r="10" spans="1:8" x14ac:dyDescent="0.25">
      <c r="A10" s="1130" t="s">
        <v>547</v>
      </c>
      <c r="B10" s="1131" t="s">
        <v>1240</v>
      </c>
      <c r="C10" s="778">
        <v>2</v>
      </c>
      <c r="D10" s="1339"/>
      <c r="E10" s="1340"/>
      <c r="F10" s="1340"/>
      <c r="G10" s="1132">
        <f t="shared" ref="G10:G29" si="0">SUM(D10:F10)</f>
        <v>0</v>
      </c>
      <c r="H10" s="1192" t="str">
        <f>IF(G10-i.04108!H12+i.04108!L12=0,"",G10-i.04108!H12+i.04108!L12)</f>
        <v/>
      </c>
    </row>
    <row r="11" spans="1:8" x14ac:dyDescent="0.25">
      <c r="A11" s="1133" t="s">
        <v>275</v>
      </c>
      <c r="B11" s="1134" t="s">
        <v>1241</v>
      </c>
      <c r="C11" s="778">
        <v>3</v>
      </c>
      <c r="D11" s="1339"/>
      <c r="E11" s="1340"/>
      <c r="F11" s="1340"/>
      <c r="G11" s="1132">
        <f t="shared" si="0"/>
        <v>0</v>
      </c>
      <c r="H11" s="1192" t="str">
        <f>IF(G11-i.04108!H13+i.04108!L13=0,"",G11-i.04108!H13+i.04108!L13)</f>
        <v/>
      </c>
    </row>
    <row r="12" spans="1:8" x14ac:dyDescent="0.25">
      <c r="A12" s="1133">
        <v>1.2</v>
      </c>
      <c r="B12" s="1134" t="s">
        <v>1242</v>
      </c>
      <c r="C12" s="778">
        <v>4</v>
      </c>
      <c r="D12" s="1339"/>
      <c r="E12" s="1340"/>
      <c r="F12" s="1340"/>
      <c r="G12" s="1132">
        <f t="shared" si="0"/>
        <v>0</v>
      </c>
      <c r="H12" s="1192" t="str">
        <f>IF(G12-i.04108!H14+i.04108!L14=0,"",G12-i.04108!H14+i.04108!L14)</f>
        <v/>
      </c>
    </row>
    <row r="13" spans="1:8" x14ac:dyDescent="0.25">
      <c r="A13" s="1133" t="s">
        <v>290</v>
      </c>
      <c r="B13" s="1134" t="s">
        <v>1241</v>
      </c>
      <c r="C13" s="778">
        <v>5</v>
      </c>
      <c r="D13" s="1339"/>
      <c r="E13" s="1340"/>
      <c r="F13" s="1340"/>
      <c r="G13" s="1132">
        <f t="shared" si="0"/>
        <v>0</v>
      </c>
      <c r="H13" s="1192" t="str">
        <f>IF(G13-i.04108!H15+i.04108!L15=0,"",G13-i.04108!H15+i.04108!L15)</f>
        <v/>
      </c>
    </row>
    <row r="14" spans="1:8" x14ac:dyDescent="0.25">
      <c r="A14" s="1133">
        <v>1.3</v>
      </c>
      <c r="B14" s="1134" t="s">
        <v>1243</v>
      </c>
      <c r="C14" s="778">
        <v>6</v>
      </c>
      <c r="D14" s="1339"/>
      <c r="E14" s="1340"/>
      <c r="F14" s="1340"/>
      <c r="G14" s="1132">
        <f t="shared" si="0"/>
        <v>0</v>
      </c>
      <c r="H14" s="1192" t="str">
        <f>IF(G14-i.04108!H16+i.04108!L16=0,"",G14-i.04108!H16+i.04108!L16)</f>
        <v/>
      </c>
    </row>
    <row r="15" spans="1:8" x14ac:dyDescent="0.25">
      <c r="A15" s="1133">
        <f>+A14+0.1</f>
        <v>1.4000000000000001</v>
      </c>
      <c r="B15" s="1134" t="s">
        <v>1244</v>
      </c>
      <c r="C15" s="778">
        <v>7</v>
      </c>
      <c r="D15" s="1339"/>
      <c r="E15" s="1340"/>
      <c r="F15" s="1340"/>
      <c r="G15" s="1132">
        <f t="shared" si="0"/>
        <v>0</v>
      </c>
      <c r="H15" s="1192" t="str">
        <f>IF(G15-i.04108!H17+i.04108!L17=0,"",G15-i.04108!H17+i.04108!L17)</f>
        <v/>
      </c>
    </row>
    <row r="16" spans="1:8" x14ac:dyDescent="0.25">
      <c r="A16" s="1133">
        <f>+A15+0.1</f>
        <v>1.5000000000000002</v>
      </c>
      <c r="B16" s="1134" t="s">
        <v>1245</v>
      </c>
      <c r="C16" s="778">
        <v>8</v>
      </c>
      <c r="D16" s="1341"/>
      <c r="E16" s="1342"/>
      <c r="F16" s="1342"/>
      <c r="G16" s="1132">
        <f t="shared" si="0"/>
        <v>0</v>
      </c>
      <c r="H16" s="1192" t="str">
        <f>IF(G16-i.04108!H18+i.04108!L18=0,"",G16-i.04108!H18+i.04108!L18)</f>
        <v/>
      </c>
    </row>
    <row r="17" spans="1:8" x14ac:dyDescent="0.25">
      <c r="A17" s="1133">
        <f>+A16+0.1</f>
        <v>1.6000000000000003</v>
      </c>
      <c r="B17" s="1134" t="s">
        <v>1246</v>
      </c>
      <c r="C17" s="778">
        <v>9</v>
      </c>
      <c r="D17" s="1339"/>
      <c r="E17" s="1340"/>
      <c r="F17" s="1340"/>
      <c r="G17" s="1132">
        <f t="shared" si="0"/>
        <v>0</v>
      </c>
      <c r="H17" s="1192" t="str">
        <f>IF(G17-i.04108!H19+i.04108!L19=0,"",G17-i.04108!H19+i.04108!L19)</f>
        <v/>
      </c>
    </row>
    <row r="18" spans="1:8" x14ac:dyDescent="0.25">
      <c r="A18" s="1133">
        <f>+A17+0.1</f>
        <v>1.7000000000000004</v>
      </c>
      <c r="B18" s="1134" t="s">
        <v>1247</v>
      </c>
      <c r="C18" s="778">
        <v>10</v>
      </c>
      <c r="D18" s="1339"/>
      <c r="E18" s="1340"/>
      <c r="F18" s="1340"/>
      <c r="G18" s="1132">
        <f t="shared" si="0"/>
        <v>0</v>
      </c>
      <c r="H18" s="1192" t="str">
        <f>IF(G18-i.04108!H20+i.04108!L20=0,"",G18-i.04108!H20+i.04108!L20)</f>
        <v/>
      </c>
    </row>
    <row r="19" spans="1:8" x14ac:dyDescent="0.25">
      <c r="A19" s="1135" t="s">
        <v>1832</v>
      </c>
      <c r="B19" s="1134" t="s">
        <v>1938</v>
      </c>
      <c r="C19" s="778">
        <v>11</v>
      </c>
      <c r="D19" s="1339"/>
      <c r="E19" s="1340"/>
      <c r="F19" s="1340"/>
      <c r="G19" s="1132">
        <f t="shared" si="0"/>
        <v>0</v>
      </c>
      <c r="H19" s="1192" t="str">
        <f>IF(G19-i.04108!H21+i.04108!L21=0,"",G19-i.04108!H21+i.04108!L21)</f>
        <v/>
      </c>
    </row>
    <row r="20" spans="1:8" x14ac:dyDescent="0.25">
      <c r="A20" s="1133">
        <v>1.8</v>
      </c>
      <c r="B20" s="1134" t="s">
        <v>1248</v>
      </c>
      <c r="C20" s="778">
        <v>12</v>
      </c>
      <c r="D20" s="1339"/>
      <c r="E20" s="1340"/>
      <c r="F20" s="1340"/>
      <c r="G20" s="1132">
        <f t="shared" si="0"/>
        <v>0</v>
      </c>
      <c r="H20" s="1192" t="str">
        <f>IF(G20-i.04108!H22+i.04108!L22=0,"",G20-i.04108!H22+i.04108!L22)</f>
        <v/>
      </c>
    </row>
    <row r="21" spans="1:8" ht="26.25" x14ac:dyDescent="0.25">
      <c r="A21" s="1133">
        <f>+A20+0.1</f>
        <v>1.9000000000000001</v>
      </c>
      <c r="B21" s="1134" t="s">
        <v>1249</v>
      </c>
      <c r="C21" s="778">
        <v>13</v>
      </c>
      <c r="D21" s="1339"/>
      <c r="E21" s="1340"/>
      <c r="F21" s="1340"/>
      <c r="G21" s="1132">
        <f t="shared" si="0"/>
        <v>0</v>
      </c>
      <c r="H21" s="1192" t="str">
        <f>IF(G21-i.04108!H23+i.04108!L23=0,"",G21-i.04108!H23+i.04108!L23)</f>
        <v/>
      </c>
    </row>
    <row r="22" spans="1:8" x14ac:dyDescent="0.25">
      <c r="A22" s="1135">
        <v>1.1000000000000001</v>
      </c>
      <c r="B22" s="1134" t="s">
        <v>1250</v>
      </c>
      <c r="C22" s="778">
        <v>14</v>
      </c>
      <c r="D22" s="1339"/>
      <c r="E22" s="1340"/>
      <c r="F22" s="1340"/>
      <c r="G22" s="1132">
        <f t="shared" si="0"/>
        <v>0</v>
      </c>
      <c r="H22" s="1192" t="str">
        <f>IF(G22-i.04108!H24+i.04108!L24=0,"",G22-i.04108!H24+i.04108!L24)</f>
        <v/>
      </c>
    </row>
    <row r="23" spans="1:8" x14ac:dyDescent="0.25">
      <c r="A23" s="1135">
        <f t="shared" ref="A23:A29" si="1">+A22+0.01</f>
        <v>1.1100000000000001</v>
      </c>
      <c r="B23" s="1134" t="s">
        <v>1251</v>
      </c>
      <c r="C23" s="778">
        <v>15</v>
      </c>
      <c r="D23" s="1339"/>
      <c r="E23" s="1340"/>
      <c r="F23" s="1340"/>
      <c r="G23" s="1132">
        <f t="shared" si="0"/>
        <v>0</v>
      </c>
      <c r="H23" s="1192" t="str">
        <f>IF(G23-i.04108!H25+i.04108!L25=0,"",G23-i.04108!H25+i.04108!L25)</f>
        <v/>
      </c>
    </row>
    <row r="24" spans="1:8" x14ac:dyDescent="0.25">
      <c r="A24" s="1135">
        <f t="shared" si="1"/>
        <v>1.1200000000000001</v>
      </c>
      <c r="B24" s="1134" t="s">
        <v>1252</v>
      </c>
      <c r="C24" s="778">
        <v>16</v>
      </c>
      <c r="D24" s="1341"/>
      <c r="E24" s="1342"/>
      <c r="F24" s="1342"/>
      <c r="G24" s="1132">
        <f t="shared" si="0"/>
        <v>0</v>
      </c>
      <c r="H24" s="1192" t="str">
        <f>IF(G24-i.04108!H26+i.04108!L26=0,"",G24-i.04108!H26+i.04108!L26)</f>
        <v/>
      </c>
    </row>
    <row r="25" spans="1:8" x14ac:dyDescent="0.25">
      <c r="A25" s="1135">
        <f t="shared" si="1"/>
        <v>1.1300000000000001</v>
      </c>
      <c r="B25" s="1134" t="s">
        <v>1253</v>
      </c>
      <c r="C25" s="778">
        <v>17</v>
      </c>
      <c r="D25" s="1339"/>
      <c r="E25" s="1340"/>
      <c r="F25" s="1340"/>
      <c r="G25" s="1132">
        <f t="shared" si="0"/>
        <v>0</v>
      </c>
      <c r="H25" s="1192" t="str">
        <f>IF(G25-i.04108!H27+i.04108!L27=0,"",G25-i.04108!H27+i.04108!L27)</f>
        <v/>
      </c>
    </row>
    <row r="26" spans="1:8" ht="26.25" x14ac:dyDescent="0.25">
      <c r="A26" s="1135">
        <f t="shared" si="1"/>
        <v>1.1400000000000001</v>
      </c>
      <c r="B26" s="1134" t="s">
        <v>1254</v>
      </c>
      <c r="C26" s="778">
        <v>18</v>
      </c>
      <c r="D26" s="1339"/>
      <c r="E26" s="1340"/>
      <c r="F26" s="1340"/>
      <c r="G26" s="1132">
        <f t="shared" si="0"/>
        <v>0</v>
      </c>
      <c r="H26" s="1192" t="str">
        <f>IF(G26-i.04108!H28+i.04108!L28=0,"",G26-i.04108!H28+i.04108!L28)</f>
        <v/>
      </c>
    </row>
    <row r="27" spans="1:8" ht="39" x14ac:dyDescent="0.25">
      <c r="A27" s="1135">
        <f t="shared" si="1"/>
        <v>1.1500000000000001</v>
      </c>
      <c r="B27" s="1136" t="s">
        <v>1255</v>
      </c>
      <c r="C27" s="778">
        <v>19</v>
      </c>
      <c r="D27" s="1339"/>
      <c r="E27" s="1340"/>
      <c r="F27" s="1340"/>
      <c r="G27" s="1132">
        <f t="shared" si="0"/>
        <v>0</v>
      </c>
      <c r="H27" s="1192" t="str">
        <f>IF(G27-i.04108!H29+i.04108!L29=0,"",G27-i.04108!H29+i.04108!L29)</f>
        <v/>
      </c>
    </row>
    <row r="28" spans="1:8" ht="26.25" x14ac:dyDescent="0.25">
      <c r="A28" s="1135">
        <f t="shared" si="1"/>
        <v>1.1600000000000001</v>
      </c>
      <c r="B28" s="1134" t="s">
        <v>1256</v>
      </c>
      <c r="C28" s="778">
        <v>20</v>
      </c>
      <c r="D28" s="1339"/>
      <c r="E28" s="1340"/>
      <c r="F28" s="1340"/>
      <c r="G28" s="1132">
        <f t="shared" si="0"/>
        <v>0</v>
      </c>
      <c r="H28" s="1192" t="str">
        <f>IF(G28-i.04108!H30+i.04108!L30=0,"",G28-i.04108!H30+i.04108!L30)</f>
        <v/>
      </c>
    </row>
    <row r="29" spans="1:8" x14ac:dyDescent="0.25">
      <c r="A29" s="1135">
        <f t="shared" si="1"/>
        <v>1.1700000000000002</v>
      </c>
      <c r="B29" s="1137" t="s">
        <v>1258</v>
      </c>
      <c r="C29" s="778">
        <v>21</v>
      </c>
      <c r="D29" s="1339"/>
      <c r="E29" s="1340"/>
      <c r="F29" s="1340"/>
      <c r="G29" s="1132">
        <f t="shared" si="0"/>
        <v>0</v>
      </c>
      <c r="H29" s="1192" t="str">
        <f>IF(G29-i.04108!H31+i.04108!L31=0,"",G29-i.04108!H31+i.04108!L31)</f>
        <v/>
      </c>
    </row>
    <row r="30" spans="1:8" ht="25.5" x14ac:dyDescent="0.25">
      <c r="A30" s="1138">
        <v>2</v>
      </c>
      <c r="B30" s="1128" t="s">
        <v>1939</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25">
      <c r="A31" s="1139">
        <v>2.1</v>
      </c>
      <c r="B31" s="1131" t="s">
        <v>1240</v>
      </c>
      <c r="C31" s="778">
        <v>23</v>
      </c>
      <c r="D31" s="1339"/>
      <c r="E31" s="1340"/>
      <c r="F31" s="1340"/>
      <c r="G31" s="1132">
        <f t="shared" ref="G31:G50" si="2">SUM(D31:F31)</f>
        <v>0</v>
      </c>
      <c r="H31" s="1192" t="str">
        <f>IF(G31-i.04109!H12+i.04109!L12=0,"",G31-i.04109!H12+i.04109!L12)</f>
        <v/>
      </c>
    </row>
    <row r="32" spans="1:8" x14ac:dyDescent="0.25">
      <c r="A32" s="1133" t="s">
        <v>323</v>
      </c>
      <c r="B32" s="1134" t="s">
        <v>1241</v>
      </c>
      <c r="C32" s="778">
        <v>24</v>
      </c>
      <c r="D32" s="1339"/>
      <c r="E32" s="1340"/>
      <c r="F32" s="1340"/>
      <c r="G32" s="1132">
        <f t="shared" si="2"/>
        <v>0</v>
      </c>
      <c r="H32" s="1192" t="str">
        <f>IF(G32-i.04109!H13+i.04109!L13=0,"",G32-i.04109!H13+i.04109!L13)</f>
        <v/>
      </c>
    </row>
    <row r="33" spans="1:8" x14ac:dyDescent="0.25">
      <c r="A33" s="1133">
        <v>2.2000000000000002</v>
      </c>
      <c r="B33" s="1134" t="s">
        <v>1242</v>
      </c>
      <c r="C33" s="778">
        <v>25</v>
      </c>
      <c r="D33" s="1339"/>
      <c r="E33" s="1340"/>
      <c r="F33" s="1340"/>
      <c r="G33" s="1132">
        <f t="shared" si="2"/>
        <v>0</v>
      </c>
      <c r="H33" s="1192" t="str">
        <f>IF(G33-i.04109!H14+i.04109!L14=0,"",G33-i.04109!H14+i.04109!L14)</f>
        <v/>
      </c>
    </row>
    <row r="34" spans="1:8" x14ac:dyDescent="0.25">
      <c r="A34" s="1133" t="s">
        <v>337</v>
      </c>
      <c r="B34" s="1134" t="s">
        <v>1241</v>
      </c>
      <c r="C34" s="778">
        <v>26</v>
      </c>
      <c r="D34" s="1339"/>
      <c r="E34" s="1340"/>
      <c r="F34" s="1340"/>
      <c r="G34" s="1132">
        <f t="shared" si="2"/>
        <v>0</v>
      </c>
      <c r="H34" s="1192" t="str">
        <f>IF(G34-i.04109!H15+i.04109!L15=0,"",G34-i.04109!H15+i.04109!L15)</f>
        <v/>
      </c>
    </row>
    <row r="35" spans="1:8" x14ac:dyDescent="0.25">
      <c r="A35" s="1133">
        <v>2.2999999999999998</v>
      </c>
      <c r="B35" s="1134" t="s">
        <v>1243</v>
      </c>
      <c r="C35" s="778">
        <v>27</v>
      </c>
      <c r="D35" s="1339"/>
      <c r="E35" s="1340"/>
      <c r="F35" s="1340"/>
      <c r="G35" s="1132">
        <f t="shared" si="2"/>
        <v>0</v>
      </c>
      <c r="H35" s="1192" t="str">
        <f>IF(G35-i.04109!H16+i.04109!L16=0,"",G35-i.04109!H16+i.04109!L16)</f>
        <v/>
      </c>
    </row>
    <row r="36" spans="1:8" x14ac:dyDescent="0.25">
      <c r="A36" s="1133">
        <f>+A35+0.1</f>
        <v>2.4</v>
      </c>
      <c r="B36" s="1134" t="s">
        <v>1244</v>
      </c>
      <c r="C36" s="778">
        <v>28</v>
      </c>
      <c r="D36" s="1339"/>
      <c r="E36" s="1340"/>
      <c r="F36" s="1340"/>
      <c r="G36" s="1132">
        <f t="shared" si="2"/>
        <v>0</v>
      </c>
      <c r="H36" s="1192" t="str">
        <f>IF(G36-i.04109!H17+i.04109!L17=0,"",G36-i.04109!H17+i.04109!L17)</f>
        <v/>
      </c>
    </row>
    <row r="37" spans="1:8" x14ac:dyDescent="0.25">
      <c r="A37" s="1133">
        <f>+A36+0.1</f>
        <v>2.5</v>
      </c>
      <c r="B37" s="1134" t="s">
        <v>1245</v>
      </c>
      <c r="C37" s="778">
        <v>29</v>
      </c>
      <c r="D37" s="1341"/>
      <c r="E37" s="1342"/>
      <c r="F37" s="1342"/>
      <c r="G37" s="1132">
        <f t="shared" si="2"/>
        <v>0</v>
      </c>
      <c r="H37" s="1192" t="str">
        <f>IF(G37-i.04109!H18+i.04109!L18=0,"",G37-i.04109!H18+i.04109!L18)</f>
        <v/>
      </c>
    </row>
    <row r="38" spans="1:8" x14ac:dyDescent="0.25">
      <c r="A38" s="1133">
        <f>+A37+0.1</f>
        <v>2.6</v>
      </c>
      <c r="B38" s="1134" t="s">
        <v>1246</v>
      </c>
      <c r="C38" s="778">
        <v>30</v>
      </c>
      <c r="D38" s="1339"/>
      <c r="E38" s="1340"/>
      <c r="F38" s="1340"/>
      <c r="G38" s="1132">
        <f t="shared" si="2"/>
        <v>0</v>
      </c>
      <c r="H38" s="1192" t="str">
        <f>IF(G38-i.04109!H19+i.04109!L19=0,"",G38-i.04109!H19+i.04109!L19)</f>
        <v/>
      </c>
    </row>
    <row r="39" spans="1:8" x14ac:dyDescent="0.25">
      <c r="A39" s="1133">
        <f>+A38+0.1</f>
        <v>2.7</v>
      </c>
      <c r="B39" s="1134" t="s">
        <v>1247</v>
      </c>
      <c r="C39" s="778">
        <v>31</v>
      </c>
      <c r="D39" s="1339"/>
      <c r="E39" s="1340"/>
      <c r="F39" s="1340"/>
      <c r="G39" s="1132">
        <f t="shared" si="2"/>
        <v>0</v>
      </c>
      <c r="H39" s="1192" t="str">
        <f>IF(G39-i.04109!H20+i.04109!L20=0,"",G39-i.04109!H20+i.04109!L20)</f>
        <v/>
      </c>
    </row>
    <row r="40" spans="1:8" x14ac:dyDescent="0.25">
      <c r="A40" s="1135" t="s">
        <v>1146</v>
      </c>
      <c r="B40" s="1134" t="s">
        <v>1938</v>
      </c>
      <c r="C40" s="778">
        <v>32</v>
      </c>
      <c r="D40" s="1339"/>
      <c r="E40" s="1340"/>
      <c r="F40" s="1340"/>
      <c r="G40" s="1132">
        <f t="shared" si="2"/>
        <v>0</v>
      </c>
      <c r="H40" s="1192" t="str">
        <f>IF(G40-i.04109!H21+i.04109!L21=0,"",G40-i.04109!H21+i.04109!L21)</f>
        <v/>
      </c>
    </row>
    <row r="41" spans="1:8" x14ac:dyDescent="0.25">
      <c r="A41" s="1133">
        <v>2.8</v>
      </c>
      <c r="B41" s="1134" t="s">
        <v>1248</v>
      </c>
      <c r="C41" s="778">
        <v>33</v>
      </c>
      <c r="D41" s="1339"/>
      <c r="E41" s="1340"/>
      <c r="F41" s="1340"/>
      <c r="G41" s="1132">
        <f t="shared" si="2"/>
        <v>0</v>
      </c>
      <c r="H41" s="1192" t="str">
        <f>IF(G41-i.04109!H22+i.04109!L22=0,"",G41-i.04109!H22+i.04109!L22)</f>
        <v/>
      </c>
    </row>
    <row r="42" spans="1:8" ht="26.25" x14ac:dyDescent="0.25">
      <c r="A42" s="1133">
        <f>+A41+0.1</f>
        <v>2.9</v>
      </c>
      <c r="B42" s="1134" t="s">
        <v>1249</v>
      </c>
      <c r="C42" s="778">
        <v>34</v>
      </c>
      <c r="D42" s="1339"/>
      <c r="E42" s="1340"/>
      <c r="F42" s="1340"/>
      <c r="G42" s="1132">
        <f t="shared" si="2"/>
        <v>0</v>
      </c>
      <c r="H42" s="1192" t="str">
        <f>IF(G42-i.04109!H23+i.04109!L23=0,"",G42-i.04109!H23+i.04109!L23)</f>
        <v/>
      </c>
    </row>
    <row r="43" spans="1:8" x14ac:dyDescent="0.25">
      <c r="A43" s="1135">
        <v>2.1</v>
      </c>
      <c r="B43" s="1134" t="s">
        <v>1250</v>
      </c>
      <c r="C43" s="778">
        <v>35</v>
      </c>
      <c r="D43" s="1339"/>
      <c r="E43" s="1340"/>
      <c r="F43" s="1340"/>
      <c r="G43" s="1132">
        <f t="shared" si="2"/>
        <v>0</v>
      </c>
      <c r="H43" s="1192" t="str">
        <f>IF(G43-i.04109!H24+i.04109!L24=0,"",G43-i.04109!H24+i.04109!L24)</f>
        <v/>
      </c>
    </row>
    <row r="44" spans="1:8" x14ac:dyDescent="0.25">
      <c r="A44" s="1135">
        <f t="shared" ref="A44:A50" si="3">+A43+0.01</f>
        <v>2.11</v>
      </c>
      <c r="B44" s="1134" t="s">
        <v>1251</v>
      </c>
      <c r="C44" s="778">
        <v>36</v>
      </c>
      <c r="D44" s="1339"/>
      <c r="E44" s="1340"/>
      <c r="F44" s="1340"/>
      <c r="G44" s="1132">
        <f t="shared" si="2"/>
        <v>0</v>
      </c>
      <c r="H44" s="1192" t="str">
        <f>IF(G44-i.04109!H25+i.04109!L25=0,"",G44-i.04109!H25+i.04109!L25)</f>
        <v/>
      </c>
    </row>
    <row r="45" spans="1:8" x14ac:dyDescent="0.25">
      <c r="A45" s="1135">
        <f t="shared" si="3"/>
        <v>2.1199999999999997</v>
      </c>
      <c r="B45" s="1134" t="s">
        <v>1252</v>
      </c>
      <c r="C45" s="778">
        <v>37</v>
      </c>
      <c r="D45" s="1341"/>
      <c r="E45" s="1342"/>
      <c r="F45" s="1342"/>
      <c r="G45" s="1132">
        <f t="shared" si="2"/>
        <v>0</v>
      </c>
      <c r="H45" s="1192" t="str">
        <f>IF(G45-i.04109!H26+i.04109!L26=0,"",G45-i.04109!H26+i.04109!L26)</f>
        <v/>
      </c>
    </row>
    <row r="46" spans="1:8" x14ac:dyDescent="0.25">
      <c r="A46" s="1135">
        <f t="shared" si="3"/>
        <v>2.1299999999999994</v>
      </c>
      <c r="B46" s="1134" t="s">
        <v>1253</v>
      </c>
      <c r="C46" s="778">
        <v>38</v>
      </c>
      <c r="D46" s="1339"/>
      <c r="E46" s="1340"/>
      <c r="F46" s="1340"/>
      <c r="G46" s="1132">
        <f t="shared" si="2"/>
        <v>0</v>
      </c>
      <c r="H46" s="1192" t="str">
        <f>IF(G46-i.04109!H27+i.04109!L27=0,"",G46-i.04109!H27+i.04109!L27)</f>
        <v/>
      </c>
    </row>
    <row r="47" spans="1:8" ht="26.25" x14ac:dyDescent="0.25">
      <c r="A47" s="1135">
        <f t="shared" si="3"/>
        <v>2.1399999999999992</v>
      </c>
      <c r="B47" s="1134" t="s">
        <v>1254</v>
      </c>
      <c r="C47" s="778">
        <v>39</v>
      </c>
      <c r="D47" s="1339"/>
      <c r="E47" s="1340"/>
      <c r="F47" s="1340"/>
      <c r="G47" s="1132">
        <f t="shared" si="2"/>
        <v>0</v>
      </c>
      <c r="H47" s="1192" t="str">
        <f>IF(G47-i.04109!H28+i.04109!L28=0,"",G47-i.04109!H28+i.04109!L28)</f>
        <v/>
      </c>
    </row>
    <row r="48" spans="1:8" ht="39" x14ac:dyDescent="0.25">
      <c r="A48" s="1135">
        <f t="shared" si="3"/>
        <v>2.149999999999999</v>
      </c>
      <c r="B48" s="1136" t="s">
        <v>1255</v>
      </c>
      <c r="C48" s="778">
        <v>40</v>
      </c>
      <c r="D48" s="1339"/>
      <c r="E48" s="1340"/>
      <c r="F48" s="1340"/>
      <c r="G48" s="1132">
        <f t="shared" si="2"/>
        <v>0</v>
      </c>
      <c r="H48" s="1192" t="str">
        <f>IF(G48-i.04109!H29+i.04109!L29=0,"",G48-i.04109!H29+i.04109!L29)</f>
        <v/>
      </c>
    </row>
    <row r="49" spans="1:8" ht="26.25" x14ac:dyDescent="0.25">
      <c r="A49" s="1135">
        <f t="shared" si="3"/>
        <v>2.1599999999999988</v>
      </c>
      <c r="B49" s="1134" t="s">
        <v>1256</v>
      </c>
      <c r="C49" s="778">
        <v>41</v>
      </c>
      <c r="D49" s="1339"/>
      <c r="E49" s="1340"/>
      <c r="F49" s="1340"/>
      <c r="G49" s="1132">
        <f t="shared" si="2"/>
        <v>0</v>
      </c>
      <c r="H49" s="1192" t="str">
        <f>IF(G49-i.04109!H30+i.04109!L30=0,"",G49-i.04109!H30+i.04109!L30)</f>
        <v/>
      </c>
    </row>
    <row r="50" spans="1:8" x14ac:dyDescent="0.25">
      <c r="A50" s="1135">
        <f t="shared" si="3"/>
        <v>2.1699999999999986</v>
      </c>
      <c r="B50" s="1137" t="s">
        <v>1258</v>
      </c>
      <c r="C50" s="778">
        <v>42</v>
      </c>
      <c r="D50" s="1339"/>
      <c r="E50" s="1340"/>
      <c r="F50" s="1340"/>
      <c r="G50" s="1132">
        <f t="shared" si="2"/>
        <v>0</v>
      </c>
      <c r="H50" s="1192" t="str">
        <f>IF(G50-i.04109!H31+i.04109!L31=0,"",G50-i.04109!H31+i.04109!L31)</f>
        <v/>
      </c>
    </row>
    <row r="51" spans="1:8" ht="29.25" customHeight="1" x14ac:dyDescent="0.25">
      <c r="A51" s="1138">
        <v>3</v>
      </c>
      <c r="B51" s="1128" t="s">
        <v>1940</v>
      </c>
      <c r="C51" s="778">
        <v>43</v>
      </c>
      <c r="D51" s="1338">
        <f>SUM(D52,D54,D56:D60,D62:D71)</f>
        <v>0</v>
      </c>
      <c r="E51" s="1338">
        <f>SUM(E52,E54,E56:E60,E62:E71)</f>
        <v>0</v>
      </c>
      <c r="F51" s="1338">
        <f>SUM(F52,F54,F56:F60,F62:F71)</f>
        <v>0</v>
      </c>
      <c r="G51" s="1129">
        <f>SUM(D51:F51)</f>
        <v>0</v>
      </c>
      <c r="H51" s="1192" t="str">
        <f>IF(G51-i.04110!H32=0,"",G51-i.04110!H32)</f>
        <v/>
      </c>
    </row>
    <row r="52" spans="1:8" x14ac:dyDescent="0.25">
      <c r="A52" s="1139">
        <v>3.1</v>
      </c>
      <c r="B52" s="1131" t="s">
        <v>1240</v>
      </c>
      <c r="C52" s="778">
        <v>44</v>
      </c>
      <c r="D52" s="1339"/>
      <c r="E52" s="1340"/>
      <c r="F52" s="1340"/>
      <c r="G52" s="1132">
        <f t="shared" ref="G52:G71" si="4">SUM(D52:F52)</f>
        <v>0</v>
      </c>
      <c r="H52" s="1192" t="str">
        <f>IF(G52-i.04110!H12=0,"",G52-i.04110!H12)</f>
        <v/>
      </c>
    </row>
    <row r="53" spans="1:8" x14ac:dyDescent="0.25">
      <c r="A53" s="1133" t="s">
        <v>349</v>
      </c>
      <c r="B53" s="1134" t="s">
        <v>1241</v>
      </c>
      <c r="C53" s="778">
        <v>45</v>
      </c>
      <c r="D53" s="1339"/>
      <c r="E53" s="1340"/>
      <c r="F53" s="1340"/>
      <c r="G53" s="1132">
        <f t="shared" si="4"/>
        <v>0</v>
      </c>
      <c r="H53" s="1192" t="str">
        <f>IF(G53-i.04110!H13=0,"",G53-i.04110!H13)</f>
        <v/>
      </c>
    </row>
    <row r="54" spans="1:8" x14ac:dyDescent="0.25">
      <c r="A54" s="1133">
        <v>3.2</v>
      </c>
      <c r="B54" s="1134" t="s">
        <v>1242</v>
      </c>
      <c r="C54" s="778">
        <v>46</v>
      </c>
      <c r="D54" s="1339"/>
      <c r="E54" s="1340"/>
      <c r="F54" s="1340"/>
      <c r="G54" s="1132">
        <f t="shared" si="4"/>
        <v>0</v>
      </c>
      <c r="H54" s="1192" t="str">
        <f>IF(G54-i.04110!H14=0,"",G54-i.04110!H14)</f>
        <v/>
      </c>
    </row>
    <row r="55" spans="1:8" x14ac:dyDescent="0.25">
      <c r="A55" s="1133" t="s">
        <v>356</v>
      </c>
      <c r="B55" s="1134" t="s">
        <v>1241</v>
      </c>
      <c r="C55" s="778">
        <v>47</v>
      </c>
      <c r="D55" s="1339"/>
      <c r="E55" s="1340"/>
      <c r="F55" s="1340"/>
      <c r="G55" s="1132">
        <f t="shared" si="4"/>
        <v>0</v>
      </c>
      <c r="H55" s="1192" t="str">
        <f>IF(G55-i.04110!H15=0,"",G55-i.04110!H15)</f>
        <v/>
      </c>
    </row>
    <row r="56" spans="1:8" x14ac:dyDescent="0.25">
      <c r="A56" s="1133">
        <v>3.3</v>
      </c>
      <c r="B56" s="1134" t="s">
        <v>1243</v>
      </c>
      <c r="C56" s="778">
        <v>48</v>
      </c>
      <c r="D56" s="1339"/>
      <c r="E56" s="1340"/>
      <c r="F56" s="1340"/>
      <c r="G56" s="1132">
        <f t="shared" si="4"/>
        <v>0</v>
      </c>
      <c r="H56" s="1192" t="str">
        <f>IF(G56-i.04110!H16=0,"",G56-i.04110!H16)</f>
        <v/>
      </c>
    </row>
    <row r="57" spans="1:8" x14ac:dyDescent="0.25">
      <c r="A57" s="1133">
        <f>+A56+0.1</f>
        <v>3.4</v>
      </c>
      <c r="B57" s="1134" t="s">
        <v>1244</v>
      </c>
      <c r="C57" s="778">
        <v>49</v>
      </c>
      <c r="D57" s="1339"/>
      <c r="E57" s="1340"/>
      <c r="F57" s="1340"/>
      <c r="G57" s="1132">
        <f t="shared" si="4"/>
        <v>0</v>
      </c>
      <c r="H57" s="1192" t="str">
        <f>IF(G57-i.04110!H17=0,"",G57-i.04110!H17)</f>
        <v/>
      </c>
    </row>
    <row r="58" spans="1:8" x14ac:dyDescent="0.25">
      <c r="A58" s="1133">
        <f>+A57+0.1</f>
        <v>3.5</v>
      </c>
      <c r="B58" s="1134" t="s">
        <v>1245</v>
      </c>
      <c r="C58" s="778">
        <v>50</v>
      </c>
      <c r="D58" s="1341"/>
      <c r="E58" s="1342"/>
      <c r="F58" s="1342"/>
      <c r="G58" s="1132">
        <f t="shared" si="4"/>
        <v>0</v>
      </c>
      <c r="H58" s="1192" t="str">
        <f>IF(G58-i.04110!H18=0,"",G58-i.04110!H18)</f>
        <v/>
      </c>
    </row>
    <row r="59" spans="1:8" x14ac:dyDescent="0.25">
      <c r="A59" s="1133">
        <f>+A58+0.1</f>
        <v>3.6</v>
      </c>
      <c r="B59" s="1134" t="s">
        <v>1246</v>
      </c>
      <c r="C59" s="778">
        <v>51</v>
      </c>
      <c r="D59" s="1339"/>
      <c r="E59" s="1340"/>
      <c r="F59" s="1340"/>
      <c r="G59" s="1132">
        <f t="shared" si="4"/>
        <v>0</v>
      </c>
      <c r="H59" s="1192" t="str">
        <f>IF(G59-i.04110!H19=0,"",G59-i.04110!H19)</f>
        <v/>
      </c>
    </row>
    <row r="60" spans="1:8" x14ac:dyDescent="0.25">
      <c r="A60" s="1133">
        <f>+A59+0.1</f>
        <v>3.7</v>
      </c>
      <c r="B60" s="1134" t="s">
        <v>1247</v>
      </c>
      <c r="C60" s="778">
        <v>52</v>
      </c>
      <c r="D60" s="1339"/>
      <c r="E60" s="1340"/>
      <c r="F60" s="1340"/>
      <c r="G60" s="1132">
        <f t="shared" si="4"/>
        <v>0</v>
      </c>
      <c r="H60" s="1192" t="str">
        <f>IF(G60-i.04110!H20=0,"",G60-i.04110!H20)</f>
        <v/>
      </c>
    </row>
    <row r="61" spans="1:8" x14ac:dyDescent="0.25">
      <c r="A61" s="1135" t="s">
        <v>1941</v>
      </c>
      <c r="B61" s="1134" t="s">
        <v>1938</v>
      </c>
      <c r="C61" s="778">
        <v>53</v>
      </c>
      <c r="D61" s="1339"/>
      <c r="E61" s="1340"/>
      <c r="F61" s="1340"/>
      <c r="G61" s="1132">
        <f t="shared" si="4"/>
        <v>0</v>
      </c>
      <c r="H61" s="1192" t="str">
        <f>IF(G61-i.04110!H21=0,"",G61-i.04110!H21)</f>
        <v/>
      </c>
    </row>
    <row r="62" spans="1:8" x14ac:dyDescent="0.25">
      <c r="A62" s="1133">
        <v>3.8</v>
      </c>
      <c r="B62" s="1134" t="s">
        <v>1248</v>
      </c>
      <c r="C62" s="778">
        <v>54</v>
      </c>
      <c r="D62" s="1339"/>
      <c r="E62" s="1340"/>
      <c r="F62" s="1340"/>
      <c r="G62" s="1132">
        <f t="shared" si="4"/>
        <v>0</v>
      </c>
      <c r="H62" s="1192" t="str">
        <f>IF(G62-i.04110!H22=0,"",G62-i.04110!H22)</f>
        <v/>
      </c>
    </row>
    <row r="63" spans="1:8" ht="26.25" x14ac:dyDescent="0.25">
      <c r="A63" s="1133">
        <f>+A62+0.1</f>
        <v>3.9</v>
      </c>
      <c r="B63" s="1134" t="s">
        <v>1249</v>
      </c>
      <c r="C63" s="778">
        <v>55</v>
      </c>
      <c r="D63" s="1339"/>
      <c r="E63" s="1340"/>
      <c r="F63" s="1340"/>
      <c r="G63" s="1132">
        <f t="shared" si="4"/>
        <v>0</v>
      </c>
      <c r="H63" s="1192" t="str">
        <f>IF(G63-i.04110!H23=0,"",G63-i.04110!H23)</f>
        <v/>
      </c>
    </row>
    <row r="64" spans="1:8" x14ac:dyDescent="0.25">
      <c r="A64" s="1135">
        <v>3.1</v>
      </c>
      <c r="B64" s="1134" t="s">
        <v>1250</v>
      </c>
      <c r="C64" s="778">
        <v>56</v>
      </c>
      <c r="D64" s="1339"/>
      <c r="E64" s="1340"/>
      <c r="F64" s="1340"/>
      <c r="G64" s="1132">
        <f t="shared" si="4"/>
        <v>0</v>
      </c>
      <c r="H64" s="1192" t="str">
        <f>IF(G64-i.04110!H24=0,"",G64-i.04110!H24)</f>
        <v/>
      </c>
    </row>
    <row r="65" spans="1:8" x14ac:dyDescent="0.25">
      <c r="A65" s="1135">
        <f t="shared" ref="A65:A71" si="5">+A64+0.01</f>
        <v>3.11</v>
      </c>
      <c r="B65" s="1134" t="s">
        <v>1251</v>
      </c>
      <c r="C65" s="778">
        <v>57</v>
      </c>
      <c r="D65" s="1339"/>
      <c r="E65" s="1340"/>
      <c r="F65" s="1340"/>
      <c r="G65" s="1132">
        <f t="shared" si="4"/>
        <v>0</v>
      </c>
      <c r="H65" s="1192" t="str">
        <f>IF(G65-i.04110!H25=0,"",G65-i.04110!H25)</f>
        <v/>
      </c>
    </row>
    <row r="66" spans="1:8" x14ac:dyDescent="0.25">
      <c r="A66" s="1135">
        <f t="shared" si="5"/>
        <v>3.1199999999999997</v>
      </c>
      <c r="B66" s="1134" t="s">
        <v>1252</v>
      </c>
      <c r="C66" s="778">
        <v>58</v>
      </c>
      <c r="D66" s="1341"/>
      <c r="E66" s="1342"/>
      <c r="F66" s="1342"/>
      <c r="G66" s="1132">
        <f t="shared" si="4"/>
        <v>0</v>
      </c>
      <c r="H66" s="1192" t="str">
        <f>IF(G66-i.04110!H26=0,"",G66-i.04110!H26)</f>
        <v/>
      </c>
    </row>
    <row r="67" spans="1:8" x14ac:dyDescent="0.25">
      <c r="A67" s="1135">
        <f t="shared" si="5"/>
        <v>3.1299999999999994</v>
      </c>
      <c r="B67" s="1134" t="s">
        <v>1253</v>
      </c>
      <c r="C67" s="778">
        <v>59</v>
      </c>
      <c r="D67" s="1339"/>
      <c r="E67" s="1340"/>
      <c r="F67" s="1340"/>
      <c r="G67" s="1132">
        <f t="shared" si="4"/>
        <v>0</v>
      </c>
      <c r="H67" s="1192" t="str">
        <f>IF(G67-i.04110!H27=0,"",G67-i.04110!H27)</f>
        <v/>
      </c>
    </row>
    <row r="68" spans="1:8" ht="26.25" x14ac:dyDescent="0.25">
      <c r="A68" s="1135">
        <f t="shared" si="5"/>
        <v>3.1399999999999992</v>
      </c>
      <c r="B68" s="1134" t="s">
        <v>1254</v>
      </c>
      <c r="C68" s="778">
        <v>60</v>
      </c>
      <c r="D68" s="1339"/>
      <c r="E68" s="1340"/>
      <c r="F68" s="1340"/>
      <c r="G68" s="1132">
        <f t="shared" si="4"/>
        <v>0</v>
      </c>
      <c r="H68" s="1192" t="str">
        <f>IF(G68-i.04110!H28=0,"",G68-i.04110!H28)</f>
        <v/>
      </c>
    </row>
    <row r="69" spans="1:8" ht="39" x14ac:dyDescent="0.25">
      <c r="A69" s="1135">
        <f t="shared" si="5"/>
        <v>3.149999999999999</v>
      </c>
      <c r="B69" s="1136" t="s">
        <v>1255</v>
      </c>
      <c r="C69" s="778">
        <v>61</v>
      </c>
      <c r="D69" s="1339"/>
      <c r="E69" s="1340"/>
      <c r="F69" s="1340"/>
      <c r="G69" s="1132">
        <f t="shared" si="4"/>
        <v>0</v>
      </c>
      <c r="H69" s="1192" t="str">
        <f>IF(G69-i.04110!H29=0,"",G69-i.04110!H29)</f>
        <v/>
      </c>
    </row>
    <row r="70" spans="1:8" ht="26.25" x14ac:dyDescent="0.25">
      <c r="A70" s="1135">
        <f t="shared" si="5"/>
        <v>3.1599999999999988</v>
      </c>
      <c r="B70" s="1134" t="s">
        <v>1256</v>
      </c>
      <c r="C70" s="778">
        <v>62</v>
      </c>
      <c r="D70" s="1339"/>
      <c r="E70" s="1340"/>
      <c r="F70" s="1340"/>
      <c r="G70" s="1132">
        <f t="shared" si="4"/>
        <v>0</v>
      </c>
      <c r="H70" s="1192" t="str">
        <f>IF(G70-i.04110!H30=0,"",G70-i.04110!H30)</f>
        <v/>
      </c>
    </row>
    <row r="71" spans="1:8" x14ac:dyDescent="0.25">
      <c r="A71" s="1135">
        <f t="shared" si="5"/>
        <v>3.1699999999999986</v>
      </c>
      <c r="B71" s="1137" t="s">
        <v>1258</v>
      </c>
      <c r="C71" s="778">
        <v>63</v>
      </c>
      <c r="D71" s="1339"/>
      <c r="E71" s="1340"/>
      <c r="F71" s="1340"/>
      <c r="G71" s="1132">
        <f t="shared" si="4"/>
        <v>0</v>
      </c>
      <c r="H71" s="1192" t="str">
        <f>IF(G71-i.04110!H31=0,"",G71-i.04110!H31)</f>
        <v/>
      </c>
    </row>
    <row r="72" spans="1:8" ht="25.5" x14ac:dyDescent="0.25">
      <c r="A72" s="1138">
        <v>4</v>
      </c>
      <c r="B72" s="1128" t="s">
        <v>1942</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25">
      <c r="A73" s="1139">
        <v>4.0999999999999996</v>
      </c>
      <c r="B73" s="1131" t="s">
        <v>1240</v>
      </c>
      <c r="C73" s="778">
        <v>65</v>
      </c>
      <c r="D73" s="1339"/>
      <c r="E73" s="1340"/>
      <c r="F73" s="1340"/>
      <c r="G73" s="1132">
        <f t="shared" ref="G73:G100" si="6">SUM(D73:F73)</f>
        <v>0</v>
      </c>
      <c r="H73" s="1192" t="str">
        <f>IF(G73-i.04111!H12+i.04111!L12=0,"",G73-i.04111!H12+i.04111!L12)</f>
        <v/>
      </c>
    </row>
    <row r="74" spans="1:8" x14ac:dyDescent="0.25">
      <c r="A74" s="1133" t="s">
        <v>1943</v>
      </c>
      <c r="B74" s="1134" t="s">
        <v>1241</v>
      </c>
      <c r="C74" s="778">
        <v>66</v>
      </c>
      <c r="D74" s="1339"/>
      <c r="E74" s="1340"/>
      <c r="F74" s="1340"/>
      <c r="G74" s="1132">
        <f t="shared" si="6"/>
        <v>0</v>
      </c>
      <c r="H74" s="1192" t="str">
        <f>IF(G74-i.04111!H13+i.04111!L13=0,"",G74-i.04111!H13+i.04111!L13)</f>
        <v/>
      </c>
    </row>
    <row r="75" spans="1:8" x14ac:dyDescent="0.25">
      <c r="A75" s="1133">
        <v>4.2</v>
      </c>
      <c r="B75" s="1134" t="s">
        <v>1242</v>
      </c>
      <c r="C75" s="778">
        <v>67</v>
      </c>
      <c r="D75" s="1339"/>
      <c r="E75" s="1340"/>
      <c r="F75" s="1340"/>
      <c r="G75" s="1132">
        <f t="shared" si="6"/>
        <v>0</v>
      </c>
      <c r="H75" s="1192" t="str">
        <f>IF(G75-i.04111!H14+i.04111!L14=0,"",G75-i.04111!H14+i.04111!L14)</f>
        <v/>
      </c>
    </row>
    <row r="76" spans="1:8" x14ac:dyDescent="0.25">
      <c r="A76" s="1133" t="s">
        <v>1944</v>
      </c>
      <c r="B76" s="1134" t="s">
        <v>1241</v>
      </c>
      <c r="C76" s="778">
        <v>68</v>
      </c>
      <c r="D76" s="1339"/>
      <c r="E76" s="1340"/>
      <c r="F76" s="1340"/>
      <c r="G76" s="1132">
        <f t="shared" si="6"/>
        <v>0</v>
      </c>
      <c r="H76" s="1192" t="str">
        <f>IF(G76-i.04111!H15+i.04111!L15=0,"",G76-i.04111!H15+i.04111!L15)</f>
        <v/>
      </c>
    </row>
    <row r="77" spans="1:8" x14ac:dyDescent="0.25">
      <c r="A77" s="1133">
        <v>4.3</v>
      </c>
      <c r="B77" s="1134" t="s">
        <v>1243</v>
      </c>
      <c r="C77" s="778">
        <v>69</v>
      </c>
      <c r="D77" s="1339"/>
      <c r="E77" s="1340"/>
      <c r="F77" s="1340"/>
      <c r="G77" s="1132">
        <f t="shared" si="6"/>
        <v>0</v>
      </c>
      <c r="H77" s="1192" t="str">
        <f>IF(G77-i.04111!H16+i.04111!L16=0,"",G77-i.04111!H16+i.04111!L16)</f>
        <v/>
      </c>
    </row>
    <row r="78" spans="1:8" x14ac:dyDescent="0.25">
      <c r="A78" s="1133">
        <f>+A77+0.1</f>
        <v>4.3999999999999995</v>
      </c>
      <c r="B78" s="1134" t="s">
        <v>1244</v>
      </c>
      <c r="C78" s="778">
        <v>70</v>
      </c>
      <c r="D78" s="1339"/>
      <c r="E78" s="1340"/>
      <c r="F78" s="1340"/>
      <c r="G78" s="1132">
        <f t="shared" si="6"/>
        <v>0</v>
      </c>
      <c r="H78" s="1192" t="str">
        <f>IF(G78-i.04111!H17+i.04111!L17=0,"",G78-i.04111!H17+i.04111!L17)</f>
        <v/>
      </c>
    </row>
    <row r="79" spans="1:8" x14ac:dyDescent="0.25">
      <c r="A79" s="1133">
        <f>+A78+0.1</f>
        <v>4.4999999999999991</v>
      </c>
      <c r="B79" s="1134" t="s">
        <v>1245</v>
      </c>
      <c r="C79" s="778">
        <v>71</v>
      </c>
      <c r="D79" s="1341"/>
      <c r="E79" s="1342"/>
      <c r="F79" s="1342"/>
      <c r="G79" s="1132">
        <f t="shared" si="6"/>
        <v>0</v>
      </c>
      <c r="H79" s="1192" t="str">
        <f>IF(G79-i.04111!H18+i.04111!L18=0,"",G79-i.04111!H18+i.04111!L18)</f>
        <v/>
      </c>
    </row>
    <row r="80" spans="1:8" x14ac:dyDescent="0.25">
      <c r="A80" s="1133">
        <f>+A79+0.1</f>
        <v>4.5999999999999988</v>
      </c>
      <c r="B80" s="1134" t="s">
        <v>1246</v>
      </c>
      <c r="C80" s="778">
        <v>72</v>
      </c>
      <c r="D80" s="1339"/>
      <c r="E80" s="1340"/>
      <c r="F80" s="1340"/>
      <c r="G80" s="1132">
        <f t="shared" si="6"/>
        <v>0</v>
      </c>
      <c r="H80" s="1192" t="str">
        <f>IF(G80-i.04111!H19+i.04111!L19=0,"",G80-i.04111!H19+i.04111!L19)</f>
        <v/>
      </c>
    </row>
    <row r="81" spans="1:8" x14ac:dyDescent="0.25">
      <c r="A81" s="1133">
        <f>+A80+0.1</f>
        <v>4.6999999999999984</v>
      </c>
      <c r="B81" s="1134" t="s">
        <v>1247</v>
      </c>
      <c r="C81" s="778">
        <v>73</v>
      </c>
      <c r="D81" s="1339"/>
      <c r="E81" s="1340"/>
      <c r="F81" s="1340"/>
      <c r="G81" s="1132">
        <f t="shared" si="6"/>
        <v>0</v>
      </c>
      <c r="H81" s="1192" t="str">
        <f>IF(G81-i.04111!H20+i.04111!L20=0,"",G81-i.04111!H20+i.04111!L20)</f>
        <v/>
      </c>
    </row>
    <row r="82" spans="1:8" x14ac:dyDescent="0.25">
      <c r="A82" s="1135" t="s">
        <v>1945</v>
      </c>
      <c r="B82" s="1134" t="s">
        <v>1938</v>
      </c>
      <c r="C82" s="778">
        <v>74</v>
      </c>
      <c r="D82" s="1339"/>
      <c r="E82" s="1340"/>
      <c r="F82" s="1340"/>
      <c r="G82" s="1132">
        <f t="shared" si="6"/>
        <v>0</v>
      </c>
      <c r="H82" s="1192" t="str">
        <f>IF(G82-i.04111!H21+i.04111!L21=0,"",G82-i.04111!H21+i.04111!L21)</f>
        <v/>
      </c>
    </row>
    <row r="83" spans="1:8" x14ac:dyDescent="0.25">
      <c r="A83" s="1133">
        <v>4.8</v>
      </c>
      <c r="B83" s="1134" t="s">
        <v>1248</v>
      </c>
      <c r="C83" s="778">
        <v>75</v>
      </c>
      <c r="D83" s="1339"/>
      <c r="E83" s="1340"/>
      <c r="F83" s="1340"/>
      <c r="G83" s="1132">
        <f t="shared" si="6"/>
        <v>0</v>
      </c>
      <c r="H83" s="1192" t="str">
        <f>IF(G83-i.04111!H22+i.04111!L22=0,"",G83-i.04111!H22+i.04111!L22)</f>
        <v/>
      </c>
    </row>
    <row r="84" spans="1:8" ht="26.25" x14ac:dyDescent="0.25">
      <c r="A84" s="1133">
        <f>+A83+0.1</f>
        <v>4.8999999999999995</v>
      </c>
      <c r="B84" s="1134" t="s">
        <v>1249</v>
      </c>
      <c r="C84" s="778">
        <v>76</v>
      </c>
      <c r="D84" s="1339"/>
      <c r="E84" s="1340"/>
      <c r="F84" s="1340"/>
      <c r="G84" s="1132">
        <f t="shared" si="6"/>
        <v>0</v>
      </c>
      <c r="H84" s="1192" t="str">
        <f>IF(G84-i.04111!H23+i.04111!L23=0,"",G84-i.04111!H23+i.04111!L23)</f>
        <v/>
      </c>
    </row>
    <row r="85" spans="1:8" x14ac:dyDescent="0.25">
      <c r="A85" s="1135">
        <v>4.0999999999999996</v>
      </c>
      <c r="B85" s="1134" t="s">
        <v>1250</v>
      </c>
      <c r="C85" s="778">
        <v>77</v>
      </c>
      <c r="D85" s="1339"/>
      <c r="E85" s="1340"/>
      <c r="F85" s="1340"/>
      <c r="G85" s="1132">
        <f t="shared" si="6"/>
        <v>0</v>
      </c>
      <c r="H85" s="1192" t="str">
        <f>IF(G85-i.04111!H24+i.04111!L24=0,"",G85-i.04111!H24+i.04111!L24)</f>
        <v/>
      </c>
    </row>
    <row r="86" spans="1:8" x14ac:dyDescent="0.25">
      <c r="A86" s="1135">
        <f t="shared" ref="A86:A92" si="7">+A85+0.01</f>
        <v>4.1099999999999994</v>
      </c>
      <c r="B86" s="1134" t="s">
        <v>1251</v>
      </c>
      <c r="C86" s="778">
        <v>78</v>
      </c>
      <c r="D86" s="1339"/>
      <c r="E86" s="1340"/>
      <c r="F86" s="1340"/>
      <c r="G86" s="1132">
        <f t="shared" si="6"/>
        <v>0</v>
      </c>
      <c r="H86" s="1192" t="str">
        <f>IF(G86-i.04111!H25+i.04111!L25=0,"",G86-i.04111!H25+i.04111!L25)</f>
        <v/>
      </c>
    </row>
    <row r="87" spans="1:8" x14ac:dyDescent="0.25">
      <c r="A87" s="1135">
        <f t="shared" si="7"/>
        <v>4.1199999999999992</v>
      </c>
      <c r="B87" s="1134" t="s">
        <v>1252</v>
      </c>
      <c r="C87" s="778">
        <v>79</v>
      </c>
      <c r="D87" s="1341"/>
      <c r="E87" s="1342"/>
      <c r="F87" s="1342"/>
      <c r="G87" s="1132">
        <f t="shared" si="6"/>
        <v>0</v>
      </c>
      <c r="H87" s="1192" t="str">
        <f>IF(G87-i.04111!H26+i.04111!L26=0,"",G87-i.04111!H26+i.04111!L26)</f>
        <v/>
      </c>
    </row>
    <row r="88" spans="1:8" x14ac:dyDescent="0.25">
      <c r="A88" s="1135">
        <f t="shared" si="7"/>
        <v>4.129999999999999</v>
      </c>
      <c r="B88" s="1134" t="s">
        <v>1253</v>
      </c>
      <c r="C88" s="778">
        <v>80</v>
      </c>
      <c r="D88" s="1339"/>
      <c r="E88" s="1340"/>
      <c r="F88" s="1340"/>
      <c r="G88" s="1132">
        <f t="shared" si="6"/>
        <v>0</v>
      </c>
      <c r="H88" s="1192" t="str">
        <f>IF(G88-i.04111!H27+i.04111!L27=0,"",G88-i.04111!H27+i.04111!L27)</f>
        <v/>
      </c>
    </row>
    <row r="89" spans="1:8" ht="26.25" x14ac:dyDescent="0.25">
      <c r="A89" s="1135">
        <f t="shared" si="7"/>
        <v>4.1399999999999988</v>
      </c>
      <c r="B89" s="1134" t="s">
        <v>1254</v>
      </c>
      <c r="C89" s="778">
        <v>81</v>
      </c>
      <c r="D89" s="1339"/>
      <c r="E89" s="1340"/>
      <c r="F89" s="1340"/>
      <c r="G89" s="1132">
        <f t="shared" si="6"/>
        <v>0</v>
      </c>
      <c r="H89" s="1192" t="str">
        <f>IF(G89-i.04111!H28+i.04111!L28=0,"",G89-i.04111!H28+i.04111!L28)</f>
        <v/>
      </c>
    </row>
    <row r="90" spans="1:8" ht="39" x14ac:dyDescent="0.25">
      <c r="A90" s="1135">
        <f t="shared" si="7"/>
        <v>4.1499999999999986</v>
      </c>
      <c r="B90" s="1136" t="s">
        <v>1255</v>
      </c>
      <c r="C90" s="778">
        <v>82</v>
      </c>
      <c r="D90" s="1339"/>
      <c r="E90" s="1340"/>
      <c r="F90" s="1340"/>
      <c r="G90" s="1132">
        <f t="shared" si="6"/>
        <v>0</v>
      </c>
      <c r="H90" s="1192" t="str">
        <f>IF(G90-i.04111!H29+i.04111!L29=0,"",G90-i.04111!H29+i.04111!L29)</f>
        <v/>
      </c>
    </row>
    <row r="91" spans="1:8" ht="26.25" x14ac:dyDescent="0.25">
      <c r="A91" s="1135">
        <f t="shared" si="7"/>
        <v>4.1599999999999984</v>
      </c>
      <c r="B91" s="1134" t="s">
        <v>1256</v>
      </c>
      <c r="C91" s="778">
        <v>83</v>
      </c>
      <c r="D91" s="1339"/>
      <c r="E91" s="1340"/>
      <c r="F91" s="1340"/>
      <c r="G91" s="1132">
        <f t="shared" si="6"/>
        <v>0</v>
      </c>
      <c r="H91" s="1192" t="str">
        <f>IF(G91-i.04111!H30+i.04111!L30=0,"",G91-i.04111!H30+i.04111!L30)</f>
        <v/>
      </c>
    </row>
    <row r="92" spans="1:8" x14ac:dyDescent="0.25">
      <c r="A92" s="1135">
        <f t="shared" si="7"/>
        <v>4.1699999999999982</v>
      </c>
      <c r="B92" s="1137" t="s">
        <v>1258</v>
      </c>
      <c r="C92" s="778">
        <v>84</v>
      </c>
      <c r="D92" s="1339"/>
      <c r="E92" s="1340"/>
      <c r="F92" s="1340"/>
      <c r="G92" s="1132">
        <f t="shared" si="6"/>
        <v>0</v>
      </c>
      <c r="H92" s="1192" t="str">
        <f>IF(G92-i.04111!H31+i.04111!L31=0,"",G92-i.04111!H31+i.04111!L31)</f>
        <v/>
      </c>
    </row>
    <row r="93" spans="1:8" x14ac:dyDescent="0.25">
      <c r="A93" s="1189">
        <v>5</v>
      </c>
      <c r="B93" s="1191" t="s">
        <v>1963</v>
      </c>
      <c r="C93" s="778">
        <v>85</v>
      </c>
      <c r="D93" s="1339"/>
      <c r="E93" s="1340"/>
      <c r="F93" s="1340"/>
      <c r="G93" s="1129">
        <f t="shared" si="6"/>
        <v>0</v>
      </c>
    </row>
    <row r="94" spans="1:8" x14ac:dyDescent="0.25">
      <c r="A94" s="1189">
        <v>6</v>
      </c>
      <c r="B94" s="1190" t="s">
        <v>2227</v>
      </c>
      <c r="C94" s="778">
        <v>86</v>
      </c>
      <c r="D94" s="1343">
        <f>D95+D96</f>
        <v>0</v>
      </c>
      <c r="E94" s="1343">
        <f>E95+E96</f>
        <v>0</v>
      </c>
      <c r="F94" s="1343">
        <f>F95+F96</f>
        <v>0</v>
      </c>
      <c r="G94" s="1129">
        <f t="shared" si="6"/>
        <v>0</v>
      </c>
    </row>
    <row r="95" spans="1:8" x14ac:dyDescent="0.25">
      <c r="A95" s="1133">
        <v>6.1</v>
      </c>
      <c r="B95" s="178" t="s">
        <v>1863</v>
      </c>
      <c r="C95" s="778">
        <v>87</v>
      </c>
      <c r="D95" s="1339"/>
      <c r="E95" s="1340"/>
      <c r="F95" s="1340"/>
      <c r="G95" s="1132">
        <f t="shared" si="6"/>
        <v>0</v>
      </c>
    </row>
    <row r="96" spans="1:8" x14ac:dyDescent="0.25">
      <c r="A96" s="1133">
        <v>6.2</v>
      </c>
      <c r="B96" s="178" t="s">
        <v>1864</v>
      </c>
      <c r="C96" s="778">
        <v>88</v>
      </c>
      <c r="D96" s="1339"/>
      <c r="E96" s="1340"/>
      <c r="F96" s="1340"/>
      <c r="G96" s="1132">
        <f t="shared" si="6"/>
        <v>0</v>
      </c>
    </row>
    <row r="97" spans="1:7" x14ac:dyDescent="0.25">
      <c r="A97" s="1189">
        <v>7</v>
      </c>
      <c r="B97" s="1191" t="s">
        <v>1964</v>
      </c>
      <c r="C97" s="778">
        <v>89</v>
      </c>
      <c r="D97" s="1339"/>
      <c r="E97" s="1340"/>
      <c r="F97" s="1340"/>
      <c r="G97" s="1129">
        <f t="shared" si="6"/>
        <v>0</v>
      </c>
    </row>
    <row r="98" spans="1:7" x14ac:dyDescent="0.25">
      <c r="A98" s="1138">
        <v>8</v>
      </c>
      <c r="B98" s="1128" t="s">
        <v>1946</v>
      </c>
      <c r="C98" s="778">
        <v>90</v>
      </c>
      <c r="D98" s="1338">
        <f>i.04155з!M50</f>
        <v>0</v>
      </c>
      <c r="E98" s="1338">
        <f>i.04155з!N50</f>
        <v>0</v>
      </c>
      <c r="F98" s="1338">
        <f>i.04155з!O50</f>
        <v>0</v>
      </c>
      <c r="G98" s="1129">
        <f t="shared" si="6"/>
        <v>0</v>
      </c>
    </row>
    <row r="99" spans="1:7" x14ac:dyDescent="0.25">
      <c r="A99" s="1138">
        <v>9</v>
      </c>
      <c r="B99" s="1128" t="s">
        <v>1947</v>
      </c>
      <c r="C99" s="778">
        <v>91</v>
      </c>
      <c r="D99" s="1338">
        <f>i.04155з!M51</f>
        <v>0</v>
      </c>
      <c r="E99" s="1338">
        <f>i.04155з!N51</f>
        <v>0</v>
      </c>
      <c r="F99" s="1338">
        <f>i.04155з!O51</f>
        <v>0</v>
      </c>
      <c r="G99" s="1129">
        <f t="shared" si="6"/>
        <v>0</v>
      </c>
    </row>
    <row r="100" spans="1:7" x14ac:dyDescent="0.25">
      <c r="A100" s="1140"/>
      <c r="B100" s="1128" t="s">
        <v>2228</v>
      </c>
      <c r="C100" s="778">
        <v>92</v>
      </c>
      <c r="D100" s="1344">
        <f>SUM(D9,D30,D51,D72,D98,D99,D93,D94,D97)</f>
        <v>0</v>
      </c>
      <c r="E100" s="1344">
        <f>SUM(E9,E30,E51,E72,E98,E99,E93,E94,E97)</f>
        <v>0</v>
      </c>
      <c r="F100" s="1344">
        <f>SUM(F9,F30,F51,F72,F98,F99,F93,F94,F97)</f>
        <v>0</v>
      </c>
      <c r="G100" s="1129">
        <f t="shared" si="6"/>
        <v>0</v>
      </c>
    </row>
    <row r="101" spans="1:7" ht="16.5" thickBot="1" x14ac:dyDescent="0.3">
      <c r="A101" s="1141"/>
      <c r="B101" s="1142"/>
      <c r="C101" s="1142"/>
      <c r="D101" s="1142"/>
      <c r="E101" s="1142"/>
      <c r="F101" s="1142"/>
      <c r="G101" s="1143"/>
    </row>
    <row r="102" spans="1:7" s="1118" customFormat="1" ht="12.75" x14ac:dyDescent="0.2">
      <c r="A102" s="1559" t="s">
        <v>852</v>
      </c>
      <c r="B102" s="1559"/>
      <c r="C102" s="1559"/>
      <c r="D102" s="1559"/>
      <c r="E102" s="1559"/>
      <c r="F102" s="1559"/>
      <c r="G102" s="1559"/>
    </row>
    <row r="103" spans="1:7" s="1118" customFormat="1" ht="35.1" customHeight="1" x14ac:dyDescent="0.2">
      <c r="A103" s="1521" t="s">
        <v>1469</v>
      </c>
      <c r="B103" s="1521"/>
      <c r="C103" s="1521"/>
      <c r="D103" s="1521"/>
      <c r="E103" s="1521"/>
      <c r="F103" s="1521"/>
      <c r="G103" s="1521"/>
    </row>
    <row r="104" spans="1:7" s="1118" customFormat="1" ht="38.450000000000003" customHeight="1" x14ac:dyDescent="0.2">
      <c r="A104" s="1552" t="s">
        <v>1948</v>
      </c>
      <c r="B104" s="1552"/>
      <c r="C104" s="1552"/>
      <c r="D104" s="1552"/>
      <c r="E104" s="1552"/>
      <c r="F104" s="1552"/>
      <c r="G104" s="1552"/>
    </row>
    <row r="105" spans="1:7" s="1118" customFormat="1" ht="23.1" customHeight="1" x14ac:dyDescent="0.2">
      <c r="A105" s="1552" t="s">
        <v>1949</v>
      </c>
      <c r="B105" s="1552"/>
      <c r="C105" s="1552"/>
      <c r="D105" s="1552"/>
      <c r="E105" s="1552"/>
      <c r="F105" s="1552"/>
      <c r="G105" s="1552"/>
    </row>
    <row r="106" spans="1:7" s="1118" customFormat="1" ht="38.25" customHeight="1" x14ac:dyDescent="0.25">
      <c r="A106" s="1553"/>
      <c r="B106" s="1553"/>
      <c r="C106" s="1553"/>
      <c r="D106" s="1553"/>
      <c r="E106" s="1553"/>
      <c r="F106" s="1553"/>
      <c r="G106" s="1117"/>
    </row>
    <row r="107" spans="1:7" s="1118" customFormat="1" x14ac:dyDescent="0.25">
      <c r="A107" s="1116"/>
      <c r="B107" s="1013" t="s">
        <v>1470</v>
      </c>
      <c r="C107" s="1013" t="s">
        <v>1471</v>
      </c>
      <c r="D107" s="1116"/>
      <c r="E107" s="1116"/>
      <c r="F107" s="1116"/>
      <c r="G107" s="1117"/>
    </row>
    <row r="108" spans="1:7" s="1118" customFormat="1" x14ac:dyDescent="0.25">
      <c r="A108" s="1116"/>
      <c r="B108" s="774" t="s">
        <v>1472</v>
      </c>
      <c r="C108" s="1013"/>
      <c r="D108" s="1116"/>
      <c r="E108" s="1116"/>
      <c r="F108" s="1116"/>
      <c r="G108" s="1117"/>
    </row>
    <row r="109" spans="1:7" s="1118" customFormat="1" x14ac:dyDescent="0.25">
      <c r="A109" s="1116"/>
      <c r="B109" s="774" t="s">
        <v>1473</v>
      </c>
      <c r="C109" s="1014"/>
      <c r="D109" s="1116"/>
      <c r="E109" s="1116"/>
      <c r="F109" s="1116"/>
      <c r="G109" s="1117"/>
    </row>
    <row r="110" spans="1:7" s="1118" customFormat="1" x14ac:dyDescent="0.25">
      <c r="A110" s="1116"/>
      <c r="B110" s="774" t="s">
        <v>1474</v>
      </c>
      <c r="C110" s="1015"/>
      <c r="D110" s="1116"/>
      <c r="E110" s="1116"/>
      <c r="F110" s="1116"/>
      <c r="G110" s="1117"/>
    </row>
    <row r="111" spans="1:7" s="1118" customFormat="1" x14ac:dyDescent="0.25">
      <c r="A111" s="1116"/>
      <c r="B111" s="774" t="s">
        <v>1475</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22"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21" customWidth="1"/>
    <col min="17" max="17" width="23.5703125" style="1020" hidden="1" customWidth="1"/>
    <col min="18" max="18" width="9.140625" style="1021" customWidth="1"/>
    <col min="19" max="19" width="4.85546875" style="1021" customWidth="1"/>
    <col min="20" max="22" width="9.140625" style="1021"/>
    <col min="23" max="23" width="38.42578125" style="1021" customWidth="1"/>
    <col min="24" max="16384" width="9.140625" style="1021"/>
  </cols>
  <sheetData>
    <row r="1" spans="1:34" ht="13.5" customHeight="1" x14ac:dyDescent="0.2">
      <c r="A1" s="1019"/>
      <c r="B1" s="1511"/>
      <c r="C1" s="1511"/>
      <c r="D1" s="1511"/>
      <c r="E1" s="1511"/>
      <c r="F1" s="1511"/>
      <c r="G1" s="1511"/>
      <c r="H1" s="1511"/>
      <c r="I1" s="1511"/>
      <c r="J1" s="1511"/>
      <c r="K1" s="1511"/>
      <c r="L1" s="1511"/>
      <c r="M1" s="1511"/>
      <c r="N1" s="1511"/>
      <c r="O1" s="1511"/>
      <c r="P1" s="1144"/>
    </row>
    <row r="2" spans="1:34" x14ac:dyDescent="0.2">
      <c r="W2" s="1020"/>
    </row>
    <row r="3" spans="1:34" ht="15" customHeight="1" x14ac:dyDescent="0.2">
      <c r="A3" s="1512" t="s">
        <v>1950</v>
      </c>
      <c r="B3" s="1512"/>
      <c r="C3" s="1512"/>
      <c r="D3" s="1512"/>
      <c r="E3" s="1512"/>
      <c r="F3" s="1512"/>
      <c r="G3" s="1512"/>
      <c r="H3" s="1512"/>
      <c r="I3" s="1512"/>
      <c r="J3" s="1512"/>
      <c r="K3" s="1512"/>
      <c r="L3" s="1512"/>
      <c r="M3" s="1512"/>
      <c r="N3" s="1512"/>
      <c r="O3" s="1512"/>
      <c r="P3" s="1085"/>
      <c r="W3" s="1020"/>
    </row>
    <row r="4" spans="1:34" x14ac:dyDescent="0.2">
      <c r="A4" s="1023"/>
      <c r="B4" s="1145"/>
      <c r="C4" s="1145"/>
      <c r="D4" s="904"/>
      <c r="E4" s="904"/>
      <c r="F4" s="904"/>
      <c r="G4" s="904"/>
      <c r="H4" s="904"/>
      <c r="I4" s="904"/>
      <c r="J4" s="904"/>
      <c r="K4" s="904"/>
      <c r="L4" s="904"/>
      <c r="M4" s="904"/>
      <c r="N4" s="904"/>
      <c r="O4" s="905"/>
      <c r="P4" s="905"/>
    </row>
    <row r="5" spans="1:34" s="1025" customFormat="1" ht="12.75" customHeight="1" x14ac:dyDescent="0.25">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0" t="s">
        <v>428</v>
      </c>
      <c r="B7" s="1561" t="s">
        <v>429</v>
      </c>
      <c r="C7" s="1561" t="s">
        <v>270</v>
      </c>
      <c r="D7" s="1562" t="s">
        <v>982</v>
      </c>
      <c r="E7" s="1562" t="s">
        <v>951</v>
      </c>
      <c r="F7" s="1562" t="s">
        <v>1951</v>
      </c>
      <c r="G7" s="1516" t="s">
        <v>948</v>
      </c>
      <c r="H7" s="1516" t="s">
        <v>983</v>
      </c>
      <c r="I7" s="1562" t="s">
        <v>984</v>
      </c>
      <c r="J7" s="1516" t="s">
        <v>985</v>
      </c>
      <c r="K7" s="1516" t="s">
        <v>1952</v>
      </c>
      <c r="L7" s="1516" t="s">
        <v>1903</v>
      </c>
      <c r="M7" s="1516" t="s">
        <v>1953</v>
      </c>
      <c r="N7" s="1562" t="s">
        <v>1954</v>
      </c>
      <c r="O7" s="1562" t="s">
        <v>1955</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0"/>
      <c r="B8" s="1561"/>
      <c r="C8" s="1561"/>
      <c r="D8" s="1518"/>
      <c r="E8" s="1518"/>
      <c r="F8" s="1518"/>
      <c r="G8" s="1516"/>
      <c r="H8" s="1516"/>
      <c r="I8" s="1518"/>
      <c r="J8" s="1516"/>
      <c r="K8" s="1516"/>
      <c r="L8" s="1516"/>
      <c r="M8" s="1516"/>
      <c r="N8" s="1518"/>
      <c r="O8" s="1518"/>
      <c r="P8" s="1150"/>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
      <c r="A10" s="1154" t="s">
        <v>1946</v>
      </c>
      <c r="B10" s="1155"/>
      <c r="C10" s="1155">
        <v>1</v>
      </c>
      <c r="D10" s="1156"/>
      <c r="E10" s="1156"/>
      <c r="F10" s="1156"/>
      <c r="G10" s="1156"/>
      <c r="H10" s="1156"/>
      <c r="I10" s="1156"/>
      <c r="J10" s="1156"/>
      <c r="K10" s="1156"/>
      <c r="L10" s="1156"/>
      <c r="M10" s="1156"/>
      <c r="N10" s="1156"/>
      <c r="O10" s="1156"/>
      <c r="P10" s="704"/>
      <c r="Q10" s="1021"/>
    </row>
    <row r="11" spans="1:34" x14ac:dyDescent="0.2">
      <c r="A11" s="1157" t="s">
        <v>1956</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
      <c r="A12" s="1160"/>
      <c r="B12" s="1563"/>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
      <c r="A13" s="1167"/>
      <c r="B13" s="1563"/>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
      <c r="A14" s="1167"/>
      <c r="B14" s="1563"/>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
      <c r="A15" s="1167"/>
      <c r="B15" s="1563"/>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
      <c r="A16" s="1167"/>
      <c r="B16" s="1563"/>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
      <c r="A17" s="1167"/>
      <c r="B17" s="1563"/>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
      <c r="A18" s="1167"/>
      <c r="B18" s="1563"/>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
      <c r="A19" s="1167"/>
      <c r="B19" s="1563"/>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
      <c r="A20" s="1167"/>
      <c r="B20" s="1563"/>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
      <c r="A21" s="1167"/>
      <c r="B21" s="1563"/>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
      <c r="A22" s="1170"/>
      <c r="B22" s="1563"/>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
      <c r="A23" s="1170"/>
      <c r="B23" s="1563"/>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
      <c r="A24" s="1170"/>
      <c r="B24" s="1563"/>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
      <c r="A25" s="1170"/>
      <c r="B25" s="1563"/>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
      <c r="A26" s="1170"/>
      <c r="B26" s="1563"/>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
      <c r="A27" s="1170"/>
      <c r="B27" s="1563"/>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
      <c r="A28" s="1170"/>
      <c r="B28" s="1563"/>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
      <c r="A29" s="1170"/>
      <c r="B29" s="1563"/>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
      <c r="A30" s="1170"/>
      <c r="B30" s="1563"/>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
      <c r="A31" s="1170"/>
      <c r="B31" s="1563"/>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
      <c r="A32" s="1171" t="s">
        <v>1957</v>
      </c>
      <c r="B32" s="1563"/>
      <c r="C32" s="1161">
        <v>23</v>
      </c>
      <c r="D32" s="1172"/>
      <c r="E32" s="1168"/>
      <c r="F32" s="1168"/>
      <c r="G32" s="1173"/>
      <c r="H32" s="1173"/>
      <c r="I32" s="1172"/>
      <c r="J32" s="1172"/>
      <c r="K32" s="1173"/>
      <c r="L32" s="1172"/>
      <c r="M32" s="1063"/>
      <c r="N32" s="1063"/>
      <c r="O32" s="1063"/>
      <c r="P32" s="1166"/>
    </row>
    <row r="33" spans="1:34" s="1020" customFormat="1" x14ac:dyDescent="0.2">
      <c r="A33" s="1174" t="s">
        <v>1958</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
      <c r="A34" s="1175"/>
      <c r="B34" s="1563"/>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
      <c r="A35" s="1175"/>
      <c r="B35" s="1563"/>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
      <c r="A36" s="1175"/>
      <c r="B36" s="1563"/>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
      <c r="A37" s="1175"/>
      <c r="B37" s="1563"/>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
      <c r="A38" s="1175"/>
      <c r="B38" s="1563"/>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
      <c r="A39" s="1175"/>
      <c r="B39" s="1563"/>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
      <c r="A40" s="1175"/>
      <c r="B40" s="1563"/>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
      <c r="A41" s="1175"/>
      <c r="B41" s="1563"/>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
      <c r="A42" s="1175"/>
      <c r="B42" s="1563"/>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
      <c r="A43" s="1175"/>
      <c r="B43" s="1563"/>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
      <c r="A44" s="1171" t="s">
        <v>1957</v>
      </c>
      <c r="B44" s="1563"/>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5" thickBot="1" x14ac:dyDescent="0.25">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
      <c r="A48" s="1010" t="s">
        <v>1469</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5.5" x14ac:dyDescent="0.2">
      <c r="A49" s="1510" t="s">
        <v>1959</v>
      </c>
      <c r="B49" s="1510"/>
      <c r="C49" s="1510"/>
      <c r="D49" s="1510"/>
      <c r="E49" s="1510"/>
      <c r="F49" s="1510"/>
      <c r="G49" s="1510"/>
      <c r="H49" s="1179"/>
      <c r="L49" s="1180" t="s">
        <v>428</v>
      </c>
      <c r="M49" s="1181" t="s">
        <v>1935</v>
      </c>
      <c r="N49" s="1181" t="s">
        <v>1914</v>
      </c>
      <c r="O49" s="1181" t="s">
        <v>1915</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5.5" x14ac:dyDescent="0.2">
      <c r="A50" s="1510" t="s">
        <v>1960</v>
      </c>
      <c r="B50" s="1510"/>
      <c r="C50" s="1510"/>
      <c r="D50" s="1510"/>
      <c r="E50" s="1510"/>
      <c r="F50" s="1510"/>
      <c r="G50" s="1510"/>
      <c r="H50" s="1011"/>
      <c r="L50" s="1183" t="s">
        <v>1961</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5.5" x14ac:dyDescent="0.2">
      <c r="A51" s="1008" t="s">
        <v>1962</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4.25" x14ac:dyDescent="0.2">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
      <c r="A53" s="1013" t="s">
        <v>1470</v>
      </c>
      <c r="B53" s="1013" t="s">
        <v>1471</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
      <c r="A54" s="774" t="s">
        <v>1472</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
      <c r="A55" s="774" t="s">
        <v>1473</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
      <c r="A56" s="774" t="s">
        <v>1474</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
      <c r="A57" s="774" t="s">
        <v>1475</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68" t="s">
        <v>1975</v>
      </c>
      <c r="E1" s="1569"/>
      <c r="F1" s="1569"/>
    </row>
    <row r="4" spans="1:6" x14ac:dyDescent="0.25">
      <c r="A4" s="1445" t="s">
        <v>1976</v>
      </c>
      <c r="B4" s="1445"/>
      <c r="C4" s="1445"/>
      <c r="D4" s="1445"/>
      <c r="E4" s="1445"/>
      <c r="F4" s="1445"/>
    </row>
    <row r="5" spans="1:6" x14ac:dyDescent="0.25">
      <c r="A5" s="254"/>
      <c r="B5" s="252"/>
      <c r="C5" s="252"/>
      <c r="D5" s="255"/>
      <c r="E5" s="251"/>
      <c r="F5" s="251"/>
    </row>
    <row r="6" spans="1:6" x14ac:dyDescent="0.25">
      <c r="A6" s="1570" t="str">
        <f>i.04155г!A5</f>
        <v xml:space="preserve">Даатгагчийн нэр: </v>
      </c>
      <c r="B6" s="1571"/>
      <c r="C6" s="393"/>
      <c r="D6" s="483"/>
      <c r="E6" s="1550" t="str">
        <f>i.04155е!D5</f>
        <v>20.. оны .. сарын ..-ны өдөр</v>
      </c>
      <c r="F6" s="1551"/>
    </row>
    <row r="7" spans="1:6" x14ac:dyDescent="0.25">
      <c r="A7" s="484"/>
      <c r="B7" s="436"/>
      <c r="C7" s="436"/>
      <c r="D7" s="483"/>
      <c r="F7" s="485" t="s">
        <v>257</v>
      </c>
    </row>
    <row r="8" spans="1:6" s="487" customFormat="1" ht="25.5" x14ac:dyDescent="0.25">
      <c r="A8" s="486" t="s">
        <v>258</v>
      </c>
      <c r="B8" s="486" t="s">
        <v>226</v>
      </c>
      <c r="C8" s="486" t="s">
        <v>270</v>
      </c>
      <c r="D8" s="486" t="s">
        <v>1095</v>
      </c>
      <c r="E8" s="486" t="s">
        <v>1096</v>
      </c>
      <c r="F8" s="486" t="s">
        <v>1097</v>
      </c>
    </row>
    <row r="9" spans="1:6" s="487" customFormat="1" x14ac:dyDescent="0.25">
      <c r="A9" s="488" t="s">
        <v>260</v>
      </c>
      <c r="B9" s="488" t="s">
        <v>261</v>
      </c>
      <c r="C9" s="488" t="s">
        <v>272</v>
      </c>
      <c r="D9" s="488">
        <v>1</v>
      </c>
      <c r="E9" s="488">
        <v>2</v>
      </c>
      <c r="F9" s="488">
        <v>3</v>
      </c>
    </row>
    <row r="10" spans="1:6" x14ac:dyDescent="0.25">
      <c r="A10" s="489">
        <v>1</v>
      </c>
      <c r="B10" s="490" t="s">
        <v>1098</v>
      </c>
      <c r="C10" s="488">
        <v>1</v>
      </c>
      <c r="D10" s="491"/>
      <c r="E10" s="492">
        <f>SUM(E11:E14)</f>
        <v>0</v>
      </c>
      <c r="F10" s="492">
        <f>SUM(F11:F14)</f>
        <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1099</v>
      </c>
      <c r="C12" s="499">
        <v>3</v>
      </c>
      <c r="D12" s="500">
        <v>0.03</v>
      </c>
      <c r="E12" s="497">
        <f>i.04155a!E955+i.04155a!E972+i.04155б!E79+i.04155б!E89+i.04155в!E413+i.04155г!E137+i.04155г!E142+i.04155г!E147</f>
        <v>0</v>
      </c>
      <c r="F12" s="497">
        <f>E12*D12</f>
        <v>0</v>
      </c>
    </row>
    <row r="13" spans="1:6" x14ac:dyDescent="0.25">
      <c r="A13" s="493">
        <v>1.3</v>
      </c>
      <c r="B13" s="494" t="s">
        <v>1100</v>
      </c>
      <c r="C13" s="495">
        <v>4</v>
      </c>
      <c r="D13" s="500">
        <f>IF(i.04156!D14&gt;0,0.07,0.04)</f>
        <v>0.04</v>
      </c>
      <c r="E13" s="497">
        <f>i.04155a!E956+i.04155a!E973+i.04155б!E80+i.04155б!E90+i.04155в!E414+i.04155г!E138+i.04155г!E143+i.04155г!E148</f>
        <v>0</v>
      </c>
      <c r="F13" s="497">
        <f>E13*D13</f>
        <v>0</v>
      </c>
    </row>
    <row r="14" spans="1:6" ht="26.25" x14ac:dyDescent="0.25">
      <c r="A14" s="493">
        <v>1.4</v>
      </c>
      <c r="B14" s="494" t="s">
        <v>1101</v>
      </c>
      <c r="C14" s="501">
        <v>5</v>
      </c>
      <c r="D14" s="500">
        <f>IF(i.04156!D14&gt;0,0.1,0.06)</f>
        <v>0.06</v>
      </c>
      <c r="E14" s="497">
        <f>i.04155a!E957+i.04155a!E974+i.04155б!E81+i.04155б!E91+i.04155в!E415+i.04155г!E139+i.04155г!E144+i.04155г!E149</f>
        <v>0</v>
      </c>
      <c r="F14" s="497">
        <f>E14*D14</f>
        <v>0</v>
      </c>
    </row>
    <row r="15" spans="1:6" x14ac:dyDescent="0.25">
      <c r="A15" s="502">
        <v>2</v>
      </c>
      <c r="B15" s="503" t="s">
        <v>1102</v>
      </c>
      <c r="C15" s="504">
        <v>6</v>
      </c>
      <c r="D15" s="505"/>
      <c r="E15" s="506">
        <f>SUM(E16,E25,E34,E43,E52,E61,E70,E79,E88)</f>
        <v>0</v>
      </c>
      <c r="F15" s="506">
        <f>SUM(F16,F25,F34,F43,F52,F61,F70,F79,F88)</f>
        <v>0</v>
      </c>
    </row>
    <row r="16" spans="1:6" x14ac:dyDescent="0.25">
      <c r="A16" s="507">
        <v>2.1</v>
      </c>
      <c r="B16" s="508" t="s">
        <v>1103</v>
      </c>
      <c r="C16" s="509">
        <v>7</v>
      </c>
      <c r="D16" s="510"/>
      <c r="E16" s="511">
        <f>ABS(E21+E22+E23+E24-E17-E18-E19-E20)</f>
        <v>0</v>
      </c>
      <c r="F16" s="511">
        <f>ABS(F21+F22+F23+F24-F17-F18-F19-F20)</f>
        <v>0</v>
      </c>
    </row>
    <row r="17" spans="1:6" x14ac:dyDescent="0.25">
      <c r="A17" s="493" t="s">
        <v>323</v>
      </c>
      <c r="B17" s="512" t="s">
        <v>1104</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1105</v>
      </c>
      <c r="C18" s="495">
        <v>9</v>
      </c>
      <c r="D18" s="500">
        <v>7.3999999999999996E-2</v>
      </c>
      <c r="E18" s="497">
        <f>i.04155е!F100+i.04155е!F110+i.04155е!F120+i.04155е!F130+i.04155е!F140</f>
        <v>0</v>
      </c>
      <c r="F18" s="497">
        <f t="shared" ref="F18:F24" si="0">E18*D18</f>
        <v>0</v>
      </c>
    </row>
    <row r="19" spans="1:6" x14ac:dyDescent="0.25">
      <c r="A19" s="493" t="s">
        <v>327</v>
      </c>
      <c r="B19" s="513" t="s">
        <v>1106</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1081</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1083</v>
      </c>
      <c r="C24" s="495">
        <v>15</v>
      </c>
      <c r="D24" s="500">
        <v>7.3999999999999996E-2</v>
      </c>
      <c r="E24" s="497">
        <f>i.04158б!M202+i.04158б!M223</f>
        <v>0</v>
      </c>
      <c r="F24" s="497">
        <f t="shared" si="0"/>
        <v>0</v>
      </c>
    </row>
    <row r="25" spans="1:6" x14ac:dyDescent="0.25">
      <c r="A25" s="507">
        <v>2.2000000000000002</v>
      </c>
      <c r="B25" s="508" t="s">
        <v>1107</v>
      </c>
      <c r="C25" s="515">
        <v>16</v>
      </c>
      <c r="D25" s="508"/>
      <c r="E25" s="511">
        <f>ABS(E30+E31+E32+E33-E26-E27-E28-E29)</f>
        <v>0</v>
      </c>
      <c r="F25" s="511">
        <f>ABS(F30+F31+F32+F33-F26-F27-F28-F29)</f>
        <v>0</v>
      </c>
    </row>
    <row r="26" spans="1:6" x14ac:dyDescent="0.25">
      <c r="A26" s="516" t="s">
        <v>337</v>
      </c>
      <c r="B26" s="514" t="s">
        <v>1104</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1105</v>
      </c>
      <c r="C27" s="495">
        <v>18</v>
      </c>
      <c r="D27" s="517">
        <v>6.4299999999999996E-2</v>
      </c>
      <c r="E27" s="497">
        <f>i.04155е!F101+i.04155е!F111+i.04155е!F121+i.04155е!F131+i.04155е!F141</f>
        <v>0</v>
      </c>
      <c r="F27" s="497">
        <f t="shared" ref="F27:F33" si="1">E27*D27</f>
        <v>0</v>
      </c>
    </row>
    <row r="28" spans="1:6" x14ac:dyDescent="0.25">
      <c r="A28" s="516" t="s">
        <v>341</v>
      </c>
      <c r="B28" s="513" t="s">
        <v>1108</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1081</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1083</v>
      </c>
      <c r="C33" s="495">
        <v>24</v>
      </c>
      <c r="D33" s="518">
        <v>6.4299999999999996E-2</v>
      </c>
      <c r="E33" s="497">
        <f>i.04158б!M203+i.04158б!M224</f>
        <v>0</v>
      </c>
      <c r="F33" s="497">
        <f t="shared" si="1"/>
        <v>0</v>
      </c>
    </row>
    <row r="34" spans="1:6" x14ac:dyDescent="0.25">
      <c r="A34" s="507">
        <v>2.2999999999999998</v>
      </c>
      <c r="B34" s="508" t="s">
        <v>1109</v>
      </c>
      <c r="C34" s="515">
        <v>25</v>
      </c>
      <c r="D34" s="508"/>
      <c r="E34" s="511">
        <f>ABS(E39+E40+E41+E42-E35-E36-E37-E38)</f>
        <v>0</v>
      </c>
      <c r="F34" s="511">
        <f>ABS(F39+F40+F41+F42-F35-F36-F37-F38)</f>
        <v>0</v>
      </c>
    </row>
    <row r="35" spans="1:6" x14ac:dyDescent="0.25">
      <c r="A35" s="516" t="s">
        <v>1110</v>
      </c>
      <c r="B35" s="512" t="s">
        <v>1104</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1111</v>
      </c>
      <c r="B36" s="513" t="s">
        <v>134</v>
      </c>
      <c r="C36" s="495">
        <v>27</v>
      </c>
      <c r="D36" s="517">
        <v>6.9900000000000004E-2</v>
      </c>
      <c r="E36" s="649">
        <f>i.04155е!F102+i.04155е!F112+i.04155е!F122+i.04155е!F132+i.04155е!F142</f>
        <v>0</v>
      </c>
      <c r="F36" s="497">
        <f t="shared" ref="F36:F42" si="2">E36*D36</f>
        <v>0</v>
      </c>
    </row>
    <row r="37" spans="1:6" x14ac:dyDescent="0.25">
      <c r="A37" s="516" t="s">
        <v>1112</v>
      </c>
      <c r="B37" s="513" t="s">
        <v>1108</v>
      </c>
      <c r="C37" s="495">
        <v>28</v>
      </c>
      <c r="D37" s="517">
        <v>6.9900000000000004E-2</v>
      </c>
      <c r="E37" s="649">
        <f>i.04155е!F152</f>
        <v>0</v>
      </c>
      <c r="F37" s="497">
        <f t="shared" si="2"/>
        <v>0</v>
      </c>
    </row>
    <row r="38" spans="1:6" x14ac:dyDescent="0.25">
      <c r="A38" s="516" t="s">
        <v>1113</v>
      </c>
      <c r="B38" s="512" t="s">
        <v>60</v>
      </c>
      <c r="C38" s="501">
        <v>29</v>
      </c>
      <c r="D38" s="517">
        <v>6.9900000000000004E-2</v>
      </c>
      <c r="E38" s="649">
        <f>i.04158б!M15+i.04158б!M37+i.04158б!M59</f>
        <v>0</v>
      </c>
      <c r="F38" s="497">
        <f t="shared" si="2"/>
        <v>0</v>
      </c>
    </row>
    <row r="39" spans="1:6" x14ac:dyDescent="0.25">
      <c r="A39" s="516" t="s">
        <v>1114</v>
      </c>
      <c r="B39" s="512" t="s">
        <v>1081</v>
      </c>
      <c r="C39" s="495">
        <v>30</v>
      </c>
      <c r="D39" s="517">
        <v>6.9900000000000004E-2</v>
      </c>
      <c r="E39" s="649">
        <f>i.04158б!M81</f>
        <v>0</v>
      </c>
      <c r="F39" s="497">
        <f t="shared" si="2"/>
        <v>0</v>
      </c>
    </row>
    <row r="40" spans="1:6" x14ac:dyDescent="0.25">
      <c r="A40" s="493" t="s">
        <v>1115</v>
      </c>
      <c r="B40" s="512" t="s">
        <v>139</v>
      </c>
      <c r="C40" s="501">
        <v>31</v>
      </c>
      <c r="D40" s="518">
        <v>6.9900000000000004E-2</v>
      </c>
      <c r="E40" s="649">
        <f>i.04158б!M125+i.04158б!M227+i.04158б!M279</f>
        <v>0</v>
      </c>
      <c r="F40" s="497">
        <f t="shared" si="2"/>
        <v>0</v>
      </c>
    </row>
    <row r="41" spans="1:6" x14ac:dyDescent="0.25">
      <c r="A41" s="493" t="s">
        <v>1116</v>
      </c>
      <c r="B41" s="512" t="s">
        <v>148</v>
      </c>
      <c r="C41" s="501">
        <v>32</v>
      </c>
      <c r="D41" s="518">
        <v>6.9900000000000004E-2</v>
      </c>
      <c r="E41" s="649">
        <f>i.04158б!M331</f>
        <v>0</v>
      </c>
      <c r="F41" s="497">
        <f t="shared" si="2"/>
        <v>0</v>
      </c>
    </row>
    <row r="42" spans="1:6" x14ac:dyDescent="0.25">
      <c r="A42" s="493" t="s">
        <v>1117</v>
      </c>
      <c r="B42" s="512" t="s">
        <v>1083</v>
      </c>
      <c r="C42" s="495">
        <v>33</v>
      </c>
      <c r="D42" s="518">
        <v>6.9900000000000004E-2</v>
      </c>
      <c r="E42" s="649">
        <f>i.04158б!M353+i.04158б!M375</f>
        <v>0</v>
      </c>
      <c r="F42" s="497">
        <f t="shared" si="2"/>
        <v>0</v>
      </c>
    </row>
    <row r="43" spans="1:6" x14ac:dyDescent="0.25">
      <c r="A43" s="507">
        <v>2.4</v>
      </c>
      <c r="B43" s="508" t="s">
        <v>1118</v>
      </c>
      <c r="C43" s="515">
        <v>34</v>
      </c>
      <c r="D43" s="508"/>
      <c r="E43" s="511">
        <f>ABS(E48+E49+E50+E51-E44-E45-E46-E47)</f>
        <v>0</v>
      </c>
      <c r="F43" s="511">
        <f>ABS(F48+F49+F50+F51-F44-F45-F46-F47)</f>
        <v>0</v>
      </c>
    </row>
    <row r="44" spans="1:6" x14ac:dyDescent="0.25">
      <c r="A44" s="516" t="s">
        <v>1119</v>
      </c>
      <c r="B44" s="512" t="s">
        <v>1104</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1120</v>
      </c>
      <c r="B45" s="513" t="s">
        <v>1105</v>
      </c>
      <c r="C45" s="495">
        <v>36</v>
      </c>
      <c r="D45" s="517">
        <v>7.4099999999999999E-2</v>
      </c>
      <c r="E45" s="649">
        <f>i.04155е!F103+i.04155е!F113+i.04155е!F123+i.04155е!F133+i.04155е!F143</f>
        <v>0</v>
      </c>
      <c r="F45" s="497">
        <f t="shared" ref="F45:F51" si="3">E45*D45</f>
        <v>0</v>
      </c>
    </row>
    <row r="46" spans="1:6" x14ac:dyDescent="0.25">
      <c r="A46" s="516" t="s">
        <v>1121</v>
      </c>
      <c r="B46" s="513" t="s">
        <v>1108</v>
      </c>
      <c r="C46" s="495">
        <v>37</v>
      </c>
      <c r="D46" s="517">
        <v>7.4099999999999999E-2</v>
      </c>
      <c r="E46" s="649">
        <f>i.04155е!F153</f>
        <v>0</v>
      </c>
      <c r="F46" s="497">
        <f t="shared" si="3"/>
        <v>0</v>
      </c>
    </row>
    <row r="47" spans="1:6" x14ac:dyDescent="0.25">
      <c r="A47" s="516" t="s">
        <v>1122</v>
      </c>
      <c r="B47" s="512" t="s">
        <v>60</v>
      </c>
      <c r="C47" s="501">
        <v>38</v>
      </c>
      <c r="D47" s="517">
        <v>7.4099999999999999E-2</v>
      </c>
      <c r="E47" s="649">
        <f>i.04158б!M16+i.04158б!M38+i.04158б!M60</f>
        <v>0</v>
      </c>
      <c r="F47" s="497">
        <f t="shared" si="3"/>
        <v>0</v>
      </c>
    </row>
    <row r="48" spans="1:6" x14ac:dyDescent="0.25">
      <c r="A48" s="493" t="s">
        <v>1123</v>
      </c>
      <c r="B48" s="512" t="s">
        <v>1081</v>
      </c>
      <c r="C48" s="495">
        <v>39</v>
      </c>
      <c r="D48" s="518">
        <v>7.4099999999999999E-2</v>
      </c>
      <c r="E48" s="649">
        <f>i.04158б!M82</f>
        <v>0</v>
      </c>
      <c r="F48" s="497">
        <f t="shared" si="3"/>
        <v>0</v>
      </c>
    </row>
    <row r="49" spans="1:6" x14ac:dyDescent="0.25">
      <c r="A49" s="493" t="s">
        <v>1124</v>
      </c>
      <c r="B49" s="512" t="s">
        <v>139</v>
      </c>
      <c r="C49" s="501">
        <v>40</v>
      </c>
      <c r="D49" s="518">
        <v>7.4099999999999999E-2</v>
      </c>
      <c r="E49" s="649">
        <f>i.04158б!M126+i.04158б!M228+i.04158б!M280</f>
        <v>0</v>
      </c>
      <c r="F49" s="497">
        <f t="shared" si="3"/>
        <v>0</v>
      </c>
    </row>
    <row r="50" spans="1:6" x14ac:dyDescent="0.25">
      <c r="A50" s="493" t="s">
        <v>1125</v>
      </c>
      <c r="B50" s="512" t="s">
        <v>148</v>
      </c>
      <c r="C50" s="501">
        <v>41</v>
      </c>
      <c r="D50" s="518">
        <v>7.4099999999999999E-2</v>
      </c>
      <c r="E50" s="649">
        <f>i.04158б!M332</f>
        <v>0</v>
      </c>
      <c r="F50" s="497">
        <f t="shared" si="3"/>
        <v>0</v>
      </c>
    </row>
    <row r="51" spans="1:6" x14ac:dyDescent="0.25">
      <c r="A51" s="493" t="s">
        <v>1126</v>
      </c>
      <c r="B51" s="512" t="s">
        <v>1083</v>
      </c>
      <c r="C51" s="495">
        <v>42</v>
      </c>
      <c r="D51" s="518">
        <v>7.4099999999999999E-2</v>
      </c>
      <c r="E51" s="649">
        <f>i.04158б!M354+i.04158б!M376</f>
        <v>0</v>
      </c>
      <c r="F51" s="497">
        <f t="shared" si="3"/>
        <v>0</v>
      </c>
    </row>
    <row r="52" spans="1:6" x14ac:dyDescent="0.25">
      <c r="A52" s="507">
        <v>2.5</v>
      </c>
      <c r="B52" s="508" t="s">
        <v>1127</v>
      </c>
      <c r="C52" s="515">
        <v>43</v>
      </c>
      <c r="D52" s="508"/>
      <c r="E52" s="511">
        <f>ABS(E57+E58+E59+E60-E53-E54-E55-E56)</f>
        <v>0</v>
      </c>
      <c r="F52" s="511">
        <f>ABS(F57+F58+F59+F60-F53-F54-F55-F56)</f>
        <v>0</v>
      </c>
    </row>
    <row r="53" spans="1:6" x14ac:dyDescent="0.25">
      <c r="A53" s="516" t="s">
        <v>1128</v>
      </c>
      <c r="B53" s="512" t="s">
        <v>1104</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1129</v>
      </c>
      <c r="B54" s="513" t="s">
        <v>1105</v>
      </c>
      <c r="C54" s="520">
        <v>45</v>
      </c>
      <c r="D54" s="518">
        <v>0.109</v>
      </c>
      <c r="E54" s="649">
        <f>i.04155е!F104+i.04155е!F114+i.04155е!F124+i.04155е!F134+i.04155е!F144</f>
        <v>0</v>
      </c>
      <c r="F54" s="497">
        <f t="shared" ref="F54:F60" si="4">E54*D54</f>
        <v>0</v>
      </c>
    </row>
    <row r="55" spans="1:6" x14ac:dyDescent="0.25">
      <c r="A55" s="516" t="s">
        <v>1130</v>
      </c>
      <c r="B55" s="513" t="s">
        <v>1108</v>
      </c>
      <c r="C55" s="520">
        <v>46</v>
      </c>
      <c r="D55" s="518">
        <v>0.109</v>
      </c>
      <c r="E55" s="649">
        <f>i.04155е!F14</f>
        <v>0</v>
      </c>
      <c r="F55" s="497">
        <f t="shared" si="4"/>
        <v>0</v>
      </c>
    </row>
    <row r="56" spans="1:6" x14ac:dyDescent="0.25">
      <c r="A56" s="516" t="s">
        <v>1131</v>
      </c>
      <c r="B56" s="512" t="s">
        <v>60</v>
      </c>
      <c r="C56" s="519">
        <v>47</v>
      </c>
      <c r="D56" s="518">
        <v>0.109</v>
      </c>
      <c r="E56" s="649">
        <f>i.04158б!M17+i.04158б!M39+i.04158б!M61</f>
        <v>0</v>
      </c>
      <c r="F56" s="497">
        <f t="shared" si="4"/>
        <v>0</v>
      </c>
    </row>
    <row r="57" spans="1:6" x14ac:dyDescent="0.25">
      <c r="A57" s="516" t="s">
        <v>1132</v>
      </c>
      <c r="B57" s="512" t="s">
        <v>1081</v>
      </c>
      <c r="C57" s="520">
        <v>48</v>
      </c>
      <c r="D57" s="518">
        <v>0.109</v>
      </c>
      <c r="E57" s="649">
        <f>i.04158б!M83</f>
        <v>0</v>
      </c>
      <c r="F57" s="497">
        <f t="shared" si="4"/>
        <v>0</v>
      </c>
    </row>
    <row r="58" spans="1:6" x14ac:dyDescent="0.25">
      <c r="A58" s="493" t="s">
        <v>1133</v>
      </c>
      <c r="B58" s="512" t="s">
        <v>139</v>
      </c>
      <c r="C58" s="501">
        <v>49</v>
      </c>
      <c r="D58" s="518">
        <v>0.109</v>
      </c>
      <c r="E58" s="649">
        <f>i.04158б!M127+i.04158б!M229+i.04158б!M281</f>
        <v>0</v>
      </c>
      <c r="F58" s="497">
        <f t="shared" si="4"/>
        <v>0</v>
      </c>
    </row>
    <row r="59" spans="1:6" x14ac:dyDescent="0.25">
      <c r="A59" s="493" t="s">
        <v>1134</v>
      </c>
      <c r="B59" s="512" t="s">
        <v>148</v>
      </c>
      <c r="C59" s="501">
        <v>50</v>
      </c>
      <c r="D59" s="518">
        <v>0.109</v>
      </c>
      <c r="E59" s="649">
        <f>i.04158б!M333</f>
        <v>0</v>
      </c>
      <c r="F59" s="497">
        <f t="shared" si="4"/>
        <v>0</v>
      </c>
    </row>
    <row r="60" spans="1:6" x14ac:dyDescent="0.25">
      <c r="A60" s="493" t="s">
        <v>1135</v>
      </c>
      <c r="B60" s="512" t="s">
        <v>1083</v>
      </c>
      <c r="C60" s="495">
        <v>51</v>
      </c>
      <c r="D60" s="518">
        <v>0.109</v>
      </c>
      <c r="E60" s="649">
        <f>i.04158б!M355+i.04158б!M377</f>
        <v>0</v>
      </c>
      <c r="F60" s="497">
        <f t="shared" si="4"/>
        <v>0</v>
      </c>
    </row>
    <row r="61" spans="1:6" x14ac:dyDescent="0.25">
      <c r="A61" s="507">
        <v>2.6</v>
      </c>
      <c r="B61" s="508" t="s">
        <v>1136</v>
      </c>
      <c r="C61" s="515">
        <v>52</v>
      </c>
      <c r="D61" s="508"/>
      <c r="E61" s="511">
        <f>ABS(E66+E67+E68+E69-E62-E63-E64-E65)</f>
        <v>0</v>
      </c>
      <c r="F61" s="511">
        <f>ABS(F66+F67+F68+F69-F62-F63-F64-F65)</f>
        <v>0</v>
      </c>
    </row>
    <row r="62" spans="1:6" x14ac:dyDescent="0.25">
      <c r="A62" s="516" t="s">
        <v>1137</v>
      </c>
      <c r="B62" s="512" t="s">
        <v>1104</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1138</v>
      </c>
      <c r="B63" s="513" t="s">
        <v>1105</v>
      </c>
      <c r="C63" s="520">
        <v>54</v>
      </c>
      <c r="D63" s="518">
        <v>8.2900000000000001E-2</v>
      </c>
      <c r="E63" s="649">
        <f>i.04155е!F105+i.04155е!F115+i.04155е!F125+i.04155е!F135+i.04155е!F145</f>
        <v>0</v>
      </c>
      <c r="F63" s="497">
        <f t="shared" ref="F63:F69" si="5">E63*D63</f>
        <v>0</v>
      </c>
    </row>
    <row r="64" spans="1:6" x14ac:dyDescent="0.25">
      <c r="A64" s="516" t="s">
        <v>1139</v>
      </c>
      <c r="B64" s="513" t="s">
        <v>1108</v>
      </c>
      <c r="C64" s="520">
        <v>55</v>
      </c>
      <c r="D64" s="518">
        <v>8.2900000000000001E-2</v>
      </c>
      <c r="E64" s="649">
        <f>i.04155е!F155</f>
        <v>0</v>
      </c>
      <c r="F64" s="497">
        <f t="shared" si="5"/>
        <v>0</v>
      </c>
    </row>
    <row r="65" spans="1:6" x14ac:dyDescent="0.25">
      <c r="A65" s="516" t="s">
        <v>1140</v>
      </c>
      <c r="B65" s="512" t="s">
        <v>60</v>
      </c>
      <c r="C65" s="519">
        <v>56</v>
      </c>
      <c r="D65" s="518">
        <v>8.2900000000000001E-2</v>
      </c>
      <c r="E65" s="649">
        <f>i.04158б!M18+i.04158б!M40+i.04158б!M62</f>
        <v>0</v>
      </c>
      <c r="F65" s="497">
        <f t="shared" si="5"/>
        <v>0</v>
      </c>
    </row>
    <row r="66" spans="1:6" x14ac:dyDescent="0.25">
      <c r="A66" s="516" t="s">
        <v>1141</v>
      </c>
      <c r="B66" s="512" t="s">
        <v>1081</v>
      </c>
      <c r="C66" s="520">
        <v>57</v>
      </c>
      <c r="D66" s="518">
        <v>8.2900000000000001E-2</v>
      </c>
      <c r="E66" s="649">
        <f>i.04158б!M84</f>
        <v>0</v>
      </c>
      <c r="F66" s="497">
        <f t="shared" si="5"/>
        <v>0</v>
      </c>
    </row>
    <row r="67" spans="1:6" x14ac:dyDescent="0.25">
      <c r="A67" s="493" t="s">
        <v>1142</v>
      </c>
      <c r="B67" s="512" t="s">
        <v>139</v>
      </c>
      <c r="C67" s="501">
        <v>58</v>
      </c>
      <c r="D67" s="518">
        <v>8.2900000000000001E-2</v>
      </c>
      <c r="E67" s="649">
        <f>i.04158б!M128+i.04158б!M230+i.04158б!M282</f>
        <v>0</v>
      </c>
      <c r="F67" s="497">
        <f t="shared" si="5"/>
        <v>0</v>
      </c>
    </row>
    <row r="68" spans="1:6" x14ac:dyDescent="0.25">
      <c r="A68" s="493" t="s">
        <v>1143</v>
      </c>
      <c r="B68" s="512" t="s">
        <v>148</v>
      </c>
      <c r="C68" s="501">
        <v>59</v>
      </c>
      <c r="D68" s="518">
        <v>8.2900000000000001E-2</v>
      </c>
      <c r="E68" s="649">
        <f>i.04158б!M334</f>
        <v>0</v>
      </c>
      <c r="F68" s="497">
        <f t="shared" si="5"/>
        <v>0</v>
      </c>
    </row>
    <row r="69" spans="1:6" x14ac:dyDescent="0.25">
      <c r="A69" s="493" t="s">
        <v>1144</v>
      </c>
      <c r="B69" s="512" t="s">
        <v>1083</v>
      </c>
      <c r="C69" s="495">
        <v>60</v>
      </c>
      <c r="D69" s="518">
        <v>8.2900000000000001E-2</v>
      </c>
      <c r="E69" s="649">
        <f>i.04158б!M356+i.04158б!M378</f>
        <v>0</v>
      </c>
      <c r="F69" s="497">
        <f t="shared" si="5"/>
        <v>0</v>
      </c>
    </row>
    <row r="70" spans="1:6" x14ac:dyDescent="0.25">
      <c r="A70" s="507">
        <v>2.7</v>
      </c>
      <c r="B70" s="508" t="s">
        <v>1145</v>
      </c>
      <c r="C70" s="515">
        <v>61</v>
      </c>
      <c r="D70" s="508"/>
      <c r="E70" s="511">
        <f>ABS(E75+E76+E77+E78-E71-E72-E73-E74)</f>
        <v>0</v>
      </c>
      <c r="F70" s="511">
        <f>ABS(F75+F76+F77+F78-F71-F72-F73-F74)</f>
        <v>0</v>
      </c>
    </row>
    <row r="71" spans="1:6" x14ac:dyDescent="0.25">
      <c r="A71" s="493" t="s">
        <v>1146</v>
      </c>
      <c r="B71" s="512" t="s">
        <v>1104</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1147</v>
      </c>
      <c r="B72" s="513" t="s">
        <v>1105</v>
      </c>
      <c r="C72" s="520">
        <v>63</v>
      </c>
      <c r="D72" s="518">
        <v>4.9200000000000001E-2</v>
      </c>
      <c r="E72" s="649">
        <f>i.04155е!F106+i.04155е!F116+i.04155е!F126+i.04155е!F136+i.04155е!F146</f>
        <v>0</v>
      </c>
      <c r="F72" s="497">
        <f t="shared" ref="F72:F78" si="6">E72*D72</f>
        <v>0</v>
      </c>
    </row>
    <row r="73" spans="1:6" x14ac:dyDescent="0.25">
      <c r="A73" s="516" t="s">
        <v>1148</v>
      </c>
      <c r="B73" s="513" t="s">
        <v>1108</v>
      </c>
      <c r="C73" s="520">
        <v>64</v>
      </c>
      <c r="D73" s="518">
        <v>4.9200000000000001E-2</v>
      </c>
      <c r="E73" s="649">
        <f>i.04155е!F156</f>
        <v>0</v>
      </c>
      <c r="F73" s="497">
        <f t="shared" si="6"/>
        <v>0</v>
      </c>
    </row>
    <row r="74" spans="1:6" x14ac:dyDescent="0.25">
      <c r="A74" s="516" t="s">
        <v>1149</v>
      </c>
      <c r="B74" s="514" t="s">
        <v>60</v>
      </c>
      <c r="C74" s="519">
        <v>65</v>
      </c>
      <c r="D74" s="518">
        <v>4.9200000000000001E-2</v>
      </c>
      <c r="E74" s="649">
        <f>i.04158б!M19+i.04158б!M41+i.04158б!M63</f>
        <v>0</v>
      </c>
      <c r="F74" s="497">
        <f t="shared" si="6"/>
        <v>0</v>
      </c>
    </row>
    <row r="75" spans="1:6" x14ac:dyDescent="0.25">
      <c r="A75" s="493" t="s">
        <v>1150</v>
      </c>
      <c r="B75" s="512" t="s">
        <v>1081</v>
      </c>
      <c r="C75" s="495">
        <v>66</v>
      </c>
      <c r="D75" s="518">
        <v>4.9200000000000001E-2</v>
      </c>
      <c r="E75" s="649">
        <f>i.04158б!M85</f>
        <v>0</v>
      </c>
      <c r="F75" s="497">
        <f t="shared" si="6"/>
        <v>0</v>
      </c>
    </row>
    <row r="76" spans="1:6" x14ac:dyDescent="0.25">
      <c r="A76" s="493" t="s">
        <v>1151</v>
      </c>
      <c r="B76" s="512" t="s">
        <v>139</v>
      </c>
      <c r="C76" s="501">
        <v>67</v>
      </c>
      <c r="D76" s="518">
        <v>4.9200000000000001E-2</v>
      </c>
      <c r="E76" s="649">
        <f>i.04158б!M129+i.04158б!M231+i.04158б!M283</f>
        <v>0</v>
      </c>
      <c r="F76" s="497">
        <f t="shared" si="6"/>
        <v>0</v>
      </c>
    </row>
    <row r="77" spans="1:6" x14ac:dyDescent="0.25">
      <c r="A77" s="493" t="s">
        <v>1152</v>
      </c>
      <c r="B77" s="512" t="s">
        <v>148</v>
      </c>
      <c r="C77" s="501">
        <v>68</v>
      </c>
      <c r="D77" s="518">
        <v>4.9200000000000001E-2</v>
      </c>
      <c r="E77" s="649">
        <f>i.04158б!M335</f>
        <v>0</v>
      </c>
      <c r="F77" s="497">
        <f t="shared" si="6"/>
        <v>0</v>
      </c>
    </row>
    <row r="78" spans="1:6" x14ac:dyDescent="0.25">
      <c r="A78" s="493" t="s">
        <v>1153</v>
      </c>
      <c r="B78" s="512" t="s">
        <v>1083</v>
      </c>
      <c r="C78" s="495">
        <v>69</v>
      </c>
      <c r="D78" s="518">
        <v>4.9200000000000001E-2</v>
      </c>
      <c r="E78" s="649">
        <f>i.04158б!M357+i.04158б!M379</f>
        <v>0</v>
      </c>
      <c r="F78" s="497">
        <f t="shared" si="6"/>
        <v>0</v>
      </c>
    </row>
    <row r="79" spans="1:6" x14ac:dyDescent="0.25">
      <c r="A79" s="507">
        <v>2.8</v>
      </c>
      <c r="B79" s="508" t="s">
        <v>1154</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1105</v>
      </c>
      <c r="C81" s="495">
        <v>72</v>
      </c>
      <c r="D81" s="518">
        <v>7.5399999999999995E-2</v>
      </c>
      <c r="E81" s="649">
        <f>i.04155е!F107+i.04155е!F117+i.04155е!F127+i.04155е!F137+i.04155е!F147</f>
        <v>0</v>
      </c>
      <c r="F81" s="497">
        <f t="shared" ref="F81:F87" si="7">E81*D81</f>
        <v>0</v>
      </c>
    </row>
    <row r="82" spans="1:6" x14ac:dyDescent="0.25">
      <c r="A82" s="516" t="s">
        <v>722</v>
      </c>
      <c r="B82" s="513" t="s">
        <v>1108</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1081</v>
      </c>
      <c r="C84" s="495">
        <v>75</v>
      </c>
      <c r="D84" s="518">
        <v>7.5399999999999995E-2</v>
      </c>
      <c r="E84" s="649">
        <f>i.04158б!M86</f>
        <v>0</v>
      </c>
      <c r="F84" s="497">
        <f t="shared" si="7"/>
        <v>0</v>
      </c>
    </row>
    <row r="85" spans="1:6" x14ac:dyDescent="0.25">
      <c r="A85" s="493" t="s">
        <v>1155</v>
      </c>
      <c r="B85" s="512" t="s">
        <v>139</v>
      </c>
      <c r="C85" s="495">
        <v>76</v>
      </c>
      <c r="D85" s="518">
        <v>7.5399999999999995E-2</v>
      </c>
      <c r="E85" s="649">
        <f>i.04158б!M130+i.04158б!M232+i.04158б!M284</f>
        <v>0</v>
      </c>
      <c r="F85" s="497">
        <f t="shared" si="7"/>
        <v>0</v>
      </c>
    </row>
    <row r="86" spans="1:6" x14ac:dyDescent="0.25">
      <c r="A86" s="493" t="s">
        <v>1156</v>
      </c>
      <c r="B86" s="512" t="s">
        <v>148</v>
      </c>
      <c r="C86" s="495">
        <v>77</v>
      </c>
      <c r="D86" s="518">
        <v>7.5399999999999995E-2</v>
      </c>
      <c r="E86" s="649">
        <f>i.04158б!M336</f>
        <v>0</v>
      </c>
      <c r="F86" s="497">
        <f t="shared" si="7"/>
        <v>0</v>
      </c>
    </row>
    <row r="87" spans="1:6" x14ac:dyDescent="0.25">
      <c r="A87" s="493" t="s">
        <v>1157</v>
      </c>
      <c r="B87" s="512" t="s">
        <v>1083</v>
      </c>
      <c r="C87" s="495">
        <v>78</v>
      </c>
      <c r="D87" s="518">
        <v>7.5399999999999995E-2</v>
      </c>
      <c r="E87" s="649">
        <f>i.04158б!M358+i.04158б!M380</f>
        <v>0</v>
      </c>
      <c r="F87" s="497">
        <f t="shared" si="7"/>
        <v>0</v>
      </c>
    </row>
    <row r="88" spans="1:6" x14ac:dyDescent="0.25">
      <c r="A88" s="507">
        <v>2.9</v>
      </c>
      <c r="B88" s="508" t="s">
        <v>1158</v>
      </c>
      <c r="C88" s="515">
        <v>79</v>
      </c>
      <c r="D88" s="508"/>
      <c r="E88" s="511">
        <f>ABS(E93+E94+E95+E96-E89-E90-E91-E92)</f>
        <v>0</v>
      </c>
      <c r="F88" s="511">
        <f>ABS(F93+F94+F95+F96-F89-F90-F91-F92)</f>
        <v>0</v>
      </c>
    </row>
    <row r="89" spans="1:6" x14ac:dyDescent="0.25">
      <c r="A89" s="493" t="s">
        <v>1159</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1160</v>
      </c>
      <c r="B90" s="513" t="s">
        <v>1105</v>
      </c>
      <c r="C90" s="520">
        <v>81</v>
      </c>
      <c r="D90" s="500">
        <v>7.3999999999999996E-2</v>
      </c>
      <c r="E90" s="649">
        <f>i.04155е!F108+i.04155е!F118+i.04155е!F128+i.04155е!F138+i.04155е!F148</f>
        <v>0</v>
      </c>
      <c r="F90" s="497">
        <f t="shared" ref="F90:F96" si="8">E90*D90</f>
        <v>0</v>
      </c>
    </row>
    <row r="91" spans="1:6" x14ac:dyDescent="0.25">
      <c r="A91" s="516" t="s">
        <v>1161</v>
      </c>
      <c r="B91" s="513" t="s">
        <v>1106</v>
      </c>
      <c r="C91" s="520">
        <v>82</v>
      </c>
      <c r="D91" s="500">
        <v>7.3999999999999996E-2</v>
      </c>
      <c r="E91" s="649">
        <f>i.04155е!F158</f>
        <v>0</v>
      </c>
      <c r="F91" s="497">
        <f t="shared" si="8"/>
        <v>0</v>
      </c>
    </row>
    <row r="92" spans="1:6" x14ac:dyDescent="0.25">
      <c r="A92" s="516" t="s">
        <v>1162</v>
      </c>
      <c r="B92" s="512" t="s">
        <v>60</v>
      </c>
      <c r="C92" s="519">
        <v>83</v>
      </c>
      <c r="D92" s="500">
        <v>7.3999999999999996E-2</v>
      </c>
      <c r="E92" s="649">
        <f>i.04158б!M21+i.04158б!M43+i.04158б!M65</f>
        <v>0</v>
      </c>
      <c r="F92" s="497">
        <f t="shared" si="8"/>
        <v>0</v>
      </c>
    </row>
    <row r="93" spans="1:6" x14ac:dyDescent="0.25">
      <c r="A93" s="493" t="s">
        <v>1163</v>
      </c>
      <c r="B93" s="512" t="s">
        <v>1081</v>
      </c>
      <c r="C93" s="495">
        <v>84</v>
      </c>
      <c r="D93" s="500">
        <v>7.3999999999999996E-2</v>
      </c>
      <c r="E93" s="649">
        <f>i.04158б!M87</f>
        <v>0</v>
      </c>
      <c r="F93" s="497">
        <f t="shared" si="8"/>
        <v>0</v>
      </c>
    </row>
    <row r="94" spans="1:6" x14ac:dyDescent="0.25">
      <c r="A94" s="493" t="s">
        <v>1164</v>
      </c>
      <c r="B94" s="512" t="s">
        <v>139</v>
      </c>
      <c r="C94" s="501">
        <v>85</v>
      </c>
      <c r="D94" s="500">
        <v>7.3999999999999996E-2</v>
      </c>
      <c r="E94" s="649">
        <f>i.04158б!M131+i.04158б!M233+i.04158б!M285</f>
        <v>0</v>
      </c>
      <c r="F94" s="497">
        <f t="shared" si="8"/>
        <v>0</v>
      </c>
    </row>
    <row r="95" spans="1:6" x14ac:dyDescent="0.25">
      <c r="A95" s="493" t="s">
        <v>1165</v>
      </c>
      <c r="B95" s="512" t="s">
        <v>148</v>
      </c>
      <c r="C95" s="501">
        <v>86</v>
      </c>
      <c r="D95" s="500">
        <v>7.3999999999999996E-2</v>
      </c>
      <c r="E95" s="649">
        <f>i.04158б!M337</f>
        <v>0</v>
      </c>
      <c r="F95" s="497">
        <f t="shared" si="8"/>
        <v>0</v>
      </c>
    </row>
    <row r="96" spans="1:6" x14ac:dyDescent="0.25">
      <c r="A96" s="493" t="s">
        <v>1166</v>
      </c>
      <c r="B96" s="512" t="s">
        <v>1083</v>
      </c>
      <c r="C96" s="495">
        <v>87</v>
      </c>
      <c r="D96" s="500">
        <v>7.3999999999999996E-2</v>
      </c>
      <c r="E96" s="649">
        <f>i.04158б!M359+i.04158б!M381</f>
        <v>0</v>
      </c>
      <c r="F96" s="497">
        <f t="shared" si="8"/>
        <v>0</v>
      </c>
    </row>
    <row r="97" spans="1:6" x14ac:dyDescent="0.25">
      <c r="A97" s="502">
        <v>3</v>
      </c>
      <c r="B97" s="503" t="s">
        <v>1167</v>
      </c>
      <c r="C97" s="504">
        <v>88</v>
      </c>
      <c r="D97" s="503"/>
      <c r="E97" s="506">
        <f>SUM(E98:E106)</f>
        <v>0</v>
      </c>
      <c r="F97" s="506">
        <f>SUM(F98:F106)</f>
        <v>0</v>
      </c>
    </row>
    <row r="98" spans="1:6" ht="25.5" x14ac:dyDescent="0.25">
      <c r="A98" s="493" t="s">
        <v>1168</v>
      </c>
      <c r="B98" s="200" t="s">
        <v>1169</v>
      </c>
      <c r="C98" s="501">
        <v>89</v>
      </c>
      <c r="D98" s="518">
        <v>0.45</v>
      </c>
      <c r="E98" s="497">
        <f>SUM(E129:E136)</f>
        <v>0</v>
      </c>
      <c r="F98" s="497">
        <f>E98*D98</f>
        <v>0</v>
      </c>
    </row>
    <row r="99" spans="1:6" ht="39" x14ac:dyDescent="0.25">
      <c r="A99" s="493">
        <v>3.2</v>
      </c>
      <c r="B99" s="494" t="s">
        <v>1170</v>
      </c>
      <c r="C99" s="495">
        <v>90</v>
      </c>
      <c r="D99" s="496">
        <v>0.45</v>
      </c>
      <c r="E99" s="497">
        <f>i.04155в!N388-E129</f>
        <v>0</v>
      </c>
      <c r="F99" s="497">
        <f t="shared" ref="F99:F106" si="9">E99*D99</f>
        <v>0</v>
      </c>
    </row>
    <row r="100" spans="1:6" ht="39" x14ac:dyDescent="0.25">
      <c r="A100" s="1572">
        <v>3.3</v>
      </c>
      <c r="B100" s="494" t="s">
        <v>1171</v>
      </c>
      <c r="C100" s="495">
        <v>91</v>
      </c>
      <c r="D100" s="496">
        <v>0.25</v>
      </c>
      <c r="E100" s="497">
        <f>i.04155в!N304+i.04155в!N220+i.04155в!N241-E130</f>
        <v>0</v>
      </c>
      <c r="F100" s="497">
        <f t="shared" si="9"/>
        <v>0</v>
      </c>
    </row>
    <row r="101" spans="1:6" ht="39" x14ac:dyDescent="0.25">
      <c r="A101" s="1573"/>
      <c r="B101" s="494" t="s">
        <v>1172</v>
      </c>
      <c r="C101" s="495">
        <v>92</v>
      </c>
      <c r="D101" s="496">
        <v>0.3</v>
      </c>
      <c r="E101" s="497">
        <f>i.04155в!N325+i.04155в!N262+i.04155в!N283-E131</f>
        <v>0</v>
      </c>
      <c r="F101" s="497">
        <f t="shared" si="9"/>
        <v>0</v>
      </c>
    </row>
    <row r="102" spans="1:6" ht="39" x14ac:dyDescent="0.25">
      <c r="A102" s="1574"/>
      <c r="B102" s="494" t="s">
        <v>1173</v>
      </c>
      <c r="C102" s="495">
        <v>93</v>
      </c>
      <c r="D102" s="496">
        <v>0.4</v>
      </c>
      <c r="E102" s="497">
        <f>i.04155в!N346-E132</f>
        <v>0</v>
      </c>
      <c r="F102" s="497">
        <f t="shared" si="9"/>
        <v>0</v>
      </c>
    </row>
    <row r="103" spans="1:6" ht="26.25" x14ac:dyDescent="0.25">
      <c r="A103" s="493">
        <v>3.4</v>
      </c>
      <c r="B103" s="494" t="s">
        <v>1174</v>
      </c>
      <c r="C103" s="501">
        <v>94</v>
      </c>
      <c r="D103" s="496">
        <v>0.375</v>
      </c>
      <c r="E103" s="497">
        <f>i.04155в!N367-E133</f>
        <v>0</v>
      </c>
      <c r="F103" s="497">
        <f t="shared" si="9"/>
        <v>0</v>
      </c>
    </row>
    <row r="104" spans="1:6" ht="26.25" x14ac:dyDescent="0.25">
      <c r="A104" s="493">
        <v>3.5</v>
      </c>
      <c r="B104" s="494" t="s">
        <v>1175</v>
      </c>
      <c r="C104" s="495">
        <v>95</v>
      </c>
      <c r="D104" s="496">
        <v>0.46500000000000002</v>
      </c>
      <c r="E104" s="497">
        <f>i.04155г!N87-E134</f>
        <v>0</v>
      </c>
      <c r="F104" s="497">
        <f t="shared" si="9"/>
        <v>0</v>
      </c>
    </row>
    <row r="105" spans="1:6" ht="25.5" x14ac:dyDescent="0.25">
      <c r="A105" s="493">
        <v>3.6</v>
      </c>
      <c r="B105" s="200" t="s">
        <v>1176</v>
      </c>
      <c r="C105" s="495">
        <v>96</v>
      </c>
      <c r="D105" s="496">
        <v>0.56499999999999995</v>
      </c>
      <c r="E105" s="497">
        <f>i.04155г!N98-E135</f>
        <v>0</v>
      </c>
      <c r="F105" s="497">
        <f t="shared" si="9"/>
        <v>0</v>
      </c>
    </row>
    <row r="106" spans="1:6" x14ac:dyDescent="0.25">
      <c r="A106" s="493">
        <v>3.7</v>
      </c>
      <c r="B106" s="494" t="s">
        <v>1069</v>
      </c>
      <c r="C106" s="501">
        <v>97</v>
      </c>
      <c r="D106" s="496">
        <v>0.6</v>
      </c>
      <c r="E106" s="497">
        <f>i.04155г!N109-E136</f>
        <v>0</v>
      </c>
      <c r="F106" s="497">
        <f t="shared" si="9"/>
        <v>0</v>
      </c>
    </row>
    <row r="107" spans="1:6" x14ac:dyDescent="0.25">
      <c r="A107" s="502">
        <v>4</v>
      </c>
      <c r="B107" s="503" t="s">
        <v>1177</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1178</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1179</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1180</v>
      </c>
      <c r="C118" s="495">
        <v>109</v>
      </c>
      <c r="D118" s="496">
        <v>0.8</v>
      </c>
      <c r="E118" s="1216">
        <f>i.04155з!N33+i.04155з!N11</f>
        <v>0</v>
      </c>
      <c r="F118" s="522">
        <f t="shared" si="10"/>
        <v>0</v>
      </c>
    </row>
    <row r="119" spans="1:6" x14ac:dyDescent="0.25">
      <c r="A119" s="493">
        <v>4.12</v>
      </c>
      <c r="B119" s="524" t="s">
        <v>1181</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65">
        <v>4.1399999999999997</v>
      </c>
      <c r="B121" s="521" t="s">
        <v>1182</v>
      </c>
      <c r="C121" s="495">
        <v>112</v>
      </c>
      <c r="D121" s="518">
        <v>0</v>
      </c>
      <c r="E121" s="522">
        <f>i.04155д!K11</f>
        <v>0</v>
      </c>
      <c r="F121" s="522">
        <f t="shared" si="10"/>
        <v>0</v>
      </c>
    </row>
    <row r="122" spans="1:6" x14ac:dyDescent="0.25">
      <c r="A122" s="1566"/>
      <c r="B122" s="521" t="s">
        <v>2216</v>
      </c>
      <c r="C122" s="501">
        <v>113</v>
      </c>
      <c r="D122" s="518">
        <v>0.25</v>
      </c>
      <c r="E122" s="522">
        <f>i.04155д!K12</f>
        <v>0</v>
      </c>
      <c r="F122" s="522">
        <f t="shared" si="10"/>
        <v>0</v>
      </c>
    </row>
    <row r="123" spans="1:6" x14ac:dyDescent="0.25">
      <c r="A123" s="1566"/>
      <c r="B123" s="521" t="s">
        <v>1183</v>
      </c>
      <c r="C123" s="495">
        <v>114</v>
      </c>
      <c r="D123" s="518">
        <v>0.5</v>
      </c>
      <c r="E123" s="522">
        <f>i.04155д!K13</f>
        <v>0</v>
      </c>
      <c r="F123" s="522">
        <f t="shared" si="10"/>
        <v>0</v>
      </c>
    </row>
    <row r="124" spans="1:6" x14ac:dyDescent="0.25">
      <c r="A124" s="1566"/>
      <c r="B124" s="521" t="s">
        <v>1184</v>
      </c>
      <c r="C124" s="495">
        <v>115</v>
      </c>
      <c r="D124" s="518">
        <v>1</v>
      </c>
      <c r="E124" s="522">
        <f>i.04155д!K14</f>
        <v>0</v>
      </c>
      <c r="F124" s="522">
        <f t="shared" si="10"/>
        <v>0</v>
      </c>
    </row>
    <row r="125" spans="1:6" x14ac:dyDescent="0.25">
      <c r="A125" s="1567"/>
      <c r="B125" s="521" t="s">
        <v>1185</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2217</v>
      </c>
      <c r="C127" s="719"/>
      <c r="D127" s="720"/>
      <c r="E127" s="786"/>
      <c r="F127" s="786"/>
    </row>
    <row r="128" spans="1:6" x14ac:dyDescent="0.25">
      <c r="B128" s="721" t="s">
        <v>2218</v>
      </c>
      <c r="C128" s="719"/>
      <c r="D128" s="720"/>
      <c r="E128" s="113"/>
      <c r="F128" s="113"/>
    </row>
    <row r="129" spans="2:6" ht="42" customHeight="1" x14ac:dyDescent="0.25">
      <c r="B129" s="722" t="s">
        <v>1494</v>
      </c>
      <c r="C129" s="719"/>
      <c r="D129" s="720"/>
      <c r="E129" s="113"/>
      <c r="F129" s="787"/>
    </row>
    <row r="130" spans="2:6" ht="39" x14ac:dyDescent="0.25">
      <c r="B130" s="722" t="s">
        <v>1495</v>
      </c>
      <c r="C130" s="719"/>
      <c r="D130" s="720"/>
      <c r="E130" s="113"/>
      <c r="F130" s="50"/>
    </row>
    <row r="131" spans="2:6" ht="39" x14ac:dyDescent="0.25">
      <c r="B131" s="722" t="s">
        <v>1496</v>
      </c>
      <c r="C131" s="719"/>
      <c r="D131" s="720"/>
      <c r="E131" s="113"/>
      <c r="F131" s="50"/>
    </row>
    <row r="132" spans="2:6" ht="39" x14ac:dyDescent="0.25">
      <c r="B132" s="722" t="s">
        <v>1497</v>
      </c>
      <c r="C132" s="719"/>
      <c r="D132" s="720"/>
      <c r="E132" s="113"/>
      <c r="F132" s="50"/>
    </row>
    <row r="133" spans="2:6" ht="26.25" x14ac:dyDescent="0.25">
      <c r="B133" s="722" t="s">
        <v>1498</v>
      </c>
      <c r="C133" s="719"/>
      <c r="D133" s="720"/>
      <c r="E133" s="113"/>
      <c r="F133" s="50"/>
    </row>
    <row r="134" spans="2:6" ht="39" x14ac:dyDescent="0.25">
      <c r="B134" s="722" t="s">
        <v>1499</v>
      </c>
      <c r="C134" s="719"/>
      <c r="D134" s="720"/>
      <c r="E134" s="113"/>
      <c r="F134" s="50"/>
    </row>
    <row r="135" spans="2:6" ht="51" x14ac:dyDescent="0.25">
      <c r="B135" s="200" t="s">
        <v>1500</v>
      </c>
      <c r="C135" s="719"/>
      <c r="D135" s="720"/>
      <c r="E135" s="113"/>
      <c r="F135" s="50"/>
    </row>
    <row r="136" spans="2:6" ht="26.25" x14ac:dyDescent="0.25">
      <c r="B136" s="722" t="s">
        <v>1501</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64" t="str">
        <f>i.04130!C111</f>
        <v xml:space="preserve">/................................../   </v>
      </c>
      <c r="D143" s="1564"/>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64" t="str">
        <f>i.04130!C113</f>
        <v xml:space="preserve">/.................................../   </v>
      </c>
      <c r="D145" s="1564"/>
      <c r="E145" s="530" t="str">
        <f>i.04130!E113</f>
        <v>/…................../</v>
      </c>
      <c r="F145" s="529"/>
    </row>
    <row r="146" spans="2:6" x14ac:dyDescent="0.25">
      <c r="B146" s="529"/>
      <c r="C146" s="644"/>
      <c r="D146" s="644"/>
      <c r="E146" s="530"/>
      <c r="F146" s="529"/>
    </row>
    <row r="147" spans="2:6" x14ac:dyDescent="0.25">
      <c r="B147" s="529" t="str">
        <f>i.04130!B115</f>
        <v>…...............................................</v>
      </c>
      <c r="C147" s="1564" t="str">
        <f>i.04130!C115</f>
        <v xml:space="preserve">/................................../   </v>
      </c>
      <c r="D147" s="1564"/>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1502</v>
      </c>
      <c r="C152" s="149"/>
      <c r="D152" s="700"/>
      <c r="E152" s="701"/>
      <c r="F152" s="701"/>
    </row>
    <row r="153" spans="2:6" ht="68.45" customHeight="1" x14ac:dyDescent="0.25">
      <c r="B153" s="1533" t="s">
        <v>1503</v>
      </c>
      <c r="C153" s="1533"/>
      <c r="D153" s="1533"/>
      <c r="E153" s="1533"/>
      <c r="F153" s="1533"/>
    </row>
    <row r="154" spans="2:6" ht="71.45" customHeight="1" x14ac:dyDescent="0.25">
      <c r="B154" s="1533" t="s">
        <v>1504</v>
      </c>
      <c r="C154" s="1533"/>
      <c r="D154" s="1533"/>
      <c r="E154" s="1533"/>
      <c r="F154" s="1533"/>
    </row>
    <row r="155" spans="2:6" ht="33.950000000000003" customHeight="1" x14ac:dyDescent="0.25">
      <c r="B155" s="1533" t="s">
        <v>1505</v>
      </c>
      <c r="C155" s="1533"/>
      <c r="D155" s="1533"/>
      <c r="E155" s="1533"/>
      <c r="F155" s="1533"/>
    </row>
    <row r="156" spans="2:6" x14ac:dyDescent="0.25">
      <c r="B156" s="423"/>
      <c r="C156" s="149"/>
      <c r="D156" s="700"/>
      <c r="E156" s="701"/>
      <c r="F156" s="701"/>
    </row>
    <row r="157" spans="2:6" x14ac:dyDescent="0.25">
      <c r="B157" s="694" t="s">
        <v>1470</v>
      </c>
      <c r="C157" s="694" t="s">
        <v>1471</v>
      </c>
      <c r="D157" s="700"/>
      <c r="E157" s="701"/>
      <c r="F157" s="701"/>
    </row>
    <row r="158" spans="2:6" x14ac:dyDescent="0.25">
      <c r="B158" s="421" t="s">
        <v>1472</v>
      </c>
      <c r="C158" s="694"/>
      <c r="D158" s="700"/>
      <c r="E158" s="701"/>
      <c r="F158" s="701"/>
    </row>
    <row r="159" spans="2:6" x14ac:dyDescent="0.25">
      <c r="B159" s="421" t="s">
        <v>1473</v>
      </c>
      <c r="C159" s="695"/>
      <c r="D159" s="700"/>
      <c r="E159" s="701"/>
      <c r="F159" s="701"/>
    </row>
    <row r="160" spans="2:6" x14ac:dyDescent="0.25">
      <c r="B160" s="421" t="s">
        <v>1474</v>
      </c>
      <c r="C160" s="696"/>
      <c r="D160" s="700"/>
      <c r="E160" s="701"/>
      <c r="F160" s="701"/>
    </row>
    <row r="161" spans="2:6" x14ac:dyDescent="0.25">
      <c r="B161" s="421" t="s">
        <v>1475</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A121:A125"/>
    <mergeCell ref="D1:F1"/>
    <mergeCell ref="A4:F4"/>
    <mergeCell ref="A6:B6"/>
    <mergeCell ref="E6:F6"/>
    <mergeCell ref="A100:A102"/>
    <mergeCell ref="B153:F153"/>
    <mergeCell ref="B154:F154"/>
    <mergeCell ref="B155:F155"/>
    <mergeCell ref="C143:D143"/>
    <mergeCell ref="C145:D145"/>
    <mergeCell ref="C147:D147"/>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7109375" defaultRowHeight="15" x14ac:dyDescent="0.25"/>
  <cols>
    <col min="1" max="1" width="4.28515625" style="1116" customWidth="1"/>
    <col min="2" max="2" width="23" style="1116" customWidth="1"/>
    <col min="3" max="3" width="9.5703125" style="1116" customWidth="1"/>
    <col min="4" max="5" width="23" style="1116" customWidth="1"/>
    <col min="6" max="6" width="8.7109375" style="1116"/>
    <col min="7" max="7" width="12.42578125" style="1116" hidden="1" customWidth="1"/>
    <col min="8" max="16384" width="8.7109375" style="1116"/>
  </cols>
  <sheetData>
    <row r="1" spans="1:7" ht="41.45" customHeight="1" x14ac:dyDescent="0.25">
      <c r="C1" s="1576" t="s">
        <v>1967</v>
      </c>
      <c r="D1" s="1577"/>
      <c r="E1" s="1577"/>
    </row>
    <row r="4" spans="1:7" s="1117" customFormat="1" ht="12.75" x14ac:dyDescent="0.2">
      <c r="A4" s="1554" t="s">
        <v>1968</v>
      </c>
      <c r="B4" s="1554"/>
      <c r="C4" s="1554"/>
      <c r="D4" s="1554"/>
      <c r="E4" s="1554"/>
    </row>
    <row r="5" spans="1:7" ht="15.75" x14ac:dyDescent="0.25">
      <c r="A5" s="1120"/>
    </row>
    <row r="6" spans="1:7" x14ac:dyDescent="0.25">
      <c r="A6" s="1578" t="str">
        <f>i.04155!A6</f>
        <v xml:space="preserve">Даатгагчийн нэр: </v>
      </c>
      <c r="B6" s="1579"/>
      <c r="C6" s="1579"/>
      <c r="E6" s="1211" t="str">
        <f>i.04155!E6</f>
        <v>20.. оны .. сарын ..-ны өдөр</v>
      </c>
    </row>
    <row r="7" spans="1:7" ht="15.75" x14ac:dyDescent="0.25">
      <c r="A7" s="1120"/>
    </row>
    <row r="8" spans="1:7" ht="25.5" x14ac:dyDescent="0.25">
      <c r="A8" s="778" t="s">
        <v>258</v>
      </c>
      <c r="B8" s="778" t="s">
        <v>428</v>
      </c>
      <c r="C8" s="778" t="s">
        <v>270</v>
      </c>
      <c r="D8" s="778" t="s">
        <v>1195</v>
      </c>
      <c r="E8" s="778" t="s">
        <v>1969</v>
      </c>
      <c r="G8" s="1203" t="s">
        <v>1970</v>
      </c>
    </row>
    <row r="9" spans="1:7" x14ac:dyDescent="0.25">
      <c r="A9" s="778" t="s">
        <v>260</v>
      </c>
      <c r="B9" s="778" t="s">
        <v>261</v>
      </c>
      <c r="C9" s="778" t="s">
        <v>272</v>
      </c>
      <c r="D9" s="778">
        <v>1</v>
      </c>
      <c r="E9" s="778">
        <v>2</v>
      </c>
    </row>
    <row r="10" spans="1:7" x14ac:dyDescent="0.25">
      <c r="A10" s="778">
        <v>1.1000000000000001</v>
      </c>
      <c r="B10" s="1204" t="s">
        <v>1935</v>
      </c>
      <c r="C10" s="778">
        <v>1</v>
      </c>
      <c r="D10" s="1205">
        <f>i.04155!E11+i.04155!E12</f>
        <v>0</v>
      </c>
      <c r="E10" s="1206">
        <f>i.04155ж!D100</f>
        <v>0</v>
      </c>
      <c r="G10" s="1116">
        <v>0.5</v>
      </c>
    </row>
    <row r="11" spans="1:7" x14ac:dyDescent="0.25">
      <c r="A11" s="778">
        <v>1.2</v>
      </c>
      <c r="B11" s="1204" t="s">
        <v>1971</v>
      </c>
      <c r="C11" s="778">
        <v>2</v>
      </c>
      <c r="D11" s="1207">
        <f>i.04155!E13</f>
        <v>0</v>
      </c>
      <c r="E11" s="1206">
        <f>i.04155ж!E100</f>
        <v>0</v>
      </c>
      <c r="G11" s="1116">
        <v>3</v>
      </c>
    </row>
    <row r="12" spans="1:7" ht="25.5" x14ac:dyDescent="0.25">
      <c r="A12" s="778">
        <v>1.3</v>
      </c>
      <c r="B12" s="1204" t="s">
        <v>1972</v>
      </c>
      <c r="C12" s="778">
        <v>3</v>
      </c>
      <c r="D12" s="1207">
        <f>i.04155!E14</f>
        <v>0</v>
      </c>
      <c r="E12" s="1206">
        <f>i.04155ж!F100</f>
        <v>0</v>
      </c>
      <c r="G12" s="1116">
        <v>10</v>
      </c>
    </row>
    <row r="13" spans="1:7" ht="25.5" x14ac:dyDescent="0.25">
      <c r="A13" s="778">
        <v>1.4</v>
      </c>
      <c r="B13" s="1204" t="s">
        <v>1973</v>
      </c>
      <c r="C13" s="778">
        <v>4</v>
      </c>
      <c r="D13" s="1207">
        <f>IFERROR(SUMPRODUCT(D10:D12,G10:G12)/SUM(D10:D12),0)</f>
        <v>0</v>
      </c>
      <c r="E13" s="1207">
        <f>IFERROR(SUMPRODUCT(E10:E12,G10:G12)/SUM(E10:E12),0)</f>
        <v>0</v>
      </c>
    </row>
    <row r="14" spans="1:7" ht="38.25" x14ac:dyDescent="0.25">
      <c r="A14" s="778">
        <v>1.5</v>
      </c>
      <c r="B14" s="1204" t="s">
        <v>1974</v>
      </c>
      <c r="C14" s="778">
        <v>5</v>
      </c>
      <c r="D14" s="1580">
        <f>D13-E13</f>
        <v>0</v>
      </c>
      <c r="E14" s="1580"/>
    </row>
    <row r="15" spans="1:7" ht="15.75" x14ac:dyDescent="0.25">
      <c r="A15" s="1120"/>
    </row>
    <row r="16" spans="1:7" ht="15.75" x14ac:dyDescent="0.25">
      <c r="A16" s="1208"/>
    </row>
    <row r="17" spans="1:5" ht="15.75" x14ac:dyDescent="0.25">
      <c r="A17" s="1208"/>
      <c r="B17" s="1212" t="str">
        <f>i.04130!B107</f>
        <v>тамга тэмдэг</v>
      </c>
      <c r="C17" s="1214"/>
      <c r="D17" s="1214"/>
      <c r="E17" s="1213"/>
    </row>
    <row r="18" spans="1:5" x14ac:dyDescent="0.25">
      <c r="A18" s="1209"/>
      <c r="B18" s="1214"/>
      <c r="C18" s="1214"/>
      <c r="D18" s="1214"/>
      <c r="E18" s="1213"/>
    </row>
    <row r="19" spans="1:5" x14ac:dyDescent="0.25">
      <c r="A19" s="1210"/>
      <c r="B19" s="1212" t="str">
        <f>i.04130!B109</f>
        <v xml:space="preserve">ТАЙЛАН ГАРГАСАН:    </v>
      </c>
      <c r="C19" s="1214"/>
      <c r="D19" s="1214"/>
      <c r="E19" s="1213"/>
    </row>
    <row r="20" spans="1:5" x14ac:dyDescent="0.25">
      <c r="A20" s="1210"/>
      <c r="B20" s="1214"/>
      <c r="C20" s="1214"/>
      <c r="D20" s="1214"/>
      <c r="E20" s="1213"/>
    </row>
    <row r="21" spans="1:5" x14ac:dyDescent="0.25">
      <c r="A21" s="1210"/>
      <c r="B21" s="1212" t="str">
        <f>i.04130!B111</f>
        <v xml:space="preserve"> Гүйцэтгэх захирал</v>
      </c>
      <c r="C21" s="1575" t="str">
        <f>i.04130!C111</f>
        <v xml:space="preserve">/................................../   </v>
      </c>
      <c r="D21" s="1575"/>
      <c r="E21" s="1215" t="str">
        <f>i.04130!E111</f>
        <v>/…....................../</v>
      </c>
    </row>
    <row r="22" spans="1:5" x14ac:dyDescent="0.25">
      <c r="A22" s="1210"/>
      <c r="B22" s="1214"/>
      <c r="C22" s="1214"/>
      <c r="D22" s="1214"/>
      <c r="E22" s="1214"/>
    </row>
    <row r="23" spans="1:5" x14ac:dyDescent="0.25">
      <c r="A23" s="1210"/>
      <c r="B23" s="1212" t="str">
        <f>i.04130!B113</f>
        <v xml:space="preserve"> Ерөнхий нягтлан бодогч  </v>
      </c>
      <c r="C23" s="1575" t="str">
        <f>i.04130!C113</f>
        <v xml:space="preserve">/.................................../   </v>
      </c>
      <c r="D23" s="1575"/>
      <c r="E23" s="1215" t="str">
        <f>i.04130!E113</f>
        <v>/…................../</v>
      </c>
    </row>
    <row r="24" spans="1:5" x14ac:dyDescent="0.25">
      <c r="A24" s="1210"/>
      <c r="B24" s="1214"/>
      <c r="C24" s="1214"/>
      <c r="D24" s="1214"/>
      <c r="E24" s="1214"/>
    </row>
    <row r="25" spans="1:5" ht="25.5" x14ac:dyDescent="0.25">
      <c r="A25" s="1210"/>
      <c r="B25" s="1212" t="str">
        <f>i.04130!B115</f>
        <v>…...............................................</v>
      </c>
      <c r="C25" s="1575" t="str">
        <f>i.04130!C115</f>
        <v xml:space="preserve">/................................../   </v>
      </c>
      <c r="D25" s="1575"/>
      <c r="E25" s="1215" t="str">
        <f>i.04130!E115</f>
        <v>/…..................../</v>
      </c>
    </row>
    <row r="26" spans="1:5" x14ac:dyDescent="0.25">
      <c r="A26" s="1210"/>
      <c r="B26" s="1210"/>
      <c r="C26" s="1210"/>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83" t="s">
        <v>1979</v>
      </c>
      <c r="E1" s="1584"/>
      <c r="F1" s="1584"/>
    </row>
    <row r="2" spans="1:12" x14ac:dyDescent="0.25">
      <c r="A2" s="1585" t="s">
        <v>1186</v>
      </c>
      <c r="B2" s="1585"/>
      <c r="C2" s="1585"/>
      <c r="D2" s="1585"/>
      <c r="E2" s="1585"/>
      <c r="F2" s="1585"/>
    </row>
    <row r="3" spans="1:12" x14ac:dyDescent="0.25">
      <c r="A3" s="531"/>
      <c r="B3" s="532"/>
      <c r="C3" s="532"/>
      <c r="D3" s="532"/>
      <c r="E3" s="532"/>
      <c r="F3" s="532"/>
    </row>
    <row r="4" spans="1:12" ht="15" customHeight="1" x14ac:dyDescent="0.25">
      <c r="A4" s="1595" t="str">
        <f>i.04155!A6</f>
        <v xml:space="preserve">Даатгагчийн нэр: </v>
      </c>
      <c r="B4" s="1595"/>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86" t="s">
        <v>1187</v>
      </c>
      <c r="B6" s="1587"/>
      <c r="C6" s="504" t="s">
        <v>1188</v>
      </c>
      <c r="D6" s="504" t="s">
        <v>1189</v>
      </c>
      <c r="E6" s="504" t="s">
        <v>1190</v>
      </c>
      <c r="F6" s="504" t="s">
        <v>1191</v>
      </c>
      <c r="L6" s="531"/>
    </row>
    <row r="7" spans="1:12" x14ac:dyDescent="0.25">
      <c r="A7" s="1588"/>
      <c r="B7" s="1589"/>
      <c r="C7" s="535">
        <f>i.04155!F10</f>
        <v>0</v>
      </c>
      <c r="D7" s="535">
        <f>i.04155!F15</f>
        <v>0</v>
      </c>
      <c r="E7" s="535">
        <f>i.04155!F97</f>
        <v>0</v>
      </c>
      <c r="F7" s="535">
        <f>i.04155!F107</f>
        <v>0</v>
      </c>
      <c r="L7" s="531"/>
    </row>
    <row r="8" spans="1:12" ht="15" customHeight="1" x14ac:dyDescent="0.25">
      <c r="A8" s="1590"/>
      <c r="B8" s="1591"/>
      <c r="C8" s="1592" t="s">
        <v>1192</v>
      </c>
      <c r="D8" s="1592"/>
      <c r="E8" s="1592"/>
      <c r="F8" s="1592"/>
      <c r="L8" s="531"/>
    </row>
    <row r="9" spans="1:12" ht="25.5" x14ac:dyDescent="0.25">
      <c r="A9" s="536" t="s">
        <v>1188</v>
      </c>
      <c r="B9" s="537">
        <f>C7</f>
        <v>0</v>
      </c>
      <c r="C9" s="723">
        <v>1</v>
      </c>
      <c r="D9" s="723">
        <v>0.25</v>
      </c>
      <c r="E9" s="723">
        <v>0</v>
      </c>
      <c r="F9" s="723">
        <v>0</v>
      </c>
      <c r="L9" s="531"/>
    </row>
    <row r="10" spans="1:12" ht="25.5" x14ac:dyDescent="0.25">
      <c r="A10" s="536" t="s">
        <v>1189</v>
      </c>
      <c r="B10" s="537">
        <f>D7</f>
        <v>0</v>
      </c>
      <c r="C10" s="538">
        <v>0.25</v>
      </c>
      <c r="D10" s="723">
        <v>1</v>
      </c>
      <c r="E10" s="723">
        <v>0.25</v>
      </c>
      <c r="F10" s="723">
        <v>0</v>
      </c>
    </row>
    <row r="11" spans="1:12" ht="25.5" x14ac:dyDescent="0.25">
      <c r="A11" s="536" t="s">
        <v>1190</v>
      </c>
      <c r="B11" s="537">
        <f>E7</f>
        <v>0</v>
      </c>
      <c r="C11" s="538">
        <v>0</v>
      </c>
      <c r="D11" s="538">
        <v>0.25</v>
      </c>
      <c r="E11" s="538">
        <v>1</v>
      </c>
      <c r="F11" s="723">
        <v>0</v>
      </c>
    </row>
    <row r="12" spans="1:12" ht="25.5" x14ac:dyDescent="0.25">
      <c r="A12" s="536" t="s">
        <v>1191</v>
      </c>
      <c r="B12" s="537">
        <f>F7</f>
        <v>0</v>
      </c>
      <c r="C12" s="538">
        <v>0</v>
      </c>
      <c r="D12" s="538">
        <v>0</v>
      </c>
      <c r="E12" s="538">
        <v>0</v>
      </c>
      <c r="F12" s="538">
        <v>1</v>
      </c>
    </row>
    <row r="13" spans="1:12" ht="25.5" x14ac:dyDescent="0.25">
      <c r="A13" s="536" t="s">
        <v>1193</v>
      </c>
      <c r="B13" s="1593">
        <f>SQRT(SUMPRODUCT(C15:F15,C7:F7))</f>
        <v>0</v>
      </c>
      <c r="C13" s="1593"/>
      <c r="D13" s="1593"/>
      <c r="E13" s="1593"/>
      <c r="F13" s="1593"/>
    </row>
    <row r="15" spans="1:12" hidden="1" x14ac:dyDescent="0.25">
      <c r="C15" s="558">
        <f>SUMPRODUCT($B$9:$B$12,C9:C12)</f>
        <v>0</v>
      </c>
      <c r="D15" s="558">
        <f>SUMPRODUCT($B$9:$B$12,D9:D12)</f>
        <v>0</v>
      </c>
      <c r="E15" s="558">
        <f>SUMPRODUCT($B$9:$B$12,E9:E12)</f>
        <v>0</v>
      </c>
      <c r="F15" s="558">
        <f>SUMPRODUCT($B$9:$B$12,F9:F12)</f>
        <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594"/>
      <c r="U20" s="1594"/>
    </row>
    <row r="21" spans="1:21" x14ac:dyDescent="0.25">
      <c r="A21" s="539" t="str">
        <f>i.04130!B111</f>
        <v xml:space="preserve"> Гүйцэтгэх захирал</v>
      </c>
      <c r="B21" s="645" t="str">
        <f>i.04130!C111</f>
        <v xml:space="preserve">/................................../   </v>
      </c>
      <c r="C21" s="539"/>
      <c r="D21" s="539" t="str">
        <f>i.04130!E111</f>
        <v>/…....................../</v>
      </c>
      <c r="T21" s="1581"/>
      <c r="U21" s="1581"/>
    </row>
    <row r="22" spans="1:21" x14ac:dyDescent="0.25">
      <c r="A22" s="539"/>
      <c r="B22" s="645"/>
      <c r="C22" s="539"/>
      <c r="D22" s="539"/>
      <c r="T22" s="1582"/>
      <c r="U22" s="1582"/>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22"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21" customWidth="1"/>
    <col min="16" max="16" width="32.28515625" style="1020" customWidth="1"/>
    <col min="17" max="17" width="23.5703125" style="1020" hidden="1" customWidth="1"/>
    <col min="18" max="18" width="9.140625" style="1021" hidden="1" customWidth="1"/>
    <col min="19" max="19" width="4.85546875" style="1021" hidden="1" customWidth="1"/>
    <col min="20" max="22" width="9.140625" style="1021"/>
    <col min="23" max="23" width="38.42578125" style="1021" customWidth="1"/>
    <col min="24" max="16384" width="9.140625" style="1021"/>
  </cols>
  <sheetData>
    <row r="1" spans="1:34" ht="13.5" customHeight="1" x14ac:dyDescent="0.2">
      <c r="A1" s="1019"/>
      <c r="B1" s="1511"/>
      <c r="C1" s="1511"/>
      <c r="D1" s="1511"/>
      <c r="E1" s="1511"/>
      <c r="F1" s="1511"/>
      <c r="G1" s="1511"/>
      <c r="H1" s="1511"/>
      <c r="I1" s="1511"/>
      <c r="J1" s="1511"/>
      <c r="K1" s="1511"/>
      <c r="L1" s="1511"/>
      <c r="M1" s="1511"/>
      <c r="N1" s="1511"/>
      <c r="O1" s="1511"/>
    </row>
    <row r="2" spans="1:34" x14ac:dyDescent="0.2">
      <c r="W2" s="1020"/>
    </row>
    <row r="3" spans="1:34" ht="15" customHeight="1" x14ac:dyDescent="0.2">
      <c r="A3" s="1512" t="s">
        <v>1965</v>
      </c>
      <c r="B3" s="1512"/>
      <c r="C3" s="1512"/>
      <c r="D3" s="1512"/>
      <c r="E3" s="1512"/>
      <c r="F3" s="1512"/>
      <c r="G3" s="1512"/>
      <c r="H3" s="1512"/>
      <c r="I3" s="1512"/>
      <c r="J3" s="1512"/>
      <c r="K3" s="1512"/>
      <c r="L3" s="1512"/>
      <c r="M3" s="1512"/>
      <c r="N3" s="1512"/>
      <c r="O3" s="1512"/>
      <c r="W3" s="1020"/>
    </row>
    <row r="4" spans="1:34" x14ac:dyDescent="0.2">
      <c r="A4" s="1023"/>
      <c r="B4" s="1145"/>
      <c r="C4" s="1145"/>
      <c r="D4" s="904"/>
      <c r="E4" s="904"/>
      <c r="F4" s="904"/>
      <c r="G4" s="904"/>
      <c r="H4" s="904"/>
      <c r="I4" s="904"/>
      <c r="J4" s="904"/>
      <c r="K4" s="904"/>
      <c r="L4" s="904"/>
      <c r="M4" s="904"/>
      <c r="N4" s="904"/>
      <c r="O4" s="905"/>
    </row>
    <row r="5" spans="1:34" s="1025" customFormat="1" ht="12.75" customHeight="1" x14ac:dyDescent="0.25">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0" t="s">
        <v>1902</v>
      </c>
      <c r="B7" s="1561" t="s">
        <v>429</v>
      </c>
      <c r="C7" s="1561" t="s">
        <v>270</v>
      </c>
      <c r="D7" s="1562" t="s">
        <v>982</v>
      </c>
      <c r="E7" s="1562" t="s">
        <v>951</v>
      </c>
      <c r="F7" s="1516" t="s">
        <v>948</v>
      </c>
      <c r="G7" s="1516" t="s">
        <v>983</v>
      </c>
      <c r="H7" s="1562" t="s">
        <v>984</v>
      </c>
      <c r="I7" s="1516" t="s">
        <v>985</v>
      </c>
      <c r="J7" s="1516" t="s">
        <v>986</v>
      </c>
      <c r="K7" s="1516" t="s">
        <v>987</v>
      </c>
      <c r="L7" s="1516" t="s">
        <v>988</v>
      </c>
      <c r="M7" s="1562" t="s">
        <v>989</v>
      </c>
      <c r="N7" s="1562" t="s">
        <v>990</v>
      </c>
      <c r="O7" s="1516" t="s">
        <v>1966</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0"/>
      <c r="B8" s="1561"/>
      <c r="C8" s="1561"/>
      <c r="D8" s="1518"/>
      <c r="E8" s="1518"/>
      <c r="F8" s="1516"/>
      <c r="G8" s="1516"/>
      <c r="H8" s="1518"/>
      <c r="I8" s="1516"/>
      <c r="J8" s="1516"/>
      <c r="K8" s="1516"/>
      <c r="L8" s="1516"/>
      <c r="M8" s="1518"/>
      <c r="N8" s="1518"/>
      <c r="O8" s="1516"/>
      <c r="P8" s="908"/>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5.5" x14ac:dyDescent="0.2">
      <c r="A11" s="999" t="s">
        <v>991</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
      <c r="A12" s="1160"/>
      <c r="B12" s="1563"/>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
      <c r="A13" s="1160"/>
      <c r="B13" s="1563"/>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
      <c r="A14" s="1160"/>
      <c r="B14" s="1563"/>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
      <c r="A15" s="1160"/>
      <c r="B15" s="1563"/>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
      <c r="A16" s="1160"/>
      <c r="B16" s="1563"/>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
      <c r="A17" s="1160"/>
      <c r="B17" s="1563"/>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
      <c r="A18" s="1160"/>
      <c r="B18" s="1563"/>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
      <c r="A19" s="1160"/>
      <c r="B19" s="1563"/>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
      <c r="A20" s="1160"/>
      <c r="B20" s="1563"/>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
      <c r="A21" s="1160"/>
      <c r="B21" s="1563"/>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
      <c r="A22" s="1175"/>
      <c r="B22" s="1563"/>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946</v>
      </c>
    </row>
    <row r="23" spans="1:23" outlineLevel="1" x14ac:dyDescent="0.2">
      <c r="A23" s="1175"/>
      <c r="B23" s="1563"/>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947</v>
      </c>
    </row>
    <row r="24" spans="1:23" outlineLevel="1" x14ac:dyDescent="0.2">
      <c r="A24" s="1175"/>
      <c r="B24" s="1563"/>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
      <c r="A25" s="1175"/>
      <c r="B25" s="1563"/>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
      <c r="A26" s="1175"/>
      <c r="B26" s="1563"/>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
      <c r="A27" s="1175"/>
      <c r="B27" s="1563"/>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
      <c r="A28" s="1175"/>
      <c r="B28" s="1563"/>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
      <c r="A29" s="1175"/>
      <c r="B29" s="1563"/>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
      <c r="A30" s="1175"/>
      <c r="B30" s="1563"/>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
      <c r="A31" s="1175"/>
      <c r="B31" s="1563"/>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
      <c r="A32" s="1171" t="s">
        <v>992</v>
      </c>
      <c r="B32" s="1563"/>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
      <c r="A33" s="1171" t="s">
        <v>1932</v>
      </c>
      <c r="B33" s="1563"/>
      <c r="C33" s="1161">
        <v>24</v>
      </c>
      <c r="D33" s="1172"/>
      <c r="E33" s="1063"/>
      <c r="F33" s="1173"/>
      <c r="G33" s="1173"/>
      <c r="H33" s="1172"/>
      <c r="I33" s="1172"/>
      <c r="J33" s="1173"/>
      <c r="K33" s="1172"/>
      <c r="L33" s="954" t="s">
        <v>1883</v>
      </c>
      <c r="M33" s="1063">
        <f t="shared" si="5"/>
        <v>0</v>
      </c>
      <c r="N33" s="954">
        <f t="shared" si="6"/>
        <v>0</v>
      </c>
      <c r="O33" s="1063"/>
      <c r="P33" s="1194"/>
    </row>
    <row r="34" spans="1:16" outlineLevel="1" x14ac:dyDescent="0.2">
      <c r="A34" s="1171" t="s">
        <v>993</v>
      </c>
      <c r="B34" s="1563"/>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
      <c r="A35" s="1171" t="s">
        <v>994</v>
      </c>
      <c r="B35" s="1563"/>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
      <c r="A36" s="999" t="s">
        <v>995</v>
      </c>
      <c r="B36" s="1563"/>
      <c r="C36" s="1161">
        <v>27</v>
      </c>
      <c r="D36" s="1172"/>
      <c r="E36" s="1063"/>
      <c r="F36" s="1173"/>
      <c r="G36" s="1173"/>
      <c r="H36" s="1172"/>
      <c r="I36" s="1172"/>
      <c r="J36" s="1173"/>
      <c r="K36" s="1172"/>
      <c r="L36" s="954" t="s">
        <v>30</v>
      </c>
      <c r="M36" s="1063">
        <f t="shared" si="5"/>
        <v>0</v>
      </c>
      <c r="N36" s="954">
        <f t="shared" si="6"/>
        <v>0</v>
      </c>
      <c r="O36" s="1063"/>
      <c r="P36" s="1194"/>
    </row>
    <row r="37" spans="1:16" ht="25.5" x14ac:dyDescent="0.2">
      <c r="A37" s="1030" t="s">
        <v>996</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
      <c r="A38" s="1175"/>
      <c r="B38" s="1596"/>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
      <c r="A39" s="1175"/>
      <c r="B39" s="1597"/>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
      <c r="A40" s="1175"/>
      <c r="B40" s="1597"/>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
      <c r="A41" s="1175"/>
      <c r="B41" s="1597"/>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
      <c r="A42" s="1175"/>
      <c r="B42" s="1597"/>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
      <c r="A43" s="1175"/>
      <c r="B43" s="1597"/>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
      <c r="A44" s="1175"/>
      <c r="B44" s="1597"/>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
      <c r="A45" s="1175"/>
      <c r="B45" s="1597"/>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
      <c r="A46" s="1175"/>
      <c r="B46" s="1597"/>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
      <c r="A47" s="1175"/>
      <c r="B47" s="1597"/>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
      <c r="A48" s="1171" t="s">
        <v>992</v>
      </c>
      <c r="B48" s="1597"/>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
      <c r="A49" s="1171" t="s">
        <v>1932</v>
      </c>
      <c r="B49" s="1597"/>
      <c r="C49" s="1161">
        <v>40</v>
      </c>
      <c r="D49" s="1031"/>
      <c r="E49" s="928"/>
      <c r="F49" s="1178"/>
      <c r="G49" s="1178"/>
      <c r="H49" s="1031"/>
      <c r="I49" s="1031"/>
      <c r="J49" s="1178"/>
      <c r="K49" s="1031"/>
      <c r="L49" s="954" t="s">
        <v>1883</v>
      </c>
      <c r="M49" s="928">
        <f t="shared" si="11"/>
        <v>0</v>
      </c>
      <c r="N49" s="930">
        <f t="shared" si="12"/>
        <v>0</v>
      </c>
      <c r="O49" s="1197"/>
      <c r="P49" s="1194"/>
    </row>
    <row r="50" spans="1:34" outlineLevel="1" x14ac:dyDescent="0.2">
      <c r="A50" s="1171" t="s">
        <v>993</v>
      </c>
      <c r="B50" s="1597"/>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
      <c r="A51" s="1171" t="s">
        <v>994</v>
      </c>
      <c r="B51" s="1597"/>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
      <c r="A52" s="999" t="s">
        <v>995</v>
      </c>
      <c r="B52" s="1598"/>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5.5" x14ac:dyDescent="0.2">
      <c r="A53" s="1030" t="s">
        <v>997</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
      <c r="A54" s="1160"/>
      <c r="B54" s="1563"/>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
      <c r="A55" s="1160"/>
      <c r="B55" s="1563"/>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
      <c r="A56" s="1160"/>
      <c r="B56" s="1563"/>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
      <c r="A57" s="1160"/>
      <c r="B57" s="1563"/>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
      <c r="A58" s="1160"/>
      <c r="B58" s="1563"/>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
      <c r="A59" s="1160"/>
      <c r="B59" s="1563"/>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
      <c r="A60" s="1160"/>
      <c r="B60" s="1563"/>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
      <c r="A61" s="1160"/>
      <c r="B61" s="1563"/>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
      <c r="A62" s="1160"/>
      <c r="B62" s="1563"/>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
      <c r="A63" s="1160"/>
      <c r="B63" s="1563"/>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
      <c r="A64" s="1175"/>
      <c r="B64" s="1563"/>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
      <c r="A65" s="1175"/>
      <c r="B65" s="1563"/>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
      <c r="A66" s="1175"/>
      <c r="B66" s="1563"/>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
      <c r="A67" s="1175"/>
      <c r="B67" s="1563"/>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
      <c r="A68" s="1175"/>
      <c r="B68" s="1563"/>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
      <c r="A69" s="1175"/>
      <c r="B69" s="1563"/>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
      <c r="A70" s="1175"/>
      <c r="B70" s="1563"/>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
      <c r="A71" s="1175"/>
      <c r="B71" s="1563"/>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
      <c r="A72" s="1175"/>
      <c r="B72" s="1563"/>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
      <c r="A73" s="1175"/>
      <c r="B73" s="1563"/>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
      <c r="A74" s="1171" t="s">
        <v>992</v>
      </c>
      <c r="B74" s="1563"/>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
      <c r="A75" s="1171" t="s">
        <v>1932</v>
      </c>
      <c r="B75" s="1563"/>
      <c r="C75" s="1161">
        <v>66</v>
      </c>
      <c r="D75" s="1172"/>
      <c r="E75" s="1063"/>
      <c r="F75" s="1173"/>
      <c r="G75" s="1173"/>
      <c r="H75" s="1172"/>
      <c r="I75" s="1172"/>
      <c r="J75" s="1173"/>
      <c r="K75" s="1172"/>
      <c r="L75" s="954" t="s">
        <v>1883</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
      <c r="A76" s="1171" t="s">
        <v>993</v>
      </c>
      <c r="B76" s="1563"/>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
      <c r="A77" s="1171" t="s">
        <v>994</v>
      </c>
      <c r="B77" s="1563"/>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
      <c r="A78" s="999" t="s">
        <v>995</v>
      </c>
      <c r="B78" s="1563"/>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5.5" x14ac:dyDescent="0.2">
      <c r="A79" s="1030" t="s">
        <v>998</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
      <c r="A80" s="1160"/>
      <c r="B80" s="1563"/>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
      <c r="A81" s="1160"/>
      <c r="B81" s="1563"/>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
      <c r="A82" s="1160"/>
      <c r="B82" s="1563"/>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
      <c r="A83" s="1160"/>
      <c r="B83" s="1563"/>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
      <c r="A84" s="1160"/>
      <c r="B84" s="1563"/>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
      <c r="A85" s="1160"/>
      <c r="B85" s="1563"/>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
      <c r="A86" s="1160"/>
      <c r="B86" s="1563"/>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
      <c r="A87" s="1160"/>
      <c r="B87" s="1563"/>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
      <c r="A88" s="1160"/>
      <c r="B88" s="1563"/>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
      <c r="A89" s="1160"/>
      <c r="B89" s="1563"/>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
      <c r="A90" s="1175"/>
      <c r="B90" s="1563"/>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
      <c r="A91" s="1175"/>
      <c r="B91" s="1563"/>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
      <c r="A92" s="1175"/>
      <c r="B92" s="1563"/>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
      <c r="A93" s="1175"/>
      <c r="B93" s="1563"/>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
      <c r="A94" s="1175"/>
      <c r="B94" s="1563"/>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
      <c r="A95" s="1175"/>
      <c r="B95" s="1563"/>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
      <c r="A96" s="1175"/>
      <c r="B96" s="1563"/>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
      <c r="A97" s="1175"/>
      <c r="B97" s="1563"/>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
      <c r="A98" s="1175"/>
      <c r="B98" s="1563"/>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
      <c r="A99" s="1175"/>
      <c r="B99" s="1563"/>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
      <c r="A100" s="1171" t="s">
        <v>992</v>
      </c>
      <c r="B100" s="1563"/>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
      <c r="A101" s="1171" t="s">
        <v>1932</v>
      </c>
      <c r="B101" s="1563"/>
      <c r="C101" s="1161">
        <v>92</v>
      </c>
      <c r="D101" s="1172"/>
      <c r="E101" s="1063"/>
      <c r="F101" s="1173"/>
      <c r="G101" s="1173"/>
      <c r="H101" s="1172"/>
      <c r="I101" s="1172"/>
      <c r="J101" s="1173"/>
      <c r="K101" s="1172"/>
      <c r="L101" s="954" t="s">
        <v>1883</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
      <c r="A102" s="1171" t="s">
        <v>993</v>
      </c>
      <c r="B102" s="1563"/>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
      <c r="A103" s="1171" t="s">
        <v>994</v>
      </c>
      <c r="B103" s="1563"/>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
      <c r="A104" s="999" t="s">
        <v>995</v>
      </c>
      <c r="B104" s="1563"/>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5.5" x14ac:dyDescent="0.2">
      <c r="A105" s="1030" t="s">
        <v>999</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
      <c r="A106" s="1160"/>
      <c r="B106" s="1563"/>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
      <c r="A107" s="1160"/>
      <c r="B107" s="1563"/>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
      <c r="A108" s="1160"/>
      <c r="B108" s="1563"/>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
      <c r="A109" s="1160"/>
      <c r="B109" s="1563"/>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
      <c r="A110" s="1160"/>
      <c r="B110" s="1563"/>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
      <c r="A111" s="1160"/>
      <c r="B111" s="1563"/>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
      <c r="A112" s="1160"/>
      <c r="B112" s="1563"/>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
      <c r="A113" s="1160"/>
      <c r="B113" s="1563"/>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
      <c r="A114" s="1160"/>
      <c r="B114" s="1563"/>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
      <c r="A115" s="1160"/>
      <c r="B115" s="1563"/>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
      <c r="A116" s="1175"/>
      <c r="B116" s="1563"/>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
      <c r="A117" s="1175"/>
      <c r="B117" s="1563"/>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
      <c r="A118" s="1175"/>
      <c r="B118" s="1563"/>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
      <c r="A119" s="1175"/>
      <c r="B119" s="1563"/>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
      <c r="A120" s="1175"/>
      <c r="B120" s="1563"/>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
      <c r="A121" s="1175"/>
      <c r="B121" s="1563"/>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
      <c r="A122" s="1175"/>
      <c r="B122" s="1563"/>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
      <c r="A123" s="1175"/>
      <c r="B123" s="1563"/>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
      <c r="A124" s="1175"/>
      <c r="B124" s="1563"/>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
      <c r="A125" s="1175"/>
      <c r="B125" s="1563"/>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
      <c r="A126" s="1171" t="s">
        <v>992</v>
      </c>
      <c r="B126" s="1563"/>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
      <c r="A127" s="1171" t="s">
        <v>1932</v>
      </c>
      <c r="B127" s="1563"/>
      <c r="C127" s="1161">
        <v>118</v>
      </c>
      <c r="D127" s="1172"/>
      <c r="E127" s="1063"/>
      <c r="F127" s="1173"/>
      <c r="G127" s="1173"/>
      <c r="H127" s="1172"/>
      <c r="I127" s="1172"/>
      <c r="J127" s="1173"/>
      <c r="K127" s="1172"/>
      <c r="L127" s="954" t="s">
        <v>1883</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
      <c r="A128" s="1171" t="s">
        <v>993</v>
      </c>
      <c r="B128" s="1563"/>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
      <c r="A129" s="1171" t="s">
        <v>994</v>
      </c>
      <c r="B129" s="1563"/>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
      <c r="A130" s="999" t="s">
        <v>995</v>
      </c>
      <c r="B130" s="1563"/>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5.5" x14ac:dyDescent="0.2">
      <c r="A131" s="1030" t="s">
        <v>1000</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
      <c r="A132" s="1160"/>
      <c r="B132" s="1563"/>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
      <c r="A133" s="1160"/>
      <c r="B133" s="1563"/>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
      <c r="A134" s="1160"/>
      <c r="B134" s="1563"/>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
      <c r="A135" s="1160"/>
      <c r="B135" s="1563"/>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
      <c r="A136" s="1160"/>
      <c r="B136" s="1563"/>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
      <c r="A137" s="1160"/>
      <c r="B137" s="1563"/>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
      <c r="A138" s="1160"/>
      <c r="B138" s="1563"/>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
      <c r="A139" s="1160"/>
      <c r="B139" s="1563"/>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
      <c r="A140" s="1160"/>
      <c r="B140" s="1563"/>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
      <c r="A141" s="1160"/>
      <c r="B141" s="1563"/>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
      <c r="A142" s="1175"/>
      <c r="B142" s="1563"/>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
      <c r="A143" s="1175"/>
      <c r="B143" s="1563"/>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
      <c r="A144" s="1175"/>
      <c r="B144" s="1563"/>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
      <c r="A145" s="1175"/>
      <c r="B145" s="1563"/>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
      <c r="A146" s="1175"/>
      <c r="B146" s="1563"/>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
      <c r="A147" s="1175"/>
      <c r="B147" s="1563"/>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
      <c r="A148" s="1175"/>
      <c r="B148" s="1563"/>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
      <c r="A149" s="1175"/>
      <c r="B149" s="1563"/>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
      <c r="A150" s="1175"/>
      <c r="B150" s="1563"/>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
      <c r="A151" s="1175"/>
      <c r="B151" s="1563"/>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
      <c r="A152" s="1171" t="s">
        <v>992</v>
      </c>
      <c r="B152" s="1563"/>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
      <c r="A153" s="1171" t="s">
        <v>1932</v>
      </c>
      <c r="B153" s="1563"/>
      <c r="C153" s="1161">
        <v>144</v>
      </c>
      <c r="D153" s="1172"/>
      <c r="E153" s="1063"/>
      <c r="F153" s="1173"/>
      <c r="G153" s="1173"/>
      <c r="H153" s="1172"/>
      <c r="I153" s="1172"/>
      <c r="J153" s="1173"/>
      <c r="K153" s="1172"/>
      <c r="L153" s="954" t="s">
        <v>1883</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
      <c r="A154" s="1171" t="s">
        <v>993</v>
      </c>
      <c r="B154" s="1563"/>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
      <c r="A155" s="1171" t="s">
        <v>994</v>
      </c>
      <c r="B155" s="1563"/>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
      <c r="A156" s="999" t="s">
        <v>995</v>
      </c>
      <c r="B156" s="1563"/>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
      <c r="A157" s="1174" t="s">
        <v>1001</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
      <c r="A158" s="1175"/>
      <c r="B158" s="1596"/>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
      <c r="A159" s="1175"/>
      <c r="B159" s="1597"/>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
      <c r="A160" s="1175"/>
      <c r="B160" s="1597"/>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
      <c r="A161" s="1175"/>
      <c r="B161" s="1597"/>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
      <c r="A162" s="1175"/>
      <c r="B162" s="1597"/>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
      <c r="A163" s="1175"/>
      <c r="B163" s="1597"/>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
      <c r="A164" s="1175"/>
      <c r="B164" s="1597"/>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
      <c r="A165" s="1175"/>
      <c r="B165" s="1597"/>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
      <c r="A166" s="1175"/>
      <c r="B166" s="1597"/>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
      <c r="A167" s="1175"/>
      <c r="B167" s="1597"/>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
      <c r="A168" s="1171" t="s">
        <v>992</v>
      </c>
      <c r="B168" s="1597"/>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
      <c r="A169" s="1171" t="s">
        <v>1932</v>
      </c>
      <c r="B169" s="1597"/>
      <c r="C169" s="1161">
        <v>160</v>
      </c>
      <c r="D169" s="1031"/>
      <c r="E169" s="928"/>
      <c r="F169" s="1178"/>
      <c r="G169" s="1178"/>
      <c r="H169" s="1031"/>
      <c r="I169" s="1031"/>
      <c r="J169" s="1178"/>
      <c r="K169" s="1031"/>
      <c r="L169" s="930" t="s">
        <v>1883</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
      <c r="A170" s="1171" t="s">
        <v>993</v>
      </c>
      <c r="B170" s="1597"/>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
      <c r="A171" s="1171" t="s">
        <v>994</v>
      </c>
      <c r="B171" s="1597"/>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
      <c r="A172" s="999" t="s">
        <v>995</v>
      </c>
      <c r="B172" s="1598"/>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5.5" x14ac:dyDescent="0.2">
      <c r="A173" s="1030" t="s">
        <v>1002</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
      <c r="A174" s="1175"/>
      <c r="B174" s="1596"/>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
      <c r="A175" s="1175"/>
      <c r="B175" s="1597"/>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
      <c r="A176" s="1175"/>
      <c r="B176" s="1597"/>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
      <c r="A177" s="1175"/>
      <c r="B177" s="1597"/>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
      <c r="A178" s="1175"/>
      <c r="B178" s="1597"/>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
      <c r="A179" s="1175"/>
      <c r="B179" s="1597"/>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
      <c r="A180" s="1175"/>
      <c r="B180" s="1597"/>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
      <c r="A181" s="1175"/>
      <c r="B181" s="1597"/>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
      <c r="A182" s="1175"/>
      <c r="B182" s="1597"/>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
      <c r="A183" s="1175"/>
      <c r="B183" s="1597"/>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
      <c r="A184" s="1171" t="s">
        <v>992</v>
      </c>
      <c r="B184" s="1597"/>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
      <c r="A185" s="1171" t="s">
        <v>1932</v>
      </c>
      <c r="B185" s="1597"/>
      <c r="C185" s="1161">
        <v>176</v>
      </c>
      <c r="D185" s="1031"/>
      <c r="E185" s="928"/>
      <c r="F185" s="1178"/>
      <c r="G185" s="1178"/>
      <c r="H185" s="1031"/>
      <c r="I185" s="1031"/>
      <c r="J185" s="1178"/>
      <c r="K185" s="1031"/>
      <c r="L185" s="930" t="s">
        <v>1883</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
      <c r="A186" s="1171" t="s">
        <v>993</v>
      </c>
      <c r="B186" s="1597"/>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
      <c r="A187" s="1171" t="s">
        <v>994</v>
      </c>
      <c r="B187" s="1597"/>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
      <c r="A188" s="999" t="s">
        <v>995</v>
      </c>
      <c r="B188" s="1598"/>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5.5" x14ac:dyDescent="0.2">
      <c r="A189" s="1030" t="s">
        <v>1003</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
      <c r="A190" s="1175"/>
      <c r="B190" s="1596"/>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
      <c r="A191" s="1175"/>
      <c r="B191" s="1597"/>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
      <c r="A192" s="1175"/>
      <c r="B192" s="1597"/>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
      <c r="A193" s="1175"/>
      <c r="B193" s="1597"/>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
      <c r="A194" s="1175"/>
      <c r="B194" s="1597"/>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
      <c r="A195" s="1175"/>
      <c r="B195" s="1597"/>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
      <c r="A196" s="1175"/>
      <c r="B196" s="1597"/>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
      <c r="A197" s="1175"/>
      <c r="B197" s="1597"/>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
      <c r="A198" s="1175"/>
      <c r="B198" s="1597"/>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
      <c r="A199" s="1175"/>
      <c r="B199" s="1597"/>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
      <c r="A200" s="1171" t="s">
        <v>992</v>
      </c>
      <c r="B200" s="1597"/>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
      <c r="A201" s="1171" t="s">
        <v>1932</v>
      </c>
      <c r="B201" s="1597"/>
      <c r="C201" s="1161">
        <v>192</v>
      </c>
      <c r="D201" s="1031"/>
      <c r="E201" s="928"/>
      <c r="F201" s="1178"/>
      <c r="G201" s="1178"/>
      <c r="H201" s="1031"/>
      <c r="I201" s="1031"/>
      <c r="J201" s="1178"/>
      <c r="K201" s="1031"/>
      <c r="L201" s="930" t="s">
        <v>1883</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
      <c r="A202" s="1171" t="s">
        <v>993</v>
      </c>
      <c r="B202" s="1597"/>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
      <c r="A203" s="1171" t="s">
        <v>994</v>
      </c>
      <c r="B203" s="1597"/>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
      <c r="A204" s="999" t="s">
        <v>995</v>
      </c>
      <c r="B204" s="1598"/>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1" x14ac:dyDescent="0.2">
      <c r="A205" s="1030" t="s">
        <v>1004</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
      <c r="A206" s="1175"/>
      <c r="B206" s="1596"/>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
      <c r="A207" s="1175"/>
      <c r="B207" s="1597"/>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
      <c r="A208" s="1175"/>
      <c r="B208" s="1597"/>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
      <c r="A209" s="1175"/>
      <c r="B209" s="1597"/>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
      <c r="A210" s="1175"/>
      <c r="B210" s="1597"/>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
      <c r="A211" s="1175"/>
      <c r="B211" s="1597"/>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
      <c r="A212" s="1175"/>
      <c r="B212" s="1597"/>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
      <c r="A213" s="1175"/>
      <c r="B213" s="1597"/>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
      <c r="A214" s="1175"/>
      <c r="B214" s="1597"/>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
      <c r="A215" s="1175"/>
      <c r="B215" s="1597"/>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
      <c r="A216" s="1171" t="s">
        <v>992</v>
      </c>
      <c r="B216" s="1597"/>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
      <c r="A217" s="1171" t="s">
        <v>1932</v>
      </c>
      <c r="B217" s="1597"/>
      <c r="C217" s="1161">
        <v>208</v>
      </c>
      <c r="D217" s="1031"/>
      <c r="E217" s="928"/>
      <c r="F217" s="1178"/>
      <c r="G217" s="1178"/>
      <c r="H217" s="1031"/>
      <c r="I217" s="1031"/>
      <c r="J217" s="1178"/>
      <c r="K217" s="1031"/>
      <c r="L217" s="930" t="s">
        <v>1883</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
      <c r="A218" s="1171" t="s">
        <v>993</v>
      </c>
      <c r="B218" s="1597"/>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
      <c r="A219" s="1171" t="s">
        <v>994</v>
      </c>
      <c r="B219" s="1597"/>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
      <c r="A220" s="999" t="s">
        <v>995</v>
      </c>
      <c r="B220" s="1598"/>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5" customHeight="1" x14ac:dyDescent="0.2">
      <c r="A221" s="1030" t="s">
        <v>1005</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
      <c r="A222" s="1175"/>
      <c r="B222" s="1596"/>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
      <c r="A223" s="1175"/>
      <c r="B223" s="1597"/>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
      <c r="A224" s="1175"/>
      <c r="B224" s="1597"/>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
      <c r="A225" s="1175"/>
      <c r="B225" s="1597"/>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
      <c r="A226" s="1175"/>
      <c r="B226" s="1597"/>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
      <c r="A227" s="1175"/>
      <c r="B227" s="1597"/>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
      <c r="A228" s="1175"/>
      <c r="B228" s="1597"/>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
      <c r="A229" s="1175"/>
      <c r="B229" s="1597"/>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
      <c r="A230" s="1175"/>
      <c r="B230" s="1597"/>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
      <c r="A231" s="1175"/>
      <c r="B231" s="1597"/>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
      <c r="A232" s="1171" t="s">
        <v>992</v>
      </c>
      <c r="B232" s="1597"/>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
      <c r="A233" s="1171" t="s">
        <v>1932</v>
      </c>
      <c r="B233" s="1597"/>
      <c r="C233" s="1161">
        <v>224</v>
      </c>
      <c r="D233" s="1031"/>
      <c r="E233" s="928"/>
      <c r="F233" s="1178"/>
      <c r="G233" s="1178"/>
      <c r="H233" s="1031"/>
      <c r="I233" s="1031"/>
      <c r="J233" s="1178"/>
      <c r="K233" s="1031"/>
      <c r="L233" s="930" t="s">
        <v>1883</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
      <c r="A234" s="1171" t="s">
        <v>993</v>
      </c>
      <c r="B234" s="1597"/>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
      <c r="A235" s="1171" t="s">
        <v>994</v>
      </c>
      <c r="B235" s="1597"/>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
      <c r="A236" s="999" t="s">
        <v>995</v>
      </c>
      <c r="B236" s="1598"/>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
      <c r="A237" s="1030" t="s">
        <v>1006</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
      <c r="A238" s="1175"/>
      <c r="B238" s="1596"/>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
      <c r="A239" s="1175"/>
      <c r="B239" s="1597"/>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
      <c r="A240" s="1175"/>
      <c r="B240" s="1597"/>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
      <c r="A241" s="1175"/>
      <c r="B241" s="1597"/>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
      <c r="A242" s="1175"/>
      <c r="B242" s="1597"/>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
      <c r="A243" s="1175"/>
      <c r="B243" s="1597"/>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
      <c r="A244" s="1175"/>
      <c r="B244" s="1597"/>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
      <c r="A245" s="1175"/>
      <c r="B245" s="1597"/>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
      <c r="A246" s="1175"/>
      <c r="B246" s="1597"/>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
      <c r="A247" s="1175"/>
      <c r="B247" s="1597"/>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
      <c r="A248" s="1171" t="s">
        <v>992</v>
      </c>
      <c r="B248" s="1597"/>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
      <c r="A249" s="1171" t="s">
        <v>1932</v>
      </c>
      <c r="B249" s="1597"/>
      <c r="C249" s="1161">
        <v>240</v>
      </c>
      <c r="D249" s="1031"/>
      <c r="E249" s="928"/>
      <c r="F249" s="1178"/>
      <c r="G249" s="1178"/>
      <c r="H249" s="1031"/>
      <c r="I249" s="1031"/>
      <c r="J249" s="1178"/>
      <c r="K249" s="1031"/>
      <c r="L249" s="930" t="s">
        <v>1883</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
      <c r="A250" s="1171" t="s">
        <v>993</v>
      </c>
      <c r="B250" s="1597"/>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
      <c r="A251" s="1171" t="s">
        <v>994</v>
      </c>
      <c r="B251" s="1597"/>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
      <c r="A252" s="999" t="s">
        <v>995</v>
      </c>
      <c r="B252" s="1598"/>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8.25" x14ac:dyDescent="0.2">
      <c r="A253" s="1030" t="s">
        <v>1007</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
      <c r="A254" s="1160"/>
      <c r="B254" s="1563"/>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
      <c r="A255" s="1160"/>
      <c r="B255" s="1563"/>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
      <c r="A256" s="1160"/>
      <c r="B256" s="1563"/>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
      <c r="A257" s="1160"/>
      <c r="B257" s="1563"/>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
      <c r="A258" s="1160"/>
      <c r="B258" s="1563"/>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
      <c r="A259" s="1160"/>
      <c r="B259" s="1563"/>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
      <c r="A260" s="1160"/>
      <c r="B260" s="1563"/>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
      <c r="A261" s="1160"/>
      <c r="B261" s="1563"/>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
      <c r="A262" s="1160"/>
      <c r="B262" s="1563"/>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
      <c r="A263" s="1160"/>
      <c r="B263" s="1563"/>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
      <c r="A264" s="1175"/>
      <c r="B264" s="1563"/>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
      <c r="A265" s="1175"/>
      <c r="B265" s="1563"/>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
      <c r="A266" s="1175"/>
      <c r="B266" s="1563"/>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
      <c r="A267" s="1175"/>
      <c r="B267" s="1563"/>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
      <c r="A268" s="1175"/>
      <c r="B268" s="1563"/>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
      <c r="A269" s="1175"/>
      <c r="B269" s="1563"/>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
      <c r="A270" s="1175"/>
      <c r="B270" s="1563"/>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
      <c r="A271" s="1175"/>
      <c r="B271" s="1563"/>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
      <c r="A272" s="1175"/>
      <c r="B272" s="1563"/>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
      <c r="A273" s="1175"/>
      <c r="B273" s="1563"/>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
      <c r="A274" s="1171" t="s">
        <v>992</v>
      </c>
      <c r="B274" s="1563"/>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
      <c r="A275" s="1171" t="s">
        <v>1932</v>
      </c>
      <c r="B275" s="1563"/>
      <c r="C275" s="1161">
        <v>266</v>
      </c>
      <c r="D275" s="1172"/>
      <c r="E275" s="1063"/>
      <c r="F275" s="1173"/>
      <c r="G275" s="1173"/>
      <c r="H275" s="1172"/>
      <c r="I275" s="1172"/>
      <c r="J275" s="1173"/>
      <c r="K275" s="1172"/>
      <c r="L275" s="954" t="s">
        <v>1883</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
      <c r="A276" s="1171" t="s">
        <v>993</v>
      </c>
      <c r="B276" s="1563"/>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
      <c r="A277" s="1171" t="s">
        <v>994</v>
      </c>
      <c r="B277" s="1563"/>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
      <c r="A278" s="999" t="s">
        <v>995</v>
      </c>
      <c r="B278" s="1563"/>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5.5" x14ac:dyDescent="0.2">
      <c r="A279" s="1030" t="s">
        <v>1008</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
      <c r="A280" s="1160"/>
      <c r="B280" s="1563"/>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
      <c r="A281" s="1160"/>
      <c r="B281" s="1563"/>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
      <c r="A282" s="1160"/>
      <c r="B282" s="1563"/>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
      <c r="A283" s="1160"/>
      <c r="B283" s="1563"/>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
      <c r="A284" s="1160"/>
      <c r="B284" s="1563"/>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
      <c r="A285" s="1160"/>
      <c r="B285" s="1563"/>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
      <c r="A286" s="1160"/>
      <c r="B286" s="1563"/>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
      <c r="A287" s="1160"/>
      <c r="B287" s="1563"/>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
      <c r="A288" s="1160"/>
      <c r="B288" s="1563"/>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
      <c r="A289" s="1160"/>
      <c r="B289" s="1563"/>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
      <c r="A290" s="1175"/>
      <c r="B290" s="1563"/>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
      <c r="A291" s="1175"/>
      <c r="B291" s="1563"/>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
      <c r="A292" s="1175"/>
      <c r="B292" s="1563"/>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
      <c r="A293" s="1175"/>
      <c r="B293" s="1563"/>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
      <c r="A294" s="1175"/>
      <c r="B294" s="1563"/>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
      <c r="A295" s="1175"/>
      <c r="B295" s="1563"/>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
      <c r="A296" s="1175"/>
      <c r="B296" s="1563"/>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
      <c r="A297" s="1175"/>
      <c r="B297" s="1563"/>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
      <c r="A298" s="1175"/>
      <c r="B298" s="1563"/>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
      <c r="A299" s="1175"/>
      <c r="B299" s="1563"/>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
      <c r="A300" s="1171" t="s">
        <v>992</v>
      </c>
      <c r="B300" s="1563"/>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
      <c r="A301" s="1171" t="s">
        <v>1932</v>
      </c>
      <c r="B301" s="1563"/>
      <c r="C301" s="1161">
        <v>292</v>
      </c>
      <c r="D301" s="1172"/>
      <c r="E301" s="1063"/>
      <c r="F301" s="1173"/>
      <c r="G301" s="1173"/>
      <c r="H301" s="1172"/>
      <c r="I301" s="1172"/>
      <c r="J301" s="1173"/>
      <c r="K301" s="1172"/>
      <c r="L301" s="954" t="s">
        <v>1883</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
      <c r="A302" s="1171" t="s">
        <v>993</v>
      </c>
      <c r="B302" s="1563"/>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
      <c r="A303" s="1171" t="s">
        <v>994</v>
      </c>
      <c r="B303" s="1563"/>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
      <c r="A304" s="999" t="s">
        <v>995</v>
      </c>
      <c r="B304" s="1563"/>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5.5" x14ac:dyDescent="0.2">
      <c r="A305" s="1030" t="s">
        <v>1009</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
      <c r="A306" s="1160"/>
      <c r="B306" s="1563"/>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
      <c r="A307" s="1160"/>
      <c r="B307" s="1563"/>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
      <c r="A308" s="1160"/>
      <c r="B308" s="1563"/>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
      <c r="A309" s="1160"/>
      <c r="B309" s="1563"/>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
      <c r="A310" s="1160"/>
      <c r="B310" s="1563"/>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
      <c r="A311" s="1160"/>
      <c r="B311" s="1563"/>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
      <c r="A312" s="1160"/>
      <c r="B312" s="1563"/>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
      <c r="A313" s="1160"/>
      <c r="B313" s="1563"/>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
      <c r="A314" s="1160"/>
      <c r="B314" s="1563"/>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
      <c r="A315" s="1160"/>
      <c r="B315" s="1563"/>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
      <c r="A316" s="1175"/>
      <c r="B316" s="1563"/>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
      <c r="A317" s="1175"/>
      <c r="B317" s="1563"/>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
      <c r="A318" s="1175"/>
      <c r="B318" s="1563"/>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
      <c r="A319" s="1175"/>
      <c r="B319" s="1563"/>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
      <c r="A320" s="1175"/>
      <c r="B320" s="1563"/>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
      <c r="A321" s="1175"/>
      <c r="B321" s="1563"/>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
      <c r="A322" s="1175"/>
      <c r="B322" s="1563"/>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
      <c r="A323" s="1175"/>
      <c r="B323" s="1563"/>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
      <c r="A324" s="1175"/>
      <c r="B324" s="1563"/>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
      <c r="A325" s="1175"/>
      <c r="B325" s="1563"/>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
      <c r="A326" s="1171" t="s">
        <v>992</v>
      </c>
      <c r="B326" s="1563"/>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
      <c r="A327" s="1171" t="s">
        <v>1932</v>
      </c>
      <c r="B327" s="1563"/>
      <c r="C327" s="1161">
        <v>318</v>
      </c>
      <c r="D327" s="1172"/>
      <c r="E327" s="1063"/>
      <c r="F327" s="1173"/>
      <c r="G327" s="1173"/>
      <c r="H327" s="1172"/>
      <c r="I327" s="1172"/>
      <c r="J327" s="1173"/>
      <c r="K327" s="1172"/>
      <c r="L327" s="954" t="s">
        <v>1883</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
      <c r="A328" s="1171" t="s">
        <v>993</v>
      </c>
      <c r="B328" s="1563"/>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
      <c r="A329" s="1171" t="s">
        <v>994</v>
      </c>
      <c r="B329" s="1563"/>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
      <c r="A330" s="999" t="s">
        <v>995</v>
      </c>
      <c r="B330" s="1563"/>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5.5" x14ac:dyDescent="0.2">
      <c r="A331" s="1030" t="s">
        <v>1010</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
      <c r="A332" s="1160"/>
      <c r="B332" s="1563"/>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
      <c r="A333" s="1160"/>
      <c r="B333" s="1563"/>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
      <c r="A334" s="1160"/>
      <c r="B334" s="1563"/>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
      <c r="A335" s="1160"/>
      <c r="B335" s="1563"/>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
      <c r="A336" s="1160"/>
      <c r="B336" s="1563"/>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
      <c r="A337" s="1160"/>
      <c r="B337" s="1563"/>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
      <c r="A338" s="1160"/>
      <c r="B338" s="1563"/>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
      <c r="A339" s="1160"/>
      <c r="B339" s="1563"/>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
      <c r="A340" s="1160"/>
      <c r="B340" s="1563"/>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
      <c r="A341" s="1160"/>
      <c r="B341" s="1563"/>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
      <c r="A342" s="1175"/>
      <c r="B342" s="1563"/>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
      <c r="A343" s="1175"/>
      <c r="B343" s="1563"/>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
      <c r="A344" s="1175"/>
      <c r="B344" s="1563"/>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
      <c r="A345" s="1175"/>
      <c r="B345" s="1563"/>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
      <c r="A346" s="1175"/>
      <c r="B346" s="1563"/>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
      <c r="A347" s="1175"/>
      <c r="B347" s="1563"/>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
      <c r="A348" s="1175"/>
      <c r="B348" s="1563"/>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
      <c r="A349" s="1175"/>
      <c r="B349" s="1563"/>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
      <c r="A350" s="1175"/>
      <c r="B350" s="1563"/>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
      <c r="A351" s="1175"/>
      <c r="B351" s="1563"/>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
      <c r="A352" s="1171" t="s">
        <v>992</v>
      </c>
      <c r="B352" s="1563"/>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
      <c r="A353" s="1171" t="s">
        <v>1932</v>
      </c>
      <c r="B353" s="1563"/>
      <c r="C353" s="1161">
        <v>344</v>
      </c>
      <c r="D353" s="1172"/>
      <c r="E353" s="1063"/>
      <c r="F353" s="1172"/>
      <c r="G353" s="1172"/>
      <c r="H353" s="1172"/>
      <c r="I353" s="1172"/>
      <c r="J353" s="1172"/>
      <c r="K353" s="1172"/>
      <c r="L353" s="954" t="s">
        <v>1883</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
      <c r="A354" s="1171" t="s">
        <v>993</v>
      </c>
      <c r="B354" s="1563"/>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
      <c r="A355" s="1171" t="s">
        <v>994</v>
      </c>
      <c r="B355" s="1563"/>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
      <c r="A356" s="999" t="s">
        <v>995</v>
      </c>
      <c r="B356" s="1563"/>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5.5" x14ac:dyDescent="0.2">
      <c r="A358" s="1058"/>
      <c r="B358" s="700"/>
      <c r="C358" s="700"/>
      <c r="K358" s="1180" t="s">
        <v>428</v>
      </c>
      <c r="L358" s="1180" t="s">
        <v>1011</v>
      </c>
      <c r="M358" s="1180" t="s">
        <v>1012</v>
      </c>
      <c r="N358" s="1180" t="s">
        <v>124</v>
      </c>
      <c r="O358" s="1199" t="s">
        <v>1013</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
      <c r="A360" s="1058"/>
      <c r="B360" s="700"/>
      <c r="C360" s="700"/>
      <c r="K360" s="968" t="s">
        <v>1883</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5" thickBot="1" x14ac:dyDescent="0.25">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
      <c r="A370" s="1010" t="s">
        <v>1469</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
      <c r="A371" s="1510" t="s">
        <v>1477</v>
      </c>
      <c r="B371" s="1510"/>
      <c r="C371" s="1510"/>
      <c r="D371" s="1510"/>
      <c r="E371" s="1510"/>
      <c r="F371" s="1510"/>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
      <c r="A372" s="1510" t="s">
        <v>1478</v>
      </c>
      <c r="B372" s="1510"/>
      <c r="C372" s="1510"/>
      <c r="D372" s="1510"/>
      <c r="E372" s="1510"/>
      <c r="F372" s="1510"/>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
      <c r="A374" s="1013" t="s">
        <v>1470</v>
      </c>
      <c r="B374" s="1013" t="s">
        <v>1471</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
      <c r="A375" s="774" t="s">
        <v>1472</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
      <c r="A376" s="774" t="s">
        <v>1473</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
      <c r="A377" s="774" t="s">
        <v>1474</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
      <c r="A378" s="774" t="s">
        <v>1475</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222:B236"/>
    <mergeCell ref="A372:F372"/>
    <mergeCell ref="B238:B252"/>
    <mergeCell ref="B254:B278"/>
    <mergeCell ref="B280:B304"/>
    <mergeCell ref="B306:B330"/>
    <mergeCell ref="B332:B356"/>
    <mergeCell ref="A371:F371"/>
    <mergeCell ref="B190:B204"/>
    <mergeCell ref="K7:K8"/>
    <mergeCell ref="L7:L8"/>
    <mergeCell ref="B174:B188"/>
    <mergeCell ref="B206:B220"/>
    <mergeCell ref="B12:B36"/>
    <mergeCell ref="B38:B52"/>
    <mergeCell ref="B132:B156"/>
    <mergeCell ref="B158:B172"/>
    <mergeCell ref="B106:B130"/>
    <mergeCell ref="B54:B78"/>
    <mergeCell ref="B80:B104"/>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35"/>
      <c r="C1" s="1535"/>
      <c r="D1" s="1535"/>
      <c r="E1" s="1535"/>
      <c r="F1" s="1535"/>
      <c r="G1" s="1535"/>
      <c r="H1" s="1535"/>
      <c r="I1" s="1535"/>
      <c r="J1" s="1535"/>
    </row>
    <row r="2" spans="1:29" x14ac:dyDescent="0.2">
      <c r="R2" s="148" t="s">
        <v>946</v>
      </c>
    </row>
    <row r="3" spans="1:29" ht="15" customHeight="1" x14ac:dyDescent="0.2">
      <c r="A3" s="1445" t="s">
        <v>1980</v>
      </c>
      <c r="B3" s="1445"/>
      <c r="C3" s="1445"/>
      <c r="D3" s="1445"/>
      <c r="E3" s="1445"/>
      <c r="F3" s="1445"/>
      <c r="G3" s="1445"/>
      <c r="H3" s="1445"/>
      <c r="I3" s="1445"/>
      <c r="J3" s="1445"/>
      <c r="R3" s="148" t="s">
        <v>947</v>
      </c>
    </row>
    <row r="4" spans="1:29" x14ac:dyDescent="0.2">
      <c r="A4" s="392"/>
      <c r="B4" s="252"/>
      <c r="C4" s="252"/>
      <c r="D4" s="252"/>
      <c r="E4" s="252"/>
      <c r="F4" s="252"/>
      <c r="G4" s="252"/>
      <c r="H4" s="252"/>
      <c r="I4" s="252"/>
      <c r="J4" s="251"/>
    </row>
    <row r="5" spans="1:29" s="430" customFormat="1" ht="19.5" customHeight="1" x14ac:dyDescent="0.25">
      <c r="A5" s="1354" t="str">
        <f>i.04158а!A5</f>
        <v xml:space="preserve">Даатгагчийн нэр: </v>
      </c>
      <c r="B5" s="394"/>
      <c r="C5" s="394"/>
      <c r="D5" s="394"/>
      <c r="E5" s="394"/>
      <c r="F5" s="394"/>
      <c r="G5" s="394"/>
      <c r="H5" s="394"/>
      <c r="I5" s="1550" t="str">
        <f>i.04157!F4</f>
        <v>20.. оны .. сарын ..-ны өдөр</v>
      </c>
      <c r="J5" s="1550"/>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36" t="s">
        <v>428</v>
      </c>
      <c r="B7" s="1538" t="s">
        <v>429</v>
      </c>
      <c r="C7" s="1538" t="s">
        <v>270</v>
      </c>
      <c r="D7" s="1601" t="s">
        <v>951</v>
      </c>
      <c r="E7" s="1601"/>
      <c r="F7" s="1601"/>
      <c r="G7" s="1601"/>
      <c r="H7" s="1538" t="s">
        <v>1044</v>
      </c>
      <c r="I7" s="1538" t="s">
        <v>1045</v>
      </c>
      <c r="J7" s="1542" t="s">
        <v>954</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37"/>
      <c r="B8" s="1539"/>
      <c r="C8" s="1539"/>
      <c r="D8" s="134" t="s">
        <v>955</v>
      </c>
      <c r="E8" s="134" t="s">
        <v>956</v>
      </c>
      <c r="F8" s="134" t="s">
        <v>957</v>
      </c>
      <c r="G8" s="134" t="s">
        <v>958</v>
      </c>
      <c r="H8" s="1539"/>
      <c r="I8" s="1539"/>
      <c r="J8" s="1543"/>
    </row>
    <row r="9" spans="1:29" x14ac:dyDescent="0.2">
      <c r="A9" s="400" t="s">
        <v>260</v>
      </c>
      <c r="B9" s="136" t="s">
        <v>261</v>
      </c>
      <c r="C9" s="136" t="s">
        <v>272</v>
      </c>
      <c r="D9" s="136">
        <v>1</v>
      </c>
      <c r="E9" s="136">
        <v>2</v>
      </c>
      <c r="F9" s="136">
        <v>3</v>
      </c>
      <c r="G9" s="136">
        <v>4</v>
      </c>
      <c r="H9" s="136">
        <v>5</v>
      </c>
      <c r="I9" s="136">
        <v>6</v>
      </c>
      <c r="J9" s="401">
        <v>7</v>
      </c>
      <c r="R9" s="148" t="s">
        <v>1072</v>
      </c>
    </row>
    <row r="10" spans="1:29" s="149" customFormat="1" x14ac:dyDescent="0.2">
      <c r="A10" s="414" t="s">
        <v>1073</v>
      </c>
      <c r="B10" s="438" t="s">
        <v>1074</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959</v>
      </c>
      <c r="S10" s="148"/>
      <c r="T10" s="148"/>
      <c r="U10" s="148"/>
      <c r="V10" s="148"/>
      <c r="W10" s="148"/>
      <c r="X10" s="148"/>
      <c r="Y10" s="148"/>
      <c r="Z10" s="148"/>
      <c r="AA10" s="148"/>
      <c r="AB10" s="148"/>
      <c r="AC10" s="148"/>
    </row>
    <row r="11" spans="1:29" s="149" customFormat="1" outlineLevel="1" x14ac:dyDescent="0.2">
      <c r="A11" s="411"/>
      <c r="B11" s="1599"/>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960</v>
      </c>
      <c r="S11" s="148"/>
      <c r="T11" s="148"/>
      <c r="U11" s="148"/>
      <c r="V11" s="148"/>
      <c r="W11" s="148"/>
      <c r="X11" s="148"/>
      <c r="Y11" s="148"/>
      <c r="Z11" s="148"/>
      <c r="AA11" s="148"/>
      <c r="AB11" s="148"/>
      <c r="AC11" s="148"/>
    </row>
    <row r="12" spans="1:29" s="149" customFormat="1" outlineLevel="1" x14ac:dyDescent="0.2">
      <c r="A12" s="411"/>
      <c r="B12" s="1599"/>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955</v>
      </c>
      <c r="M12" s="399" t="s">
        <v>958</v>
      </c>
      <c r="N12" s="425"/>
      <c r="O12" s="425"/>
      <c r="P12" s="1600" t="s">
        <v>958</v>
      </c>
      <c r="Q12" s="148"/>
      <c r="R12" s="148" t="s">
        <v>961</v>
      </c>
      <c r="S12" s="148"/>
      <c r="T12" s="148"/>
      <c r="U12" s="148"/>
      <c r="V12" s="148"/>
      <c r="W12" s="148"/>
      <c r="X12" s="148"/>
      <c r="Y12" s="148"/>
      <c r="Z12" s="148"/>
      <c r="AA12" s="148"/>
      <c r="AB12" s="148"/>
      <c r="AC12" s="148"/>
    </row>
    <row r="13" spans="1:29" s="149" customFormat="1" outlineLevel="1" x14ac:dyDescent="0.2">
      <c r="A13" s="411"/>
      <c r="B13" s="1599"/>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959</v>
      </c>
      <c r="L13" s="420">
        <f>SUMIFS(D$11:D$30,E$11:E$30,"="&amp;$K13)</f>
        <v>0</v>
      </c>
      <c r="M13" s="420">
        <f>SUMIFS(G$11:G$30,E$11:E$30,"="&amp;$K13)</f>
        <v>0</v>
      </c>
      <c r="N13" s="425"/>
      <c r="O13" s="391"/>
      <c r="P13" s="1600"/>
      <c r="Q13" s="148"/>
      <c r="R13" s="148" t="s">
        <v>962</v>
      </c>
      <c r="S13" s="148"/>
      <c r="T13" s="148"/>
      <c r="U13" s="148"/>
      <c r="V13" s="148"/>
      <c r="W13" s="148"/>
      <c r="X13" s="148"/>
      <c r="Y13" s="148"/>
      <c r="Z13" s="148"/>
      <c r="AA13" s="148"/>
      <c r="AB13" s="148"/>
      <c r="AC13" s="148"/>
    </row>
    <row r="14" spans="1:29" s="149" customFormat="1" outlineLevel="1" x14ac:dyDescent="0.2">
      <c r="A14" s="411"/>
      <c r="B14" s="1599"/>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960</v>
      </c>
      <c r="L14" s="420">
        <f t="shared" ref="L14:L21" si="2">SUMIFS(D$11:D$30,E$11:E$30,"="&amp;$K14)</f>
        <v>0</v>
      </c>
      <c r="M14" s="420">
        <f t="shared" ref="M14:M21" si="3">SUMIFS(G$11:G$30,E$11:E$30,"="&amp;$K14)</f>
        <v>0</v>
      </c>
      <c r="N14" s="425"/>
      <c r="O14" s="442" t="s">
        <v>1047</v>
      </c>
      <c r="P14" s="434">
        <f>SUMIFS(G$11:G$30,H$11:H$30,"="&amp;$O14)</f>
        <v>0</v>
      </c>
      <c r="Q14" s="148"/>
      <c r="R14" s="410" t="s">
        <v>963</v>
      </c>
      <c r="S14" s="148"/>
      <c r="T14" s="148"/>
      <c r="U14" s="148"/>
      <c r="V14" s="148"/>
      <c r="W14" s="148"/>
      <c r="X14" s="148"/>
      <c r="Y14" s="148"/>
      <c r="Z14" s="148"/>
      <c r="AA14" s="148"/>
      <c r="AB14" s="148"/>
      <c r="AC14" s="148"/>
    </row>
    <row r="15" spans="1:29" s="149" customFormat="1" outlineLevel="1" x14ac:dyDescent="0.2">
      <c r="A15" s="411"/>
      <c r="B15" s="1599"/>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961</v>
      </c>
      <c r="L15" s="420">
        <f t="shared" si="2"/>
        <v>0</v>
      </c>
      <c r="M15" s="420">
        <f t="shared" si="3"/>
        <v>0</v>
      </c>
      <c r="N15" s="425"/>
      <c r="O15" s="442" t="s">
        <v>1048</v>
      </c>
      <c r="P15" s="434">
        <f t="shared" ref="P15:P21" si="4">SUMIFS(G$11:G$30,H$11:H$30,"="&amp;$O15)</f>
        <v>0</v>
      </c>
      <c r="Q15" s="148"/>
      <c r="R15" s="410" t="s">
        <v>964</v>
      </c>
      <c r="S15" s="148"/>
      <c r="T15" s="148"/>
      <c r="U15" s="148"/>
      <c r="V15" s="148"/>
      <c r="W15" s="148"/>
      <c r="X15" s="148"/>
      <c r="Y15" s="148"/>
      <c r="Z15" s="148"/>
      <c r="AA15" s="148"/>
      <c r="AB15" s="148"/>
      <c r="AC15" s="148"/>
    </row>
    <row r="16" spans="1:29" s="149" customFormat="1" outlineLevel="1" x14ac:dyDescent="0.2">
      <c r="A16" s="411"/>
      <c r="B16" s="1599"/>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962</v>
      </c>
      <c r="L16" s="420">
        <f t="shared" si="2"/>
        <v>0</v>
      </c>
      <c r="M16" s="420">
        <f t="shared" si="3"/>
        <v>0</v>
      </c>
      <c r="N16" s="425"/>
      <c r="O16" s="442" t="s">
        <v>1049</v>
      </c>
      <c r="P16" s="434">
        <f t="shared" si="4"/>
        <v>0</v>
      </c>
      <c r="Q16" s="148"/>
      <c r="R16" s="410" t="s">
        <v>965</v>
      </c>
      <c r="S16" s="148"/>
      <c r="T16" s="148"/>
      <c r="U16" s="148"/>
      <c r="V16" s="148"/>
      <c r="W16" s="148"/>
      <c r="X16" s="148"/>
      <c r="Y16" s="148"/>
      <c r="Z16" s="148"/>
      <c r="AA16" s="148"/>
      <c r="AB16" s="148"/>
      <c r="AC16" s="148"/>
    </row>
    <row r="17" spans="1:29" s="149" customFormat="1" outlineLevel="1" x14ac:dyDescent="0.2">
      <c r="A17" s="411"/>
      <c r="B17" s="1599"/>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963</v>
      </c>
      <c r="L17" s="420">
        <f t="shared" si="2"/>
        <v>0</v>
      </c>
      <c r="M17" s="420">
        <f t="shared" si="3"/>
        <v>0</v>
      </c>
      <c r="N17" s="425"/>
      <c r="O17" s="442" t="s">
        <v>1050</v>
      </c>
      <c r="P17" s="434">
        <f t="shared" si="4"/>
        <v>0</v>
      </c>
      <c r="Q17" s="148"/>
      <c r="R17" s="148" t="s">
        <v>966</v>
      </c>
      <c r="S17" s="148"/>
      <c r="T17" s="148"/>
      <c r="U17" s="148"/>
      <c r="V17" s="148"/>
      <c r="W17" s="148"/>
      <c r="X17" s="148"/>
      <c r="Y17" s="148"/>
      <c r="Z17" s="148"/>
      <c r="AA17" s="148"/>
      <c r="AB17" s="148"/>
      <c r="AC17" s="148"/>
    </row>
    <row r="18" spans="1:29" s="149" customFormat="1" outlineLevel="1" x14ac:dyDescent="0.2">
      <c r="A18" s="411"/>
      <c r="B18" s="1599"/>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964</v>
      </c>
      <c r="L18" s="420">
        <f t="shared" si="2"/>
        <v>0</v>
      </c>
      <c r="M18" s="420">
        <f t="shared" si="3"/>
        <v>0</v>
      </c>
      <c r="N18" s="425"/>
      <c r="O18" s="442" t="s">
        <v>1051</v>
      </c>
      <c r="P18" s="434">
        <f t="shared" si="4"/>
        <v>0</v>
      </c>
      <c r="Q18" s="148"/>
      <c r="R18" s="410" t="s">
        <v>967</v>
      </c>
      <c r="S18" s="148"/>
      <c r="T18" s="148"/>
      <c r="U18" s="148"/>
      <c r="V18" s="148"/>
      <c r="W18" s="148"/>
      <c r="X18" s="148"/>
      <c r="Y18" s="148"/>
      <c r="Z18" s="148"/>
      <c r="AA18" s="148"/>
      <c r="AB18" s="148"/>
      <c r="AC18" s="148"/>
    </row>
    <row r="19" spans="1:29" s="149" customFormat="1" outlineLevel="1" x14ac:dyDescent="0.2">
      <c r="A19" s="411"/>
      <c r="B19" s="1599"/>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965</v>
      </c>
      <c r="L19" s="420">
        <f t="shared" si="2"/>
        <v>0</v>
      </c>
      <c r="M19" s="420">
        <f t="shared" si="3"/>
        <v>0</v>
      </c>
      <c r="N19" s="425"/>
      <c r="O19" s="442" t="s">
        <v>1052</v>
      </c>
      <c r="P19" s="434">
        <f t="shared" si="4"/>
        <v>0</v>
      </c>
      <c r="Q19" s="148"/>
      <c r="S19" s="148"/>
      <c r="T19" s="148"/>
      <c r="U19" s="148"/>
      <c r="V19" s="148"/>
      <c r="W19" s="148"/>
      <c r="X19" s="148"/>
      <c r="Y19" s="148"/>
      <c r="Z19" s="148"/>
      <c r="AA19" s="148"/>
      <c r="AB19" s="148"/>
      <c r="AC19" s="148"/>
    </row>
    <row r="20" spans="1:29" s="149" customFormat="1" outlineLevel="1" x14ac:dyDescent="0.2">
      <c r="A20" s="411"/>
      <c r="B20" s="1599"/>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966</v>
      </c>
      <c r="L20" s="420">
        <f t="shared" si="2"/>
        <v>0</v>
      </c>
      <c r="M20" s="420">
        <f t="shared" si="3"/>
        <v>0</v>
      </c>
      <c r="N20" s="425"/>
      <c r="O20" s="442" t="s">
        <v>1053</v>
      </c>
      <c r="P20" s="434">
        <f t="shared" si="4"/>
        <v>0</v>
      </c>
      <c r="Q20" s="148"/>
      <c r="R20" s="436" t="s">
        <v>1055</v>
      </c>
      <c r="S20" s="148"/>
      <c r="T20" s="148"/>
      <c r="U20" s="148"/>
      <c r="V20" s="148"/>
      <c r="W20" s="148"/>
      <c r="X20" s="148"/>
      <c r="Y20" s="148"/>
      <c r="Z20" s="148"/>
      <c r="AA20" s="148"/>
      <c r="AB20" s="148"/>
      <c r="AC20" s="148"/>
    </row>
    <row r="21" spans="1:29" s="149" customFormat="1" outlineLevel="1" x14ac:dyDescent="0.2">
      <c r="A21" s="411"/>
      <c r="B21" s="1599"/>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967</v>
      </c>
      <c r="L21" s="420">
        <f t="shared" si="2"/>
        <v>0</v>
      </c>
      <c r="M21" s="420">
        <f t="shared" si="3"/>
        <v>0</v>
      </c>
      <c r="N21" s="425"/>
      <c r="O21" s="442" t="s">
        <v>1054</v>
      </c>
      <c r="P21" s="434">
        <f t="shared" si="4"/>
        <v>0</v>
      </c>
      <c r="Q21" s="148"/>
      <c r="R21" s="436" t="s">
        <v>1057</v>
      </c>
      <c r="S21" s="148"/>
      <c r="T21" s="148"/>
      <c r="U21" s="148"/>
      <c r="V21" s="148"/>
      <c r="W21" s="148"/>
      <c r="X21" s="148"/>
      <c r="Y21" s="148"/>
      <c r="Z21" s="148"/>
      <c r="AA21" s="148"/>
      <c r="AB21" s="148"/>
      <c r="AC21" s="148"/>
    </row>
    <row r="22" spans="1:29" s="149" customFormat="1" outlineLevel="1" x14ac:dyDescent="0.2">
      <c r="A22" s="411"/>
      <c r="B22" s="1599"/>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1058</v>
      </c>
      <c r="S22" s="148"/>
      <c r="T22" s="148"/>
      <c r="U22" s="148"/>
      <c r="V22" s="148"/>
      <c r="W22" s="148"/>
      <c r="X22" s="148"/>
      <c r="Y22" s="148"/>
      <c r="Z22" s="148"/>
      <c r="AA22" s="148"/>
      <c r="AB22" s="148"/>
      <c r="AC22" s="148"/>
    </row>
    <row r="23" spans="1:29" s="149" customFormat="1" outlineLevel="1" x14ac:dyDescent="0.2">
      <c r="A23" s="411"/>
      <c r="B23" s="1599"/>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1059</v>
      </c>
      <c r="S23" s="148"/>
      <c r="T23" s="148"/>
      <c r="U23" s="148"/>
      <c r="V23" s="148"/>
      <c r="W23" s="148"/>
      <c r="X23" s="148"/>
      <c r="Y23" s="148"/>
      <c r="Z23" s="148"/>
      <c r="AA23" s="148"/>
      <c r="AB23" s="148"/>
      <c r="AC23" s="148"/>
    </row>
    <row r="24" spans="1:29" s="149" customFormat="1" outlineLevel="1" x14ac:dyDescent="0.2">
      <c r="A24" s="411"/>
      <c r="B24" s="1599"/>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1075</v>
      </c>
      <c r="S24" s="148"/>
      <c r="T24" s="148"/>
      <c r="U24" s="148"/>
      <c r="V24" s="148"/>
      <c r="W24" s="148"/>
      <c r="X24" s="148"/>
      <c r="Y24" s="148"/>
      <c r="Z24" s="148"/>
      <c r="AA24" s="148"/>
      <c r="AB24" s="148"/>
      <c r="AC24" s="148"/>
    </row>
    <row r="25" spans="1:29" s="149" customFormat="1" outlineLevel="1" x14ac:dyDescent="0.2">
      <c r="A25" s="411"/>
      <c r="B25" s="1599"/>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1060</v>
      </c>
      <c r="S25" s="148"/>
      <c r="T25" s="148"/>
      <c r="U25" s="148"/>
      <c r="V25" s="148"/>
      <c r="W25" s="148"/>
      <c r="X25" s="148"/>
      <c r="Y25" s="148"/>
      <c r="Z25" s="148"/>
      <c r="AA25" s="148"/>
      <c r="AB25" s="148"/>
      <c r="AC25" s="148"/>
    </row>
    <row r="26" spans="1:29" s="149" customFormat="1" outlineLevel="1" x14ac:dyDescent="0.2">
      <c r="A26" s="411"/>
      <c r="B26" s="1599"/>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1061</v>
      </c>
      <c r="S26" s="148"/>
      <c r="T26" s="148"/>
      <c r="U26" s="148"/>
      <c r="V26" s="148"/>
      <c r="W26" s="148"/>
      <c r="X26" s="148"/>
      <c r="Y26" s="148"/>
      <c r="Z26" s="148"/>
      <c r="AA26" s="148"/>
      <c r="AB26" s="148"/>
      <c r="AC26" s="148"/>
    </row>
    <row r="27" spans="1:29" s="149" customFormat="1" outlineLevel="1" x14ac:dyDescent="0.2">
      <c r="A27" s="411"/>
      <c r="B27" s="1599"/>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599"/>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1047</v>
      </c>
      <c r="S28" s="148"/>
      <c r="T28" s="148"/>
      <c r="U28" s="148"/>
      <c r="V28" s="148"/>
      <c r="W28" s="148"/>
      <c r="X28" s="148"/>
      <c r="Y28" s="148"/>
      <c r="Z28" s="148"/>
      <c r="AA28" s="148"/>
      <c r="AB28" s="148"/>
      <c r="AC28" s="148"/>
    </row>
    <row r="29" spans="1:29" s="149" customFormat="1" outlineLevel="1" x14ac:dyDescent="0.2">
      <c r="A29" s="411"/>
      <c r="B29" s="1599"/>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1048</v>
      </c>
      <c r="S29" s="148"/>
      <c r="T29" s="148"/>
      <c r="U29" s="148"/>
      <c r="V29" s="148"/>
      <c r="W29" s="148"/>
      <c r="X29" s="148"/>
      <c r="Y29" s="148"/>
      <c r="Z29" s="148"/>
      <c r="AA29" s="148"/>
      <c r="AB29" s="148"/>
      <c r="AC29" s="148"/>
    </row>
    <row r="30" spans="1:29" s="149" customFormat="1" outlineLevel="1" x14ac:dyDescent="0.2">
      <c r="A30" s="413" t="s">
        <v>1076</v>
      </c>
      <c r="B30" s="1599"/>
      <c r="C30" s="673">
        <f t="shared" si="0"/>
        <v>21</v>
      </c>
      <c r="D30" s="427"/>
      <c r="E30" s="441"/>
      <c r="F30" s="441"/>
      <c r="G30" s="427"/>
      <c r="H30" s="441"/>
      <c r="I30" s="441"/>
      <c r="J30" s="432"/>
      <c r="K30" s="148"/>
      <c r="L30" s="148"/>
      <c r="M30" s="148"/>
      <c r="N30" s="148"/>
      <c r="O30" s="148"/>
      <c r="P30" s="148"/>
      <c r="Q30" s="148"/>
      <c r="R30" s="148" t="s">
        <v>1049</v>
      </c>
      <c r="S30" s="148"/>
      <c r="T30" s="148"/>
      <c r="U30" s="148"/>
      <c r="V30" s="148"/>
      <c r="W30" s="148"/>
      <c r="X30" s="148"/>
      <c r="Y30" s="148"/>
      <c r="Z30" s="148"/>
      <c r="AA30" s="148"/>
      <c r="AB30" s="148"/>
      <c r="AC30" s="148"/>
    </row>
    <row r="31" spans="1:29" s="149" customFormat="1" x14ac:dyDescent="0.2">
      <c r="A31" s="414" t="s">
        <v>1077</v>
      </c>
      <c r="B31" s="439" t="s">
        <v>1078</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1050</v>
      </c>
      <c r="S31" s="148"/>
      <c r="T31" s="148"/>
      <c r="U31" s="148"/>
      <c r="V31" s="148"/>
      <c r="W31" s="148"/>
      <c r="X31" s="148"/>
      <c r="Y31" s="148"/>
      <c r="Z31" s="148"/>
      <c r="AA31" s="148"/>
      <c r="AB31" s="148"/>
      <c r="AC31" s="148"/>
    </row>
    <row r="32" spans="1:29" s="149" customFormat="1" outlineLevel="1" x14ac:dyDescent="0.2">
      <c r="A32" s="411"/>
      <c r="B32" s="1599"/>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1051</v>
      </c>
      <c r="S32" s="148"/>
      <c r="T32" s="148"/>
      <c r="U32" s="148"/>
      <c r="V32" s="148"/>
      <c r="W32" s="148"/>
      <c r="X32" s="148"/>
      <c r="Y32" s="148"/>
      <c r="Z32" s="148"/>
      <c r="AA32" s="148"/>
      <c r="AB32" s="148"/>
      <c r="AC32" s="148"/>
    </row>
    <row r="33" spans="1:29" s="149" customFormat="1" outlineLevel="1" x14ac:dyDescent="0.2">
      <c r="A33" s="411"/>
      <c r="B33" s="1599"/>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955</v>
      </c>
      <c r="M33" s="399" t="s">
        <v>958</v>
      </c>
      <c r="N33" s="425"/>
      <c r="O33" s="425"/>
      <c r="P33" s="1600" t="s">
        <v>958</v>
      </c>
      <c r="Q33" s="148"/>
      <c r="R33" s="148" t="s">
        <v>1052</v>
      </c>
      <c r="S33" s="148"/>
      <c r="T33" s="148"/>
      <c r="U33" s="148"/>
      <c r="V33" s="148"/>
      <c r="W33" s="148"/>
      <c r="X33" s="148"/>
      <c r="Y33" s="148"/>
      <c r="Z33" s="148"/>
      <c r="AA33" s="148"/>
      <c r="AB33" s="148"/>
      <c r="AC33" s="148"/>
    </row>
    <row r="34" spans="1:29" s="149" customFormat="1" outlineLevel="1" x14ac:dyDescent="0.2">
      <c r="A34" s="411"/>
      <c r="B34" s="1599"/>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959</v>
      </c>
      <c r="L34" s="420">
        <f>SUMIFS(D$32:D$51,E$32:E$51,"="&amp;$K34)</f>
        <v>0</v>
      </c>
      <c r="M34" s="420">
        <f>SUMIFS(G$32:G$51,E$32:E$51,"="&amp;$K34)</f>
        <v>0</v>
      </c>
      <c r="N34" s="425"/>
      <c r="O34" s="391"/>
      <c r="P34" s="1600"/>
      <c r="Q34" s="148"/>
      <c r="R34" s="148" t="s">
        <v>1053</v>
      </c>
      <c r="S34" s="148"/>
      <c r="T34" s="148"/>
      <c r="U34" s="148"/>
      <c r="V34" s="148"/>
      <c r="W34" s="148"/>
      <c r="X34" s="148"/>
      <c r="Y34" s="148"/>
      <c r="Z34" s="148"/>
      <c r="AA34" s="148"/>
      <c r="AB34" s="148"/>
      <c r="AC34" s="148"/>
    </row>
    <row r="35" spans="1:29" s="149" customFormat="1" outlineLevel="1" x14ac:dyDescent="0.2">
      <c r="A35" s="411"/>
      <c r="B35" s="1599"/>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960</v>
      </c>
      <c r="L35" s="420">
        <f t="shared" ref="L35:L42" si="6">SUMIFS(D$32:D$51,E$32:E$51,"="&amp;$K35)</f>
        <v>0</v>
      </c>
      <c r="M35" s="420">
        <f t="shared" ref="M35:M42" si="7">SUMIFS(G$32:G$51,E$32:E$51,"="&amp;$K35)</f>
        <v>0</v>
      </c>
      <c r="N35" s="425"/>
      <c r="O35" s="442" t="s">
        <v>1047</v>
      </c>
      <c r="P35" s="434">
        <f>SUMIFS(G$32:G$51,H$32:H$51,"="&amp;$O35)</f>
        <v>0</v>
      </c>
      <c r="Q35" s="148"/>
      <c r="R35" s="148" t="s">
        <v>1054</v>
      </c>
      <c r="S35" s="148"/>
      <c r="T35" s="148"/>
      <c r="U35" s="148"/>
      <c r="V35" s="148"/>
      <c r="W35" s="148"/>
      <c r="X35" s="148"/>
      <c r="Y35" s="148"/>
      <c r="Z35" s="148"/>
      <c r="AA35" s="148"/>
      <c r="AB35" s="148"/>
      <c r="AC35" s="148"/>
    </row>
    <row r="36" spans="1:29" s="149" customFormat="1" outlineLevel="1" x14ac:dyDescent="0.2">
      <c r="A36" s="411"/>
      <c r="B36" s="1599"/>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961</v>
      </c>
      <c r="L36" s="420">
        <f t="shared" si="6"/>
        <v>0</v>
      </c>
      <c r="M36" s="420">
        <f t="shared" si="7"/>
        <v>0</v>
      </c>
      <c r="N36" s="425"/>
      <c r="O36" s="442" t="s">
        <v>1048</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599"/>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962</v>
      </c>
      <c r="L37" s="420">
        <f t="shared" si="6"/>
        <v>0</v>
      </c>
      <c r="M37" s="420">
        <f t="shared" si="7"/>
        <v>0</v>
      </c>
      <c r="N37" s="425"/>
      <c r="O37" s="442" t="s">
        <v>1049</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599"/>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963</v>
      </c>
      <c r="L38" s="420">
        <f t="shared" si="6"/>
        <v>0</v>
      </c>
      <c r="M38" s="420">
        <f t="shared" si="7"/>
        <v>0</v>
      </c>
      <c r="N38" s="425"/>
      <c r="O38" s="442" t="s">
        <v>1050</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599"/>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964</v>
      </c>
      <c r="L39" s="420">
        <f t="shared" si="6"/>
        <v>0</v>
      </c>
      <c r="M39" s="420">
        <f t="shared" si="7"/>
        <v>0</v>
      </c>
      <c r="N39" s="425"/>
      <c r="O39" s="442" t="s">
        <v>1051</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599"/>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965</v>
      </c>
      <c r="L40" s="420">
        <f t="shared" si="6"/>
        <v>0</v>
      </c>
      <c r="M40" s="420">
        <f t="shared" si="7"/>
        <v>0</v>
      </c>
      <c r="N40" s="425"/>
      <c r="O40" s="442" t="s">
        <v>1052</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599"/>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966</v>
      </c>
      <c r="L41" s="420">
        <f t="shared" si="6"/>
        <v>0</v>
      </c>
      <c r="M41" s="420">
        <f t="shared" si="7"/>
        <v>0</v>
      </c>
      <c r="N41" s="425"/>
      <c r="O41" s="442" t="s">
        <v>1053</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599"/>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967</v>
      </c>
      <c r="L42" s="420">
        <f t="shared" si="6"/>
        <v>0</v>
      </c>
      <c r="M42" s="420">
        <f t="shared" si="7"/>
        <v>0</v>
      </c>
      <c r="N42" s="425"/>
      <c r="O42" s="442" t="s">
        <v>1054</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599"/>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599"/>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599"/>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2"/>
      <c r="S45" s="148"/>
      <c r="T45" s="148"/>
      <c r="U45" s="148"/>
      <c r="V45" s="148"/>
      <c r="W45" s="148"/>
      <c r="X45" s="148"/>
      <c r="Y45" s="148"/>
      <c r="Z45" s="148"/>
      <c r="AA45" s="148"/>
      <c r="AB45" s="148"/>
      <c r="AC45" s="148"/>
    </row>
    <row r="46" spans="1:29" s="149" customFormat="1" outlineLevel="1" x14ac:dyDescent="0.2">
      <c r="A46" s="411"/>
      <c r="B46" s="1599"/>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2"/>
      <c r="S46" s="148"/>
      <c r="T46" s="148"/>
      <c r="U46" s="148"/>
      <c r="V46" s="148"/>
      <c r="W46" s="148"/>
      <c r="X46" s="148"/>
      <c r="Y46" s="148"/>
      <c r="Z46" s="148"/>
      <c r="AA46" s="148"/>
      <c r="AB46" s="148"/>
      <c r="AC46" s="148"/>
    </row>
    <row r="47" spans="1:29" s="149" customFormat="1" outlineLevel="1" x14ac:dyDescent="0.2">
      <c r="A47" s="411"/>
      <c r="B47" s="1599"/>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599"/>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599"/>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599"/>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1076</v>
      </c>
      <c r="B51" s="1599"/>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1079</v>
      </c>
      <c r="B52" s="439" t="s">
        <v>1080</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599"/>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599"/>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955</v>
      </c>
      <c r="M54" s="399" t="s">
        <v>958</v>
      </c>
      <c r="N54" s="425"/>
      <c r="O54" s="425"/>
      <c r="P54" s="1600" t="s">
        <v>958</v>
      </c>
      <c r="Q54" s="424"/>
      <c r="R54" s="424"/>
      <c r="S54" s="148"/>
      <c r="T54" s="148"/>
      <c r="U54" s="148"/>
      <c r="V54" s="148"/>
      <c r="W54" s="148"/>
      <c r="X54" s="148"/>
      <c r="Y54" s="148"/>
      <c r="Z54" s="148"/>
      <c r="AA54" s="148"/>
      <c r="AB54" s="148"/>
      <c r="AC54" s="148"/>
    </row>
    <row r="55" spans="1:29" s="149" customFormat="1" outlineLevel="1" x14ac:dyDescent="0.2">
      <c r="A55" s="411"/>
      <c r="B55" s="1599"/>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959</v>
      </c>
      <c r="L55" s="420">
        <f>SUMIFS(D$53:D$72,E$53:E$72,"="&amp;$K55)</f>
        <v>0</v>
      </c>
      <c r="M55" s="420">
        <f>SUMIFS(G$53:G$72,E$53:E$72,"="&amp;$K55)</f>
        <v>0</v>
      </c>
      <c r="N55" s="425"/>
      <c r="O55" s="391"/>
      <c r="P55" s="1600"/>
      <c r="Q55" s="148"/>
      <c r="R55" s="148"/>
      <c r="S55" s="148"/>
      <c r="T55" s="148"/>
      <c r="U55" s="148"/>
      <c r="V55" s="148"/>
      <c r="W55" s="148"/>
      <c r="X55" s="148"/>
      <c r="Y55" s="148"/>
      <c r="Z55" s="148"/>
      <c r="AA55" s="148"/>
      <c r="AB55" s="148"/>
      <c r="AC55" s="148"/>
    </row>
    <row r="56" spans="1:29" s="149" customFormat="1" outlineLevel="1" x14ac:dyDescent="0.2">
      <c r="A56" s="411"/>
      <c r="B56" s="1599"/>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960</v>
      </c>
      <c r="L56" s="420">
        <f t="shared" ref="L56:L63" si="10">SUMIFS(D$53:D$72,E$53:E$72,"="&amp;$K56)</f>
        <v>0</v>
      </c>
      <c r="M56" s="420">
        <f t="shared" ref="M56:M63" si="11">SUMIFS(G$53:G$72,E$53:E$72,"="&amp;$K56)</f>
        <v>0</v>
      </c>
      <c r="N56" s="425"/>
      <c r="O56" s="442" t="s">
        <v>1047</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599"/>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961</v>
      </c>
      <c r="L57" s="420">
        <f t="shared" si="10"/>
        <v>0</v>
      </c>
      <c r="M57" s="420">
        <f t="shared" si="11"/>
        <v>0</v>
      </c>
      <c r="N57" s="425"/>
      <c r="O57" s="442" t="s">
        <v>1048</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599"/>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962</v>
      </c>
      <c r="L58" s="420">
        <f t="shared" si="10"/>
        <v>0</v>
      </c>
      <c r="M58" s="420">
        <f t="shared" si="11"/>
        <v>0</v>
      </c>
      <c r="N58" s="425"/>
      <c r="O58" s="442" t="s">
        <v>1049</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599"/>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963</v>
      </c>
      <c r="L59" s="420">
        <f t="shared" si="10"/>
        <v>0</v>
      </c>
      <c r="M59" s="420">
        <f t="shared" si="11"/>
        <v>0</v>
      </c>
      <c r="N59" s="425"/>
      <c r="O59" s="442" t="s">
        <v>1050</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599"/>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964</v>
      </c>
      <c r="L60" s="420">
        <f t="shared" si="10"/>
        <v>0</v>
      </c>
      <c r="M60" s="420">
        <f t="shared" si="11"/>
        <v>0</v>
      </c>
      <c r="N60" s="425"/>
      <c r="O60" s="442" t="s">
        <v>1051</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599"/>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965</v>
      </c>
      <c r="L61" s="420">
        <f t="shared" si="10"/>
        <v>0</v>
      </c>
      <c r="M61" s="420">
        <f t="shared" si="11"/>
        <v>0</v>
      </c>
      <c r="N61" s="425"/>
      <c r="O61" s="442" t="s">
        <v>1052</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599"/>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966</v>
      </c>
      <c r="L62" s="420">
        <f t="shared" si="10"/>
        <v>0</v>
      </c>
      <c r="M62" s="420">
        <f t="shared" si="11"/>
        <v>0</v>
      </c>
      <c r="N62" s="425"/>
      <c r="O62" s="442" t="s">
        <v>1053</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599"/>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967</v>
      </c>
      <c r="L63" s="420">
        <f t="shared" si="10"/>
        <v>0</v>
      </c>
      <c r="M63" s="420">
        <f t="shared" si="11"/>
        <v>0</v>
      </c>
      <c r="N63" s="425"/>
      <c r="O63" s="442" t="s">
        <v>1054</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599"/>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599"/>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599"/>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599"/>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599"/>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599"/>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599"/>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599"/>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1076</v>
      </c>
      <c r="B72" s="1599"/>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1846</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599"/>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599"/>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955</v>
      </c>
      <c r="M75" s="399" t="s">
        <v>958</v>
      </c>
      <c r="N75" s="425"/>
      <c r="O75" s="425"/>
      <c r="P75" s="1600" t="s">
        <v>958</v>
      </c>
      <c r="Q75" s="148"/>
      <c r="R75" s="148"/>
      <c r="S75" s="148"/>
      <c r="T75" s="148"/>
      <c r="U75" s="148"/>
      <c r="V75" s="148"/>
      <c r="W75" s="148"/>
      <c r="X75" s="148"/>
      <c r="Y75" s="148"/>
      <c r="Z75" s="148"/>
      <c r="AA75" s="148"/>
      <c r="AB75" s="148"/>
      <c r="AC75" s="148"/>
    </row>
    <row r="76" spans="1:29" s="149" customFormat="1" ht="15" customHeight="1" outlineLevel="1" x14ac:dyDescent="0.2">
      <c r="A76" s="659"/>
      <c r="B76" s="1599"/>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959</v>
      </c>
      <c r="L76" s="420">
        <f>SUMIFS(D$74:D$93,E$74:E$93,"="&amp;$K76)</f>
        <v>0</v>
      </c>
      <c r="M76" s="420">
        <f>SUMIFS(G$74:G$93,E$74:E$93,"="&amp;$K76)</f>
        <v>0</v>
      </c>
      <c r="N76" s="425"/>
      <c r="O76" s="391"/>
      <c r="P76" s="1600"/>
      <c r="Q76" s="148"/>
      <c r="R76" s="148"/>
      <c r="S76" s="148"/>
      <c r="T76" s="148"/>
      <c r="U76" s="148"/>
      <c r="V76" s="148"/>
      <c r="W76" s="148"/>
      <c r="X76" s="148"/>
      <c r="Y76" s="148"/>
      <c r="Z76" s="148"/>
      <c r="AA76" s="148"/>
      <c r="AB76" s="148"/>
      <c r="AC76" s="148"/>
    </row>
    <row r="77" spans="1:29" s="149" customFormat="1" ht="15" customHeight="1" outlineLevel="1" x14ac:dyDescent="0.2">
      <c r="A77" s="659"/>
      <c r="B77" s="1599"/>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960</v>
      </c>
      <c r="L77" s="420">
        <f t="shared" ref="L77:L84" si="15">SUMIFS(D$74:D$93,E$74:E$93,"="&amp;$K77)</f>
        <v>0</v>
      </c>
      <c r="M77" s="420">
        <f t="shared" ref="M77:M84" si="16">SUMIFS(G$74:G$93,E$74:E$93,"="&amp;$K77)</f>
        <v>0</v>
      </c>
      <c r="N77" s="425"/>
      <c r="O77" s="442" t="s">
        <v>1047</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599"/>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961</v>
      </c>
      <c r="L78" s="420">
        <f t="shared" si="15"/>
        <v>0</v>
      </c>
      <c r="M78" s="420">
        <f t="shared" si="16"/>
        <v>0</v>
      </c>
      <c r="N78" s="425"/>
      <c r="O78" s="442" t="s">
        <v>1048</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599"/>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962</v>
      </c>
      <c r="L79" s="420">
        <f t="shared" si="15"/>
        <v>0</v>
      </c>
      <c r="M79" s="420">
        <f t="shared" si="16"/>
        <v>0</v>
      </c>
      <c r="N79" s="425"/>
      <c r="O79" s="442" t="s">
        <v>1049</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599"/>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963</v>
      </c>
      <c r="L80" s="420">
        <f t="shared" si="15"/>
        <v>0</v>
      </c>
      <c r="M80" s="420">
        <f t="shared" si="16"/>
        <v>0</v>
      </c>
      <c r="N80" s="425"/>
      <c r="O80" s="442" t="s">
        <v>1050</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599"/>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964</v>
      </c>
      <c r="L81" s="420">
        <f t="shared" si="15"/>
        <v>0</v>
      </c>
      <c r="M81" s="420">
        <f t="shared" si="16"/>
        <v>0</v>
      </c>
      <c r="N81" s="425"/>
      <c r="O81" s="442" t="s">
        <v>1051</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599"/>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965</v>
      </c>
      <c r="L82" s="420">
        <f t="shared" si="15"/>
        <v>0</v>
      </c>
      <c r="M82" s="420">
        <f t="shared" si="16"/>
        <v>0</v>
      </c>
      <c r="N82" s="425"/>
      <c r="O82" s="442" t="s">
        <v>1052</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599"/>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966</v>
      </c>
      <c r="L83" s="420">
        <f t="shared" si="15"/>
        <v>0</v>
      </c>
      <c r="M83" s="420">
        <f t="shared" si="16"/>
        <v>0</v>
      </c>
      <c r="N83" s="425"/>
      <c r="O83" s="442" t="s">
        <v>1053</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599"/>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967</v>
      </c>
      <c r="L84" s="420">
        <f t="shared" si="15"/>
        <v>0</v>
      </c>
      <c r="M84" s="420">
        <f t="shared" si="16"/>
        <v>0</v>
      </c>
      <c r="N84" s="425"/>
      <c r="O84" s="442" t="s">
        <v>1054</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599"/>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599"/>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599"/>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599"/>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599"/>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599"/>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599"/>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599"/>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1076</v>
      </c>
      <c r="B93" s="1599"/>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1847</v>
      </c>
      <c r="B94" s="439" t="s">
        <v>1082</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599"/>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599"/>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955</v>
      </c>
      <c r="M96" s="399" t="s">
        <v>958</v>
      </c>
      <c r="N96" s="425"/>
      <c r="O96" s="425"/>
      <c r="P96" s="1600" t="s">
        <v>958</v>
      </c>
      <c r="Q96" s="148"/>
      <c r="R96" s="148"/>
      <c r="S96" s="148"/>
      <c r="T96" s="148"/>
      <c r="U96" s="148"/>
      <c r="V96" s="148"/>
      <c r="W96" s="148"/>
      <c r="X96" s="148"/>
      <c r="Y96" s="148"/>
      <c r="Z96" s="148"/>
      <c r="AA96" s="148"/>
      <c r="AB96" s="148"/>
      <c r="AC96" s="148"/>
    </row>
    <row r="97" spans="1:29" s="149" customFormat="1" outlineLevel="1" x14ac:dyDescent="0.2">
      <c r="A97" s="411"/>
      <c r="B97" s="1599"/>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959</v>
      </c>
      <c r="L97" s="420">
        <f>SUMIFS(D$95:D$114,E$95:E$114,"="&amp;$K97)</f>
        <v>0</v>
      </c>
      <c r="M97" s="420">
        <f>SUMIFS(G$95:G$114,E$95:E$114,"="&amp;$K97)</f>
        <v>0</v>
      </c>
      <c r="N97" s="425"/>
      <c r="O97" s="391"/>
      <c r="P97" s="1600"/>
      <c r="Q97" s="148"/>
      <c r="R97" s="148"/>
      <c r="S97" s="148"/>
      <c r="T97" s="148"/>
      <c r="U97" s="148"/>
      <c r="V97" s="148"/>
      <c r="W97" s="148"/>
      <c r="X97" s="148"/>
      <c r="Y97" s="148"/>
      <c r="Z97" s="148"/>
      <c r="AA97" s="148"/>
      <c r="AB97" s="148"/>
      <c r="AC97" s="148"/>
    </row>
    <row r="98" spans="1:29" s="149" customFormat="1" outlineLevel="1" x14ac:dyDescent="0.2">
      <c r="A98" s="411"/>
      <c r="B98" s="1599"/>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960</v>
      </c>
      <c r="L98" s="420">
        <f t="shared" ref="L98:L105" si="19">SUMIFS(D$95:D$114,E$95:E$114,"="&amp;$K98)</f>
        <v>0</v>
      </c>
      <c r="M98" s="420">
        <f t="shared" ref="M98:M105" si="20">SUMIFS(G$95:G$114,E$95:E$114,"="&amp;$K98)</f>
        <v>0</v>
      </c>
      <c r="N98" s="425"/>
      <c r="O98" s="442" t="s">
        <v>1047</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599"/>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961</v>
      </c>
      <c r="L99" s="420">
        <f t="shared" si="19"/>
        <v>0</v>
      </c>
      <c r="M99" s="420">
        <f t="shared" si="20"/>
        <v>0</v>
      </c>
      <c r="N99" s="425"/>
      <c r="O99" s="442" t="s">
        <v>1048</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599"/>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962</v>
      </c>
      <c r="L100" s="420">
        <f t="shared" si="19"/>
        <v>0</v>
      </c>
      <c r="M100" s="420">
        <f t="shared" si="20"/>
        <v>0</v>
      </c>
      <c r="N100" s="425"/>
      <c r="O100" s="442" t="s">
        <v>1049</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599"/>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963</v>
      </c>
      <c r="L101" s="420">
        <f t="shared" si="19"/>
        <v>0</v>
      </c>
      <c r="M101" s="420">
        <f t="shared" si="20"/>
        <v>0</v>
      </c>
      <c r="N101" s="425"/>
      <c r="O101" s="442" t="s">
        <v>1050</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599"/>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964</v>
      </c>
      <c r="L102" s="420">
        <f t="shared" si="19"/>
        <v>0</v>
      </c>
      <c r="M102" s="420">
        <f t="shared" si="20"/>
        <v>0</v>
      </c>
      <c r="N102" s="425"/>
      <c r="O102" s="442" t="s">
        <v>1051</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599"/>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965</v>
      </c>
      <c r="L103" s="420">
        <f t="shared" si="19"/>
        <v>0</v>
      </c>
      <c r="M103" s="420">
        <f t="shared" si="20"/>
        <v>0</v>
      </c>
      <c r="N103" s="425"/>
      <c r="O103" s="442" t="s">
        <v>1052</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599"/>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966</v>
      </c>
      <c r="L104" s="420">
        <f t="shared" si="19"/>
        <v>0</v>
      </c>
      <c r="M104" s="420">
        <f t="shared" si="20"/>
        <v>0</v>
      </c>
      <c r="N104" s="425"/>
      <c r="O104" s="442" t="s">
        <v>1053</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599"/>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967</v>
      </c>
      <c r="L105" s="420">
        <f t="shared" si="19"/>
        <v>0</v>
      </c>
      <c r="M105" s="420">
        <f t="shared" si="20"/>
        <v>0</v>
      </c>
      <c r="N105" s="425"/>
      <c r="O105" s="442" t="s">
        <v>1054</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599"/>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599"/>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599"/>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599"/>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599"/>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599"/>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599"/>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599"/>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1076</v>
      </c>
      <c r="B114" s="1599"/>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1860</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599"/>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599"/>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955</v>
      </c>
      <c r="M117" s="399" t="s">
        <v>958</v>
      </c>
      <c r="N117" s="425"/>
      <c r="O117" s="425"/>
      <c r="P117" s="1600" t="s">
        <v>958</v>
      </c>
      <c r="Q117" s="148"/>
      <c r="R117" s="148"/>
      <c r="S117" s="148"/>
      <c r="T117" s="148"/>
      <c r="U117" s="148"/>
      <c r="V117" s="148"/>
      <c r="W117" s="148"/>
      <c r="X117" s="148"/>
      <c r="Y117" s="148"/>
      <c r="Z117" s="148"/>
      <c r="AA117" s="148"/>
      <c r="AB117" s="148"/>
      <c r="AC117" s="148"/>
    </row>
    <row r="118" spans="1:29" s="149" customFormat="1" outlineLevel="1" x14ac:dyDescent="0.2">
      <c r="A118" s="411"/>
      <c r="B118" s="1599"/>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959</v>
      </c>
      <c r="L118" s="420">
        <f>SUMIFS(D$116:D$135,E$116:E$135,"="&amp;$K118)</f>
        <v>0</v>
      </c>
      <c r="M118" s="420">
        <f>SUMIFS(G$116:G$135,E$116:E$135,"="&amp;$K118)</f>
        <v>0</v>
      </c>
      <c r="N118" s="425"/>
      <c r="O118" s="391"/>
      <c r="P118" s="1600"/>
      <c r="Q118" s="148"/>
      <c r="R118" s="148"/>
      <c r="S118" s="148"/>
      <c r="T118" s="148"/>
      <c r="U118" s="148"/>
      <c r="V118" s="148"/>
      <c r="W118" s="148"/>
      <c r="X118" s="148"/>
      <c r="Y118" s="148"/>
      <c r="Z118" s="148"/>
      <c r="AA118" s="148"/>
      <c r="AB118" s="148"/>
      <c r="AC118" s="148"/>
    </row>
    <row r="119" spans="1:29" s="149" customFormat="1" outlineLevel="1" x14ac:dyDescent="0.2">
      <c r="A119" s="631"/>
      <c r="B119" s="1599"/>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960</v>
      </c>
      <c r="L119" s="420">
        <f t="shared" ref="L119:L126" si="23">SUMIFS(D$116:D$135,E$116:E$135,"="&amp;$K119)</f>
        <v>0</v>
      </c>
      <c r="M119" s="420">
        <f t="shared" ref="M119:M126" si="24">SUMIFS(G$116:G$135,E$116:E$135,"="&amp;$K119)</f>
        <v>0</v>
      </c>
      <c r="N119" s="425"/>
      <c r="O119" s="442" t="s">
        <v>1047</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599"/>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961</v>
      </c>
      <c r="L120" s="420">
        <f t="shared" si="23"/>
        <v>0</v>
      </c>
      <c r="M120" s="420">
        <f t="shared" si="24"/>
        <v>0</v>
      </c>
      <c r="N120" s="425"/>
      <c r="O120" s="442" t="s">
        <v>1048</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599"/>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962</v>
      </c>
      <c r="L121" s="420">
        <f t="shared" si="23"/>
        <v>0</v>
      </c>
      <c r="M121" s="420">
        <f t="shared" si="24"/>
        <v>0</v>
      </c>
      <c r="N121" s="425"/>
      <c r="O121" s="442" t="s">
        <v>1049</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599"/>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963</v>
      </c>
      <c r="L122" s="420">
        <f t="shared" si="23"/>
        <v>0</v>
      </c>
      <c r="M122" s="420">
        <f t="shared" si="24"/>
        <v>0</v>
      </c>
      <c r="N122" s="425"/>
      <c r="O122" s="442" t="s">
        <v>1050</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599"/>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964</v>
      </c>
      <c r="L123" s="420">
        <f t="shared" si="23"/>
        <v>0</v>
      </c>
      <c r="M123" s="420">
        <f t="shared" si="24"/>
        <v>0</v>
      </c>
      <c r="N123" s="425"/>
      <c r="O123" s="442" t="s">
        <v>1051</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599"/>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965</v>
      </c>
      <c r="L124" s="420">
        <f t="shared" si="23"/>
        <v>0</v>
      </c>
      <c r="M124" s="420">
        <f t="shared" si="24"/>
        <v>0</v>
      </c>
      <c r="N124" s="425"/>
      <c r="O124" s="442" t="s">
        <v>1052</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599"/>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966</v>
      </c>
      <c r="L125" s="420">
        <f t="shared" si="23"/>
        <v>0</v>
      </c>
      <c r="M125" s="420">
        <f t="shared" si="24"/>
        <v>0</v>
      </c>
      <c r="N125" s="425"/>
      <c r="O125" s="442" t="s">
        <v>1053</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599"/>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967</v>
      </c>
      <c r="L126" s="420">
        <f t="shared" si="23"/>
        <v>0</v>
      </c>
      <c r="M126" s="420">
        <f t="shared" si="24"/>
        <v>0</v>
      </c>
      <c r="N126" s="425"/>
      <c r="O126" s="442" t="s">
        <v>1054</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599"/>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599"/>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599"/>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599"/>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599"/>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599"/>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599"/>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599"/>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1076</v>
      </c>
      <c r="B135" s="1599"/>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1861</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599"/>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599"/>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955</v>
      </c>
      <c r="M138" s="399" t="s">
        <v>958</v>
      </c>
      <c r="N138" s="425"/>
      <c r="O138" s="425"/>
      <c r="P138" s="1600" t="s">
        <v>958</v>
      </c>
      <c r="Q138" s="148"/>
      <c r="R138" s="148"/>
      <c r="S138" s="148"/>
      <c r="T138" s="148"/>
      <c r="U138" s="148"/>
      <c r="V138" s="148"/>
      <c r="W138" s="148"/>
      <c r="X138" s="148"/>
      <c r="Y138" s="148"/>
      <c r="Z138" s="148"/>
      <c r="AA138" s="148"/>
      <c r="AB138" s="148"/>
      <c r="AC138" s="148"/>
    </row>
    <row r="139" spans="1:29" s="149" customFormat="1" outlineLevel="1" x14ac:dyDescent="0.2">
      <c r="A139" s="411"/>
      <c r="B139" s="1599"/>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959</v>
      </c>
      <c r="L139" s="420">
        <f>SUMIFS(D$137:D$156,E$137:E$156,"="&amp;$K139)</f>
        <v>0</v>
      </c>
      <c r="M139" s="420">
        <f>SUMIFS(G$137:G$156,E$137:E$156,"="&amp;$K139)</f>
        <v>0</v>
      </c>
      <c r="N139" s="425"/>
      <c r="O139" s="391"/>
      <c r="P139" s="1600"/>
      <c r="Q139" s="148"/>
      <c r="R139" s="148"/>
      <c r="S139" s="148"/>
      <c r="T139" s="148"/>
      <c r="U139" s="148"/>
      <c r="V139" s="148"/>
      <c r="W139" s="148"/>
      <c r="X139" s="148"/>
      <c r="Y139" s="148"/>
      <c r="Z139" s="148"/>
      <c r="AA139" s="148"/>
      <c r="AB139" s="148"/>
      <c r="AC139" s="148"/>
    </row>
    <row r="140" spans="1:29" s="149" customFormat="1" outlineLevel="1" x14ac:dyDescent="0.2">
      <c r="A140" s="411"/>
      <c r="B140" s="1599"/>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960</v>
      </c>
      <c r="L140" s="420">
        <f t="shared" ref="L140:L147" si="28">SUMIFS(D$137:D$156,E$137:E$156,"="&amp;$K140)</f>
        <v>0</v>
      </c>
      <c r="M140" s="420">
        <f t="shared" ref="M140:M147" si="29">SUMIFS(G$137:G$156,E$137:E$156,"="&amp;$K140)</f>
        <v>0</v>
      </c>
      <c r="N140" s="425"/>
      <c r="O140" s="442" t="s">
        <v>1047</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599"/>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961</v>
      </c>
      <c r="L141" s="420">
        <f t="shared" si="28"/>
        <v>0</v>
      </c>
      <c r="M141" s="420">
        <f t="shared" si="29"/>
        <v>0</v>
      </c>
      <c r="N141" s="425"/>
      <c r="O141" s="442" t="s">
        <v>1048</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599"/>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962</v>
      </c>
      <c r="L142" s="420">
        <f t="shared" si="28"/>
        <v>0</v>
      </c>
      <c r="M142" s="420">
        <f t="shared" si="29"/>
        <v>0</v>
      </c>
      <c r="N142" s="425"/>
      <c r="O142" s="442" t="s">
        <v>1049</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599"/>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963</v>
      </c>
      <c r="L143" s="420">
        <f t="shared" si="28"/>
        <v>0</v>
      </c>
      <c r="M143" s="420">
        <f t="shared" si="29"/>
        <v>0</v>
      </c>
      <c r="N143" s="425"/>
      <c r="O143" s="442" t="s">
        <v>1050</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599"/>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964</v>
      </c>
      <c r="L144" s="420">
        <f t="shared" si="28"/>
        <v>0</v>
      </c>
      <c r="M144" s="420">
        <f t="shared" si="29"/>
        <v>0</v>
      </c>
      <c r="N144" s="425"/>
      <c r="O144" s="442" t="s">
        <v>1051</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599"/>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965</v>
      </c>
      <c r="L145" s="420">
        <f t="shared" si="28"/>
        <v>0</v>
      </c>
      <c r="M145" s="420">
        <f t="shared" si="29"/>
        <v>0</v>
      </c>
      <c r="N145" s="425"/>
      <c r="O145" s="442" t="s">
        <v>1052</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599"/>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966</v>
      </c>
      <c r="L146" s="420">
        <f t="shared" si="28"/>
        <v>0</v>
      </c>
      <c r="M146" s="420">
        <f t="shared" si="29"/>
        <v>0</v>
      </c>
      <c r="N146" s="425"/>
      <c r="O146" s="442" t="s">
        <v>1053</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599"/>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967</v>
      </c>
      <c r="L147" s="420">
        <f t="shared" si="28"/>
        <v>0</v>
      </c>
      <c r="M147" s="420">
        <f t="shared" si="29"/>
        <v>0</v>
      </c>
      <c r="N147" s="425"/>
      <c r="O147" s="442" t="s">
        <v>1054</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599"/>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599"/>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599"/>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599"/>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599"/>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599"/>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599"/>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599"/>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1076</v>
      </c>
      <c r="B156" s="1599"/>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1862</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599"/>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599"/>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955</v>
      </c>
      <c r="M159" s="399" t="s">
        <v>958</v>
      </c>
      <c r="N159" s="425"/>
      <c r="O159" s="425"/>
      <c r="P159" s="1600" t="s">
        <v>958</v>
      </c>
      <c r="Q159" s="148"/>
      <c r="R159" s="148"/>
      <c r="S159" s="148"/>
      <c r="T159" s="148"/>
      <c r="U159" s="148"/>
      <c r="V159" s="148"/>
      <c r="W159" s="148"/>
      <c r="X159" s="148"/>
      <c r="Y159" s="148"/>
      <c r="Z159" s="148"/>
      <c r="AA159" s="148"/>
      <c r="AB159" s="148"/>
      <c r="AC159" s="148"/>
    </row>
    <row r="160" spans="1:29" s="149" customFormat="1" outlineLevel="1" x14ac:dyDescent="0.2">
      <c r="A160" s="411"/>
      <c r="B160" s="1599"/>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959</v>
      </c>
      <c r="L160" s="420">
        <f>SUMIFS(D$158:D$177,E$158:E$177,"="&amp;$K160)</f>
        <v>0</v>
      </c>
      <c r="M160" s="420">
        <f>SUMIFS(G$158:G$177,E$158:E$177,"="&amp;$K160)</f>
        <v>0</v>
      </c>
      <c r="N160" s="425"/>
      <c r="O160" s="391"/>
      <c r="P160" s="1600"/>
      <c r="Q160" s="148"/>
      <c r="R160" s="148"/>
      <c r="S160" s="148"/>
      <c r="T160" s="148"/>
      <c r="U160" s="148"/>
      <c r="V160" s="148"/>
      <c r="W160" s="148"/>
      <c r="X160" s="148"/>
      <c r="Y160" s="148"/>
      <c r="Z160" s="148"/>
      <c r="AA160" s="148"/>
      <c r="AB160" s="148"/>
      <c r="AC160" s="148"/>
    </row>
    <row r="161" spans="1:29" s="149" customFormat="1" outlineLevel="1" x14ac:dyDescent="0.2">
      <c r="A161" s="411"/>
      <c r="B161" s="1599"/>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960</v>
      </c>
      <c r="L161" s="420">
        <f t="shared" ref="L161:L168" si="32">SUMIFS(D$158:D$177,E$158:E$177,"="&amp;$K161)</f>
        <v>0</v>
      </c>
      <c r="M161" s="420">
        <f t="shared" ref="M161:M168" si="33">SUMIFS(G$158:G$177,E$158:E$177,"="&amp;$K161)</f>
        <v>0</v>
      </c>
      <c r="N161" s="425"/>
      <c r="O161" s="442" t="s">
        <v>1047</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599"/>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961</v>
      </c>
      <c r="L162" s="420">
        <f t="shared" si="32"/>
        <v>0</v>
      </c>
      <c r="M162" s="420">
        <f t="shared" si="33"/>
        <v>0</v>
      </c>
      <c r="N162" s="425"/>
      <c r="O162" s="442" t="s">
        <v>1048</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599"/>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962</v>
      </c>
      <c r="L163" s="420">
        <f t="shared" si="32"/>
        <v>0</v>
      </c>
      <c r="M163" s="420">
        <f t="shared" si="33"/>
        <v>0</v>
      </c>
      <c r="N163" s="425"/>
      <c r="O163" s="442" t="s">
        <v>1049</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599"/>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963</v>
      </c>
      <c r="L164" s="420">
        <f t="shared" si="32"/>
        <v>0</v>
      </c>
      <c r="M164" s="420">
        <f t="shared" si="33"/>
        <v>0</v>
      </c>
      <c r="N164" s="425"/>
      <c r="O164" s="442" t="s">
        <v>1050</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599"/>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964</v>
      </c>
      <c r="L165" s="420">
        <f t="shared" si="32"/>
        <v>0</v>
      </c>
      <c r="M165" s="420">
        <f t="shared" si="33"/>
        <v>0</v>
      </c>
      <c r="N165" s="425"/>
      <c r="O165" s="442" t="s">
        <v>1051</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599"/>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965</v>
      </c>
      <c r="L166" s="420">
        <f t="shared" si="32"/>
        <v>0</v>
      </c>
      <c r="M166" s="420">
        <f t="shared" si="33"/>
        <v>0</v>
      </c>
      <c r="N166" s="425"/>
      <c r="O166" s="442" t="s">
        <v>1052</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599"/>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966</v>
      </c>
      <c r="L167" s="420">
        <f t="shared" si="32"/>
        <v>0</v>
      </c>
      <c r="M167" s="420">
        <f t="shared" si="33"/>
        <v>0</v>
      </c>
      <c r="N167" s="425"/>
      <c r="O167" s="442" t="s">
        <v>1053</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599"/>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967</v>
      </c>
      <c r="L168" s="420">
        <f t="shared" si="32"/>
        <v>0</v>
      </c>
      <c r="M168" s="420">
        <f t="shared" si="33"/>
        <v>0</v>
      </c>
      <c r="N168" s="425"/>
      <c r="O168" s="442" t="s">
        <v>1054</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599"/>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599"/>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599"/>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599"/>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599"/>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599"/>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599"/>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599"/>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1076</v>
      </c>
      <c r="B177" s="1599"/>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599"/>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599"/>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955</v>
      </c>
      <c r="M180" s="399" t="s">
        <v>958</v>
      </c>
      <c r="N180" s="425"/>
      <c r="O180" s="425"/>
      <c r="P180" s="1600" t="s">
        <v>958</v>
      </c>
      <c r="Q180" s="148"/>
      <c r="R180" s="148"/>
      <c r="S180" s="148"/>
      <c r="T180" s="148"/>
      <c r="U180" s="148"/>
      <c r="V180" s="148"/>
      <c r="W180" s="148"/>
      <c r="X180" s="148"/>
      <c r="Y180" s="148"/>
      <c r="Z180" s="148"/>
      <c r="AA180" s="148"/>
      <c r="AB180" s="148"/>
      <c r="AC180" s="148"/>
    </row>
    <row r="181" spans="1:29" s="149" customFormat="1" outlineLevel="1" x14ac:dyDescent="0.2">
      <c r="A181" s="411"/>
      <c r="B181" s="1599"/>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959</v>
      </c>
      <c r="L181" s="420">
        <f>SUMIFS(D$179:D$198,E$179:E$198,"="&amp;$K181)</f>
        <v>0</v>
      </c>
      <c r="M181" s="420">
        <f>SUMIFS(G$179:G$198,E$179:E$198,"="&amp;$K181)</f>
        <v>0</v>
      </c>
      <c r="N181" s="425"/>
      <c r="O181" s="391"/>
      <c r="P181" s="1600"/>
      <c r="Q181" s="148"/>
      <c r="R181" s="148"/>
      <c r="S181" s="148"/>
      <c r="T181" s="148"/>
      <c r="U181" s="148"/>
      <c r="V181" s="148"/>
      <c r="W181" s="148"/>
      <c r="X181" s="148"/>
      <c r="Y181" s="148"/>
      <c r="Z181" s="148"/>
      <c r="AA181" s="148"/>
      <c r="AB181" s="148"/>
      <c r="AC181" s="148"/>
    </row>
    <row r="182" spans="1:29" s="149" customFormat="1" outlineLevel="1" x14ac:dyDescent="0.2">
      <c r="A182" s="411"/>
      <c r="B182" s="1599"/>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960</v>
      </c>
      <c r="L182" s="420">
        <f t="shared" ref="L182:L189" si="36">SUMIFS(D$53:D$72,E$53:E$72,"="&amp;$K182)</f>
        <v>0</v>
      </c>
      <c r="M182" s="420">
        <f t="shared" ref="M182:M189" si="37">SUMIFS(G$179:G$198,E$179:E$198,"="&amp;$K182)</f>
        <v>0</v>
      </c>
      <c r="N182" s="425"/>
      <c r="O182" s="442" t="s">
        <v>1047</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599"/>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961</v>
      </c>
      <c r="L183" s="420">
        <f t="shared" si="36"/>
        <v>0</v>
      </c>
      <c r="M183" s="420">
        <f t="shared" si="37"/>
        <v>0</v>
      </c>
      <c r="N183" s="425"/>
      <c r="O183" s="442" t="s">
        <v>1048</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599"/>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962</v>
      </c>
      <c r="L184" s="420">
        <f t="shared" si="36"/>
        <v>0</v>
      </c>
      <c r="M184" s="420">
        <f t="shared" si="37"/>
        <v>0</v>
      </c>
      <c r="N184" s="425"/>
      <c r="O184" s="442" t="s">
        <v>1049</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599"/>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963</v>
      </c>
      <c r="L185" s="420">
        <f t="shared" si="36"/>
        <v>0</v>
      </c>
      <c r="M185" s="420">
        <f t="shared" si="37"/>
        <v>0</v>
      </c>
      <c r="N185" s="425"/>
      <c r="O185" s="442" t="s">
        <v>1050</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599"/>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964</v>
      </c>
      <c r="L186" s="420">
        <f t="shared" si="36"/>
        <v>0</v>
      </c>
      <c r="M186" s="420">
        <f t="shared" si="37"/>
        <v>0</v>
      </c>
      <c r="N186" s="425"/>
      <c r="O186" s="442" t="s">
        <v>1051</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599"/>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965</v>
      </c>
      <c r="L187" s="420">
        <f t="shared" si="36"/>
        <v>0</v>
      </c>
      <c r="M187" s="420">
        <f t="shared" si="37"/>
        <v>0</v>
      </c>
      <c r="N187" s="425"/>
      <c r="O187" s="442" t="s">
        <v>1052</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599"/>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966</v>
      </c>
      <c r="L188" s="420">
        <f t="shared" si="36"/>
        <v>0</v>
      </c>
      <c r="M188" s="420">
        <f t="shared" si="37"/>
        <v>0</v>
      </c>
      <c r="N188" s="425"/>
      <c r="O188" s="442" t="s">
        <v>1053</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599"/>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967</v>
      </c>
      <c r="L189" s="420">
        <f t="shared" si="36"/>
        <v>0</v>
      </c>
      <c r="M189" s="420">
        <f t="shared" si="37"/>
        <v>0</v>
      </c>
      <c r="N189" s="425"/>
      <c r="O189" s="442" t="s">
        <v>1054</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599"/>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599"/>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599"/>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599"/>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599"/>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599"/>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599"/>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599"/>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1076</v>
      </c>
      <c r="B198" s="1599"/>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1083</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599"/>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599"/>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955</v>
      </c>
      <c r="M201" s="399" t="s">
        <v>958</v>
      </c>
      <c r="N201" s="425"/>
      <c r="O201" s="425"/>
      <c r="P201" s="1600" t="s">
        <v>958</v>
      </c>
      <c r="Q201" s="148"/>
      <c r="R201" s="148"/>
      <c r="S201" s="148"/>
      <c r="T201" s="148"/>
      <c r="U201" s="148"/>
      <c r="V201" s="148"/>
      <c r="W201" s="148"/>
      <c r="X201" s="148"/>
      <c r="Y201" s="148"/>
      <c r="Z201" s="148"/>
      <c r="AA201" s="148"/>
      <c r="AB201" s="148"/>
      <c r="AC201" s="148"/>
    </row>
    <row r="202" spans="1:29" s="149" customFormat="1" outlineLevel="1" x14ac:dyDescent="0.2">
      <c r="A202" s="411"/>
      <c r="B202" s="1599"/>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959</v>
      </c>
      <c r="L202" s="420">
        <f>SUMIFS(D$200:D$219,E$200:E$219,"="&amp;$K202)</f>
        <v>0</v>
      </c>
      <c r="M202" s="420">
        <f>SUMIFS(G$200:G$219,E$200:E$219,"="&amp;$K202)</f>
        <v>0</v>
      </c>
      <c r="N202" s="425"/>
      <c r="O202" s="391"/>
      <c r="P202" s="1600"/>
      <c r="Q202" s="148"/>
      <c r="R202" s="148"/>
      <c r="S202" s="148"/>
      <c r="T202" s="148"/>
      <c r="U202" s="148"/>
      <c r="V202" s="148"/>
      <c r="W202" s="148"/>
      <c r="X202" s="148"/>
      <c r="Y202" s="148"/>
      <c r="Z202" s="148"/>
      <c r="AA202" s="148"/>
      <c r="AB202" s="148"/>
      <c r="AC202" s="148"/>
    </row>
    <row r="203" spans="1:29" s="149" customFormat="1" outlineLevel="1" x14ac:dyDescent="0.2">
      <c r="A203" s="411"/>
      <c r="B203" s="1599"/>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960</v>
      </c>
      <c r="L203" s="420">
        <f t="shared" ref="L203:L210" si="40">SUMIFS(D$200:D$219,E$200:E$219,"="&amp;$K203)</f>
        <v>0</v>
      </c>
      <c r="M203" s="420">
        <f t="shared" ref="M203:M210" si="41">SUMIFS(G$200:G$219,E$200:E$219,"="&amp;$K203)</f>
        <v>0</v>
      </c>
      <c r="N203" s="425"/>
      <c r="O203" s="442" t="s">
        <v>1047</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599"/>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961</v>
      </c>
      <c r="L204" s="420">
        <f t="shared" si="40"/>
        <v>0</v>
      </c>
      <c r="M204" s="420">
        <f t="shared" si="41"/>
        <v>0</v>
      </c>
      <c r="N204" s="425"/>
      <c r="O204" s="442" t="s">
        <v>1048</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599"/>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962</v>
      </c>
      <c r="L205" s="420">
        <f t="shared" si="40"/>
        <v>0</v>
      </c>
      <c r="M205" s="420">
        <f t="shared" si="41"/>
        <v>0</v>
      </c>
      <c r="N205" s="425"/>
      <c r="O205" s="442" t="s">
        <v>1049</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599"/>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963</v>
      </c>
      <c r="L206" s="420">
        <f t="shared" si="40"/>
        <v>0</v>
      </c>
      <c r="M206" s="420">
        <f t="shared" si="41"/>
        <v>0</v>
      </c>
      <c r="N206" s="425"/>
      <c r="O206" s="442" t="s">
        <v>1050</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599"/>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964</v>
      </c>
      <c r="L207" s="420">
        <f t="shared" si="40"/>
        <v>0</v>
      </c>
      <c r="M207" s="420">
        <f t="shared" si="41"/>
        <v>0</v>
      </c>
      <c r="N207" s="425"/>
      <c r="O207" s="442" t="s">
        <v>1051</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599"/>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965</v>
      </c>
      <c r="L208" s="420">
        <f t="shared" si="40"/>
        <v>0</v>
      </c>
      <c r="M208" s="420">
        <f t="shared" si="41"/>
        <v>0</v>
      </c>
      <c r="N208" s="425"/>
      <c r="O208" s="442" t="s">
        <v>1052</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599"/>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966</v>
      </c>
      <c r="L209" s="420">
        <f t="shared" si="40"/>
        <v>0</v>
      </c>
      <c r="M209" s="420">
        <f t="shared" si="41"/>
        <v>0</v>
      </c>
      <c r="N209" s="425"/>
      <c r="O209" s="442" t="s">
        <v>1053</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599"/>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967</v>
      </c>
      <c r="L210" s="420">
        <f t="shared" si="40"/>
        <v>0</v>
      </c>
      <c r="M210" s="420">
        <f t="shared" si="41"/>
        <v>0</v>
      </c>
      <c r="N210" s="425"/>
      <c r="O210" s="442" t="s">
        <v>1054</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599"/>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599"/>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599"/>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599"/>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599"/>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599"/>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599"/>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599"/>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1076</v>
      </c>
      <c r="B219" s="1599"/>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599"/>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599"/>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955</v>
      </c>
      <c r="M222" s="399" t="s">
        <v>958</v>
      </c>
      <c r="N222" s="425"/>
      <c r="O222" s="425"/>
      <c r="P222" s="1600" t="s">
        <v>958</v>
      </c>
      <c r="Q222" s="148"/>
      <c r="R222" s="148"/>
      <c r="S222" s="148"/>
      <c r="T222" s="148"/>
      <c r="U222" s="148"/>
      <c r="V222" s="148"/>
      <c r="W222" s="148"/>
      <c r="X222" s="148"/>
      <c r="Y222" s="148"/>
      <c r="Z222" s="148"/>
      <c r="AA222" s="148"/>
      <c r="AB222" s="148"/>
      <c r="AC222" s="148"/>
    </row>
    <row r="223" spans="1:29" s="149" customFormat="1" outlineLevel="1" x14ac:dyDescent="0.2">
      <c r="A223" s="411"/>
      <c r="B223" s="1599"/>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959</v>
      </c>
      <c r="L223" s="420">
        <f>SUMIFS(D$221:D$240,E$221:E$240,"="&amp;$K223)</f>
        <v>0</v>
      </c>
      <c r="M223" s="420">
        <f>SUMIFS(G$221:G$240,E$221:E$240,"="&amp;$K223)</f>
        <v>0</v>
      </c>
      <c r="N223" s="425"/>
      <c r="O223" s="391"/>
      <c r="P223" s="1600"/>
      <c r="Q223" s="148"/>
      <c r="R223" s="148"/>
      <c r="S223" s="148"/>
      <c r="T223" s="148"/>
      <c r="U223" s="148"/>
      <c r="V223" s="148"/>
      <c r="W223" s="148"/>
      <c r="X223" s="148"/>
      <c r="Y223" s="148"/>
      <c r="Z223" s="148"/>
      <c r="AA223" s="148"/>
      <c r="AB223" s="148"/>
      <c r="AC223" s="148"/>
    </row>
    <row r="224" spans="1:29" s="149" customFormat="1" outlineLevel="1" x14ac:dyDescent="0.2">
      <c r="A224" s="411"/>
      <c r="B224" s="1599"/>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960</v>
      </c>
      <c r="L224" s="420">
        <f t="shared" ref="L224:L231" si="45">SUMIFS(D$221:D$240,E$221:E$240,"="&amp;$K224)</f>
        <v>0</v>
      </c>
      <c r="M224" s="420">
        <f t="shared" ref="M224:M231" si="46">SUMIFS(G$221:G$240,E$221:E$240,"="&amp;$K224)</f>
        <v>0</v>
      </c>
      <c r="N224" s="425"/>
      <c r="O224" s="442" t="s">
        <v>1047</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599"/>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961</v>
      </c>
      <c r="L225" s="420">
        <f t="shared" si="45"/>
        <v>0</v>
      </c>
      <c r="M225" s="420">
        <f t="shared" si="46"/>
        <v>0</v>
      </c>
      <c r="N225" s="425"/>
      <c r="O225" s="442" t="s">
        <v>1048</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599"/>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962</v>
      </c>
      <c r="L226" s="420">
        <f t="shared" si="45"/>
        <v>0</v>
      </c>
      <c r="M226" s="420">
        <f t="shared" si="46"/>
        <v>0</v>
      </c>
      <c r="N226" s="425"/>
      <c r="O226" s="442" t="s">
        <v>1049</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599"/>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963</v>
      </c>
      <c r="L227" s="420">
        <f t="shared" si="45"/>
        <v>0</v>
      </c>
      <c r="M227" s="420">
        <f t="shared" si="46"/>
        <v>0</v>
      </c>
      <c r="N227" s="425"/>
      <c r="O227" s="442" t="s">
        <v>1050</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599"/>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964</v>
      </c>
      <c r="L228" s="420">
        <f t="shared" si="45"/>
        <v>0</v>
      </c>
      <c r="M228" s="420">
        <f t="shared" si="46"/>
        <v>0</v>
      </c>
      <c r="N228" s="425"/>
      <c r="O228" s="442" t="s">
        <v>1051</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599"/>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965</v>
      </c>
      <c r="L229" s="420">
        <f t="shared" si="45"/>
        <v>0</v>
      </c>
      <c r="M229" s="420">
        <f t="shared" si="46"/>
        <v>0</v>
      </c>
      <c r="N229" s="425"/>
      <c r="O229" s="442" t="s">
        <v>1052</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599"/>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966</v>
      </c>
      <c r="L230" s="420">
        <f t="shared" si="45"/>
        <v>0</v>
      </c>
      <c r="M230" s="420">
        <f t="shared" si="46"/>
        <v>0</v>
      </c>
      <c r="N230" s="425"/>
      <c r="O230" s="442" t="s">
        <v>1053</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599"/>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967</v>
      </c>
      <c r="L231" s="420">
        <f t="shared" si="45"/>
        <v>0</v>
      </c>
      <c r="M231" s="420">
        <f t="shared" si="46"/>
        <v>0</v>
      </c>
      <c r="N231" s="425"/>
      <c r="O231" s="442" t="s">
        <v>1054</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599"/>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599"/>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599"/>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599"/>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599"/>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599"/>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599"/>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599"/>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1076</v>
      </c>
      <c r="B240" s="1603"/>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1469</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604" t="s">
        <v>1981</v>
      </c>
      <c r="B246" s="1604"/>
      <c r="C246" s="1604"/>
      <c r="D246" s="1604"/>
      <c r="E246" s="1604"/>
      <c r="F246" s="1604"/>
      <c r="G246" s="1604"/>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34" t="s">
        <v>1485</v>
      </c>
      <c r="B247" s="1534"/>
      <c r="C247" s="1534"/>
      <c r="D247" s="1534"/>
      <c r="E247" s="1534"/>
      <c r="F247" s="1534"/>
      <c r="G247" s="1534"/>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34" t="s">
        <v>1486</v>
      </c>
      <c r="B248" s="1534"/>
      <c r="C248" s="1534"/>
      <c r="D248" s="1534"/>
      <c r="E248" s="1534"/>
      <c r="F248" s="1534"/>
      <c r="G248" s="1534"/>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34" t="s">
        <v>1487</v>
      </c>
      <c r="B249" s="1534"/>
      <c r="C249" s="1534"/>
      <c r="D249" s="1534"/>
      <c r="E249" s="1534"/>
      <c r="F249" s="1534"/>
      <c r="G249" s="1534"/>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1470</v>
      </c>
      <c r="B251" s="694" t="s">
        <v>1471</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1472</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1473</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1474</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1475</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A246:G246"/>
    <mergeCell ref="A247:G247"/>
    <mergeCell ref="A248:G248"/>
    <mergeCell ref="A249:G249"/>
    <mergeCell ref="B116:B135"/>
    <mergeCell ref="P117:P118"/>
    <mergeCell ref="B200:B219"/>
    <mergeCell ref="P201:P202"/>
    <mergeCell ref="B221:B240"/>
    <mergeCell ref="P222:P223"/>
    <mergeCell ref="B137:B156"/>
    <mergeCell ref="P138:P139"/>
    <mergeCell ref="B158:B177"/>
    <mergeCell ref="P159:P160"/>
    <mergeCell ref="B179:B198"/>
    <mergeCell ref="P180:P181"/>
    <mergeCell ref="R45:R46"/>
    <mergeCell ref="B74:B93"/>
    <mergeCell ref="P75:P76"/>
    <mergeCell ref="B95:B114"/>
    <mergeCell ref="P96:P97"/>
    <mergeCell ref="B53:B72"/>
    <mergeCell ref="P54:P55"/>
    <mergeCell ref="B11:B30"/>
    <mergeCell ref="P12:P13"/>
    <mergeCell ref="B32:B51"/>
    <mergeCell ref="P33:P34"/>
    <mergeCell ref="B1:J1"/>
    <mergeCell ref="A3:J3"/>
    <mergeCell ref="A7:A8"/>
    <mergeCell ref="B7:B8"/>
    <mergeCell ref="C7:C8"/>
    <mergeCell ref="D7:G7"/>
    <mergeCell ref="H7:H8"/>
    <mergeCell ref="I7:I8"/>
    <mergeCell ref="J7:J8"/>
    <mergeCell ref="I5:J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40625" defaultRowHeight="15" x14ac:dyDescent="0.25"/>
  <cols>
    <col min="1" max="1" width="7.28515625" style="1116" customWidth="1"/>
    <col min="2" max="2" width="45" style="1116" customWidth="1"/>
    <col min="3" max="3" width="7.85546875" style="1116" bestFit="1" customWidth="1"/>
    <col min="4" max="4" width="12" style="1116" customWidth="1"/>
    <col min="5" max="6" width="24.7109375" style="1116" customWidth="1"/>
    <col min="7" max="16384" width="9.140625" style="1116"/>
  </cols>
  <sheetData>
    <row r="1" spans="1:6" ht="43.5" customHeight="1" x14ac:dyDescent="0.25">
      <c r="C1" s="1605" t="s">
        <v>1982</v>
      </c>
      <c r="D1" s="1606"/>
      <c r="E1" s="1606"/>
      <c r="F1" s="1606"/>
    </row>
    <row r="2" spans="1:6" ht="25.5" customHeight="1" x14ac:dyDescent="0.25">
      <c r="A2" s="1554" t="s">
        <v>1983</v>
      </c>
      <c r="B2" s="1554"/>
      <c r="C2" s="1554"/>
      <c r="D2" s="1554"/>
      <c r="E2" s="1554"/>
      <c r="F2" s="1554"/>
    </row>
    <row r="3" spans="1:6" x14ac:dyDescent="0.25">
      <c r="A3" s="1217"/>
      <c r="B3" s="1218"/>
      <c r="C3" s="1218"/>
      <c r="D3" s="1218"/>
      <c r="E3" s="1218"/>
      <c r="F3" s="1218"/>
    </row>
    <row r="4" spans="1:6" x14ac:dyDescent="0.25">
      <c r="A4" s="1578" t="str">
        <f>i.04157!A4</f>
        <v xml:space="preserve">Даатгагчийн нэр: </v>
      </c>
      <c r="B4" s="1579"/>
      <c r="C4" s="1117"/>
      <c r="D4" s="1117"/>
      <c r="E4" s="1607" t="str">
        <f>i.04157!F4</f>
        <v>20.. оны .. сарын ..-ны өдөр</v>
      </c>
      <c r="F4" s="1607"/>
    </row>
    <row r="5" spans="1:6" x14ac:dyDescent="0.25">
      <c r="A5" s="1219"/>
      <c r="B5" s="1218"/>
      <c r="C5" s="1218"/>
      <c r="D5" s="1218"/>
      <c r="E5" s="1218"/>
      <c r="F5" s="1218"/>
    </row>
    <row r="6" spans="1:6" ht="25.5" x14ac:dyDescent="0.25">
      <c r="A6" s="1125" t="s">
        <v>258</v>
      </c>
      <c r="B6" s="1124" t="s">
        <v>428</v>
      </c>
      <c r="C6" s="1125" t="s">
        <v>270</v>
      </c>
      <c r="D6" s="1125" t="s">
        <v>1194</v>
      </c>
      <c r="E6" s="1125" t="s">
        <v>1195</v>
      </c>
      <c r="F6" s="1125" t="s">
        <v>1097</v>
      </c>
    </row>
    <row r="7" spans="1:6" x14ac:dyDescent="0.25">
      <c r="A7" s="1125" t="s">
        <v>260</v>
      </c>
      <c r="B7" s="1125" t="s">
        <v>261</v>
      </c>
      <c r="C7" s="1125" t="s">
        <v>272</v>
      </c>
      <c r="D7" s="1125">
        <v>1</v>
      </c>
      <c r="E7" s="1125">
        <v>2</v>
      </c>
      <c r="F7" s="1125" t="s">
        <v>1984</v>
      </c>
    </row>
    <row r="8" spans="1:6" ht="25.5" x14ac:dyDescent="0.25">
      <c r="A8" s="1125">
        <v>1</v>
      </c>
      <c r="B8" s="1220" t="s">
        <v>1985</v>
      </c>
      <c r="C8" s="1125">
        <v>1</v>
      </c>
      <c r="D8" s="1125"/>
      <c r="E8" s="1221">
        <f>E9+E18</f>
        <v>0</v>
      </c>
      <c r="F8" s="1221">
        <f>F9+F18</f>
        <v>0</v>
      </c>
    </row>
    <row r="9" spans="1:6" ht="25.5" x14ac:dyDescent="0.25">
      <c r="A9" s="778">
        <v>1.1000000000000001</v>
      </c>
      <c r="B9" s="1222" t="s">
        <v>1986</v>
      </c>
      <c r="C9" s="778">
        <v>2</v>
      </c>
      <c r="D9" s="1223"/>
      <c r="E9" s="1224">
        <f>SUM(E10:E17)</f>
        <v>0</v>
      </c>
      <c r="F9" s="1224">
        <f>SUM(F10:F17)</f>
        <v>0</v>
      </c>
    </row>
    <row r="10" spans="1:6" x14ac:dyDescent="0.25">
      <c r="A10" s="1225" t="s">
        <v>275</v>
      </c>
      <c r="B10" s="1226" t="s">
        <v>1047</v>
      </c>
      <c r="C10" s="1227">
        <v>3</v>
      </c>
      <c r="D10" s="1223">
        <v>0</v>
      </c>
      <c r="E10" s="1228">
        <f>i.04155a!Q957</f>
        <v>0</v>
      </c>
      <c r="F10" s="1229">
        <f t="shared" ref="F10:F83" si="0">E10*D10</f>
        <v>0</v>
      </c>
    </row>
    <row r="11" spans="1:6" x14ac:dyDescent="0.25">
      <c r="A11" s="1225" t="s">
        <v>277</v>
      </c>
      <c r="B11" s="1226" t="s">
        <v>1048</v>
      </c>
      <c r="C11" s="1227">
        <v>4</v>
      </c>
      <c r="D11" s="1223">
        <v>0.02</v>
      </c>
      <c r="E11" s="1228">
        <f>i.04155a!Q958</f>
        <v>0</v>
      </c>
      <c r="F11" s="1229">
        <f t="shared" si="0"/>
        <v>0</v>
      </c>
    </row>
    <row r="12" spans="1:6" x14ac:dyDescent="0.25">
      <c r="A12" s="1225" t="s">
        <v>279</v>
      </c>
      <c r="B12" s="1226" t="s">
        <v>1049</v>
      </c>
      <c r="C12" s="1227">
        <v>5</v>
      </c>
      <c r="D12" s="1223">
        <v>0.05</v>
      </c>
      <c r="E12" s="1228">
        <f>i.04155a!Q959</f>
        <v>0</v>
      </c>
      <c r="F12" s="1229">
        <f t="shared" si="0"/>
        <v>0</v>
      </c>
    </row>
    <row r="13" spans="1:6" x14ac:dyDescent="0.25">
      <c r="A13" s="1225" t="s">
        <v>281</v>
      </c>
      <c r="B13" s="1226" t="s">
        <v>1050</v>
      </c>
      <c r="C13" s="1227">
        <v>6</v>
      </c>
      <c r="D13" s="1223">
        <v>0.06</v>
      </c>
      <c r="E13" s="1228">
        <f>i.04155a!Q960</f>
        <v>0</v>
      </c>
      <c r="F13" s="1229">
        <f t="shared" si="0"/>
        <v>0</v>
      </c>
    </row>
    <row r="14" spans="1:6" x14ac:dyDescent="0.25">
      <c r="A14" s="1225" t="s">
        <v>283</v>
      </c>
      <c r="B14" s="1226" t="s">
        <v>1051</v>
      </c>
      <c r="C14" s="1227">
        <v>7</v>
      </c>
      <c r="D14" s="1223">
        <v>7.0000000000000007E-2</v>
      </c>
      <c r="E14" s="1228">
        <f>i.04155a!Q961</f>
        <v>0</v>
      </c>
      <c r="F14" s="1229">
        <f t="shared" si="0"/>
        <v>0</v>
      </c>
    </row>
    <row r="15" spans="1:6" x14ac:dyDescent="0.25">
      <c r="A15" s="1225" t="s">
        <v>285</v>
      </c>
      <c r="B15" s="1226" t="s">
        <v>1052</v>
      </c>
      <c r="C15" s="1227">
        <v>8</v>
      </c>
      <c r="D15" s="1223">
        <v>0.08</v>
      </c>
      <c r="E15" s="1228">
        <f>i.04155a!Q962</f>
        <v>0</v>
      </c>
      <c r="F15" s="1229">
        <f t="shared" si="0"/>
        <v>0</v>
      </c>
    </row>
    <row r="16" spans="1:6" x14ac:dyDescent="0.25">
      <c r="A16" s="1225" t="s">
        <v>287</v>
      </c>
      <c r="B16" s="1226" t="s">
        <v>1987</v>
      </c>
      <c r="C16" s="1227">
        <v>9</v>
      </c>
      <c r="D16" s="1223">
        <v>0.1</v>
      </c>
      <c r="E16" s="1228">
        <f>i.04155a!Q963</f>
        <v>0</v>
      </c>
      <c r="F16" s="1229">
        <f t="shared" si="0"/>
        <v>0</v>
      </c>
    </row>
    <row r="17" spans="1:6" x14ac:dyDescent="0.25">
      <c r="A17" s="1225" t="s">
        <v>1988</v>
      </c>
      <c r="B17" s="1226" t="s">
        <v>213</v>
      </c>
      <c r="C17" s="1227">
        <v>10</v>
      </c>
      <c r="D17" s="1223">
        <v>0.8</v>
      </c>
      <c r="E17" s="1228">
        <f>i.04155a!Q964</f>
        <v>0</v>
      </c>
      <c r="F17" s="1229">
        <f t="shared" si="0"/>
        <v>0</v>
      </c>
    </row>
    <row r="18" spans="1:6" ht="25.5" x14ac:dyDescent="0.25">
      <c r="A18" s="778">
        <v>1.2</v>
      </c>
      <c r="B18" s="1222" t="s">
        <v>1989</v>
      </c>
      <c r="C18" s="778">
        <v>11</v>
      </c>
      <c r="D18" s="1223"/>
      <c r="E18" s="1224">
        <f>SUM(E19:E26)</f>
        <v>0</v>
      </c>
      <c r="F18" s="1224">
        <f>SUM(F19:F26)</f>
        <v>0</v>
      </c>
    </row>
    <row r="19" spans="1:6" x14ac:dyDescent="0.25">
      <c r="A19" s="1225" t="s">
        <v>290</v>
      </c>
      <c r="B19" s="1226" t="s">
        <v>1047</v>
      </c>
      <c r="C19" s="1227">
        <v>12</v>
      </c>
      <c r="D19" s="1223">
        <v>0</v>
      </c>
      <c r="E19" s="1230">
        <f>i.04155б!I77</f>
        <v>0</v>
      </c>
      <c r="F19" s="1229">
        <f t="shared" si="0"/>
        <v>0</v>
      </c>
    </row>
    <row r="20" spans="1:6" x14ac:dyDescent="0.25">
      <c r="A20" s="1225" t="s">
        <v>292</v>
      </c>
      <c r="B20" s="1226" t="s">
        <v>1048</v>
      </c>
      <c r="C20" s="1227">
        <v>13</v>
      </c>
      <c r="D20" s="1223">
        <v>0.05</v>
      </c>
      <c r="E20" s="1230">
        <f>i.04155б!I78</f>
        <v>0</v>
      </c>
      <c r="F20" s="1229">
        <f t="shared" si="0"/>
        <v>0</v>
      </c>
    </row>
    <row r="21" spans="1:6" x14ac:dyDescent="0.25">
      <c r="A21" s="1225" t="s">
        <v>294</v>
      </c>
      <c r="B21" s="1226" t="s">
        <v>1049</v>
      </c>
      <c r="C21" s="1227">
        <v>14</v>
      </c>
      <c r="D21" s="1223">
        <v>7.0000000000000007E-2</v>
      </c>
      <c r="E21" s="1230">
        <f>i.04155б!I79</f>
        <v>0</v>
      </c>
      <c r="F21" s="1229">
        <f t="shared" si="0"/>
        <v>0</v>
      </c>
    </row>
    <row r="22" spans="1:6" x14ac:dyDescent="0.25">
      <c r="A22" s="1225" t="s">
        <v>296</v>
      </c>
      <c r="B22" s="1226" t="s">
        <v>1050</v>
      </c>
      <c r="C22" s="1227">
        <v>15</v>
      </c>
      <c r="D22" s="1223">
        <v>0.1</v>
      </c>
      <c r="E22" s="1230">
        <f>i.04155б!I80</f>
        <v>0</v>
      </c>
      <c r="F22" s="1229">
        <f t="shared" si="0"/>
        <v>0</v>
      </c>
    </row>
    <row r="23" spans="1:6" x14ac:dyDescent="0.25">
      <c r="A23" s="1225" t="s">
        <v>298</v>
      </c>
      <c r="B23" s="1226" t="s">
        <v>1051</v>
      </c>
      <c r="C23" s="1227">
        <v>16</v>
      </c>
      <c r="D23" s="1223">
        <v>0.12</v>
      </c>
      <c r="E23" s="1230">
        <f>i.04155б!I81</f>
        <v>0</v>
      </c>
      <c r="F23" s="1229">
        <f t="shared" si="0"/>
        <v>0</v>
      </c>
    </row>
    <row r="24" spans="1:6" x14ac:dyDescent="0.25">
      <c r="A24" s="1225" t="s">
        <v>300</v>
      </c>
      <c r="B24" s="1226" t="s">
        <v>1052</v>
      </c>
      <c r="C24" s="1227">
        <v>17</v>
      </c>
      <c r="D24" s="1223">
        <v>0.14000000000000001</v>
      </c>
      <c r="E24" s="1230">
        <f>i.04155б!I82</f>
        <v>0</v>
      </c>
      <c r="F24" s="1229">
        <f t="shared" si="0"/>
        <v>0</v>
      </c>
    </row>
    <row r="25" spans="1:6" x14ac:dyDescent="0.25">
      <c r="A25" s="1225" t="s">
        <v>302</v>
      </c>
      <c r="B25" s="1226" t="s">
        <v>1987</v>
      </c>
      <c r="C25" s="1227">
        <v>18</v>
      </c>
      <c r="D25" s="1223">
        <v>0.16</v>
      </c>
      <c r="E25" s="1230">
        <f>i.04155б!I83</f>
        <v>0</v>
      </c>
      <c r="F25" s="1229">
        <f t="shared" si="0"/>
        <v>0</v>
      </c>
    </row>
    <row r="26" spans="1:6" x14ac:dyDescent="0.25">
      <c r="A26" s="1225" t="s">
        <v>304</v>
      </c>
      <c r="B26" s="1226" t="s">
        <v>213</v>
      </c>
      <c r="C26" s="1227">
        <v>19</v>
      </c>
      <c r="D26" s="1223">
        <v>0.8</v>
      </c>
      <c r="E26" s="1230">
        <f>i.04155б!I84</f>
        <v>0</v>
      </c>
      <c r="F26" s="1229">
        <f t="shared" si="0"/>
        <v>0</v>
      </c>
    </row>
    <row r="27" spans="1:6" ht="25.5" x14ac:dyDescent="0.25">
      <c r="A27" s="1125">
        <v>2</v>
      </c>
      <c r="B27" s="1220" t="s">
        <v>1990</v>
      </c>
      <c r="C27" s="1125">
        <v>20</v>
      </c>
      <c r="D27" s="1125"/>
      <c r="E27" s="1231">
        <f>SUM(E28:E32)</f>
        <v>0</v>
      </c>
      <c r="F27" s="1231">
        <f>SUM(F28:F32)</f>
        <v>0</v>
      </c>
    </row>
    <row r="28" spans="1:6" x14ac:dyDescent="0.25">
      <c r="A28" s="1227">
        <v>2.1</v>
      </c>
      <c r="B28" s="1226" t="s">
        <v>27</v>
      </c>
      <c r="C28" s="1227">
        <v>21</v>
      </c>
      <c r="D28" s="1223">
        <v>0</v>
      </c>
      <c r="E28" s="1229">
        <f>i.04158а!M359</f>
        <v>0</v>
      </c>
      <c r="F28" s="1229">
        <f t="shared" si="0"/>
        <v>0</v>
      </c>
    </row>
    <row r="29" spans="1:6" x14ac:dyDescent="0.25">
      <c r="A29" s="1227">
        <v>2.2000000000000002</v>
      </c>
      <c r="B29" s="1226" t="s">
        <v>1883</v>
      </c>
      <c r="C29" s="1227">
        <v>22</v>
      </c>
      <c r="D29" s="1223">
        <v>0.25</v>
      </c>
      <c r="E29" s="1229">
        <f>i.04158а!M360</f>
        <v>0</v>
      </c>
      <c r="F29" s="1229">
        <f t="shared" si="0"/>
        <v>0</v>
      </c>
    </row>
    <row r="30" spans="1:6" x14ac:dyDescent="0.25">
      <c r="A30" s="1227">
        <v>2.2999999999999998</v>
      </c>
      <c r="B30" s="1226" t="s">
        <v>28</v>
      </c>
      <c r="C30" s="1227">
        <v>23</v>
      </c>
      <c r="D30" s="1223">
        <v>0.5</v>
      </c>
      <c r="E30" s="1229">
        <f>i.04158а!M361</f>
        <v>0</v>
      </c>
      <c r="F30" s="1229">
        <f t="shared" si="0"/>
        <v>0</v>
      </c>
    </row>
    <row r="31" spans="1:6" x14ac:dyDescent="0.25">
      <c r="A31" s="1227">
        <v>2.4</v>
      </c>
      <c r="B31" s="1226" t="s">
        <v>29</v>
      </c>
      <c r="C31" s="1227">
        <v>24</v>
      </c>
      <c r="D31" s="1223">
        <v>1</v>
      </c>
      <c r="E31" s="1229">
        <f>i.04158а!M362</f>
        <v>0</v>
      </c>
      <c r="F31" s="1229">
        <f t="shared" si="0"/>
        <v>0</v>
      </c>
    </row>
    <row r="32" spans="1:6" x14ac:dyDescent="0.25">
      <c r="A32" s="1227">
        <v>2.5</v>
      </c>
      <c r="B32" s="1226" t="s">
        <v>30</v>
      </c>
      <c r="C32" s="1227">
        <v>25</v>
      </c>
      <c r="D32" s="1223">
        <v>1</v>
      </c>
      <c r="E32" s="1229">
        <f>i.04158а!M363</f>
        <v>0</v>
      </c>
      <c r="F32" s="1229">
        <f t="shared" si="0"/>
        <v>0</v>
      </c>
    </row>
    <row r="33" spans="1:6" ht="25.5" x14ac:dyDescent="0.25">
      <c r="A33" s="1125">
        <v>3</v>
      </c>
      <c r="B33" s="1232" t="s">
        <v>1991</v>
      </c>
      <c r="C33" s="1125">
        <v>26</v>
      </c>
      <c r="D33" s="1125"/>
      <c r="E33" s="1373">
        <f>SUM(E34:E41)</f>
        <v>0</v>
      </c>
      <c r="F33" s="1231">
        <f>SUM(F34:F41)</f>
        <v>0</v>
      </c>
    </row>
    <row r="34" spans="1:6" x14ac:dyDescent="0.25">
      <c r="A34" s="1227">
        <v>3.1</v>
      </c>
      <c r="B34" s="1226" t="s">
        <v>1196</v>
      </c>
      <c r="C34" s="1227">
        <v>27</v>
      </c>
      <c r="D34" s="1371">
        <v>0</v>
      </c>
      <c r="E34" s="1375">
        <f>i.04158б!P14+i.04158б!P35+i.04158б!P56</f>
        <v>0</v>
      </c>
      <c r="F34" s="1372">
        <f t="shared" si="0"/>
        <v>0</v>
      </c>
    </row>
    <row r="35" spans="1:6" x14ac:dyDescent="0.25">
      <c r="A35" s="1227">
        <v>3.2</v>
      </c>
      <c r="B35" s="1226" t="s">
        <v>1048</v>
      </c>
      <c r="C35" s="1227">
        <v>28</v>
      </c>
      <c r="D35" s="1371">
        <v>1.6E-2</v>
      </c>
      <c r="E35" s="1375">
        <f>i.04158б!P15+i.04158б!P36+i.04158б!P57</f>
        <v>0</v>
      </c>
      <c r="F35" s="1372">
        <f t="shared" si="0"/>
        <v>0</v>
      </c>
    </row>
    <row r="36" spans="1:6" x14ac:dyDescent="0.25">
      <c r="A36" s="1227">
        <v>3.3</v>
      </c>
      <c r="B36" s="1226" t="s">
        <v>1049</v>
      </c>
      <c r="C36" s="1227">
        <v>29</v>
      </c>
      <c r="D36" s="1371">
        <v>0.04</v>
      </c>
      <c r="E36" s="1375">
        <f>i.04158б!P16+i.04158б!P37+i.04158б!P58</f>
        <v>0</v>
      </c>
      <c r="F36" s="1372">
        <f t="shared" si="0"/>
        <v>0</v>
      </c>
    </row>
    <row r="37" spans="1:6" x14ac:dyDescent="0.25">
      <c r="A37" s="1227">
        <v>3.4</v>
      </c>
      <c r="B37" s="1226" t="s">
        <v>1050</v>
      </c>
      <c r="C37" s="1227">
        <v>30</v>
      </c>
      <c r="D37" s="1371">
        <v>0.08</v>
      </c>
      <c r="E37" s="1375">
        <f>i.04158б!P17+i.04158б!P38+i.04158б!P59</f>
        <v>0</v>
      </c>
      <c r="F37" s="1372">
        <f t="shared" si="0"/>
        <v>0</v>
      </c>
    </row>
    <row r="38" spans="1:6" x14ac:dyDescent="0.25">
      <c r="A38" s="1227">
        <v>3.5</v>
      </c>
      <c r="B38" s="1226" t="s">
        <v>1051</v>
      </c>
      <c r="C38" s="1227">
        <v>31</v>
      </c>
      <c r="D38" s="1371">
        <v>0.16</v>
      </c>
      <c r="E38" s="1375">
        <f>i.04158б!P18+i.04158б!P39+i.04158б!P60</f>
        <v>0</v>
      </c>
      <c r="F38" s="1372">
        <f t="shared" si="0"/>
        <v>0</v>
      </c>
    </row>
    <row r="39" spans="1:6" x14ac:dyDescent="0.25">
      <c r="A39" s="1227">
        <v>3.6</v>
      </c>
      <c r="B39" s="1226" t="s">
        <v>1052</v>
      </c>
      <c r="C39" s="1227">
        <v>32</v>
      </c>
      <c r="D39" s="1371">
        <v>0.24</v>
      </c>
      <c r="E39" s="1375">
        <f>i.04158б!P19+i.04158б!P40+i.04158б!P61</f>
        <v>0</v>
      </c>
      <c r="F39" s="1372">
        <f t="shared" si="0"/>
        <v>0</v>
      </c>
    </row>
    <row r="40" spans="1:6" x14ac:dyDescent="0.25">
      <c r="A40" s="1227">
        <v>3.7</v>
      </c>
      <c r="B40" s="1226" t="s">
        <v>1053</v>
      </c>
      <c r="C40" s="1227">
        <v>33</v>
      </c>
      <c r="D40" s="1371">
        <v>0.3</v>
      </c>
      <c r="E40" s="1375">
        <f>i.04158б!P20+i.04158б!P41+i.04158б!P62</f>
        <v>0</v>
      </c>
      <c r="F40" s="1372">
        <f t="shared" si="0"/>
        <v>0</v>
      </c>
    </row>
    <row r="41" spans="1:6" x14ac:dyDescent="0.25">
      <c r="A41" s="1227">
        <v>3.8</v>
      </c>
      <c r="B41" s="1226" t="s">
        <v>1054</v>
      </c>
      <c r="C41" s="1227">
        <v>34</v>
      </c>
      <c r="D41" s="1371">
        <v>1</v>
      </c>
      <c r="E41" s="1375">
        <f>i.04158б!P21+i.04158б!P42+i.04158б!P63</f>
        <v>0</v>
      </c>
      <c r="F41" s="1372">
        <f t="shared" si="0"/>
        <v>0</v>
      </c>
    </row>
    <row r="42" spans="1:6" x14ac:dyDescent="0.25">
      <c r="A42" s="1125">
        <v>4</v>
      </c>
      <c r="B42" s="1220" t="s">
        <v>1992</v>
      </c>
      <c r="C42" s="1125">
        <v>35</v>
      </c>
      <c r="D42" s="1125"/>
      <c r="E42" s="1374">
        <f>SUM(E43:E47)</f>
        <v>0</v>
      </c>
      <c r="F42" s="1231">
        <f>SUM(F43:F47)</f>
        <v>0</v>
      </c>
    </row>
    <row r="43" spans="1:6" x14ac:dyDescent="0.25">
      <c r="A43" s="1227">
        <v>4.0999999999999996</v>
      </c>
      <c r="B43" s="1226" t="s">
        <v>27</v>
      </c>
      <c r="C43" s="1227">
        <v>36</v>
      </c>
      <c r="D43" s="1223">
        <v>0</v>
      </c>
      <c r="E43" s="1228">
        <f>i.04158а!O359</f>
        <v>0</v>
      </c>
      <c r="F43" s="1229">
        <f t="shared" si="0"/>
        <v>0</v>
      </c>
    </row>
    <row r="44" spans="1:6" x14ac:dyDescent="0.25">
      <c r="A44" s="1227">
        <v>4.2</v>
      </c>
      <c r="B44" s="1226" t="s">
        <v>1883</v>
      </c>
      <c r="C44" s="1227">
        <v>37</v>
      </c>
      <c r="D44" s="1223">
        <v>0.25</v>
      </c>
      <c r="E44" s="1228">
        <f>i.04158а!O360</f>
        <v>0</v>
      </c>
      <c r="F44" s="1229">
        <f t="shared" si="0"/>
        <v>0</v>
      </c>
    </row>
    <row r="45" spans="1:6" x14ac:dyDescent="0.25">
      <c r="A45" s="1227">
        <v>4.3</v>
      </c>
      <c r="B45" s="1226" t="s">
        <v>28</v>
      </c>
      <c r="C45" s="1227">
        <v>38</v>
      </c>
      <c r="D45" s="1223">
        <v>0.5</v>
      </c>
      <c r="E45" s="1228">
        <f>i.04158а!O361</f>
        <v>0</v>
      </c>
      <c r="F45" s="1229">
        <f t="shared" si="0"/>
        <v>0</v>
      </c>
    </row>
    <row r="46" spans="1:6" x14ac:dyDescent="0.25">
      <c r="A46" s="1227">
        <v>4.4000000000000004</v>
      </c>
      <c r="B46" s="1226" t="s">
        <v>29</v>
      </c>
      <c r="C46" s="1227">
        <v>39</v>
      </c>
      <c r="D46" s="1223">
        <v>1</v>
      </c>
      <c r="E46" s="1228">
        <f>i.04158а!O362</f>
        <v>0</v>
      </c>
      <c r="F46" s="1229">
        <f t="shared" si="0"/>
        <v>0</v>
      </c>
    </row>
    <row r="47" spans="1:6" x14ac:dyDescent="0.25">
      <c r="A47" s="1227">
        <v>4.5</v>
      </c>
      <c r="B47" s="1226" t="s">
        <v>30</v>
      </c>
      <c r="C47" s="1227">
        <v>40</v>
      </c>
      <c r="D47" s="1223">
        <v>1</v>
      </c>
      <c r="E47" s="1228">
        <f>i.04158а!O363</f>
        <v>0</v>
      </c>
      <c r="F47" s="1229">
        <f t="shared" si="0"/>
        <v>0</v>
      </c>
    </row>
    <row r="48" spans="1:6" ht="25.5" x14ac:dyDescent="0.25">
      <c r="A48" s="1125">
        <v>5</v>
      </c>
      <c r="B48" s="1220" t="s">
        <v>1993</v>
      </c>
      <c r="C48" s="1125">
        <v>41</v>
      </c>
      <c r="D48" s="1125"/>
      <c r="E48" s="1231">
        <f>SUM(E49:E56)</f>
        <v>0</v>
      </c>
      <c r="F48" s="1231">
        <f>SUM(F49:F56)</f>
        <v>0</v>
      </c>
    </row>
    <row r="49" spans="1:6" x14ac:dyDescent="0.25">
      <c r="A49" s="1227">
        <v>5.0999999999999996</v>
      </c>
      <c r="B49" s="1226" t="s">
        <v>1047</v>
      </c>
      <c r="C49" s="1227">
        <v>42</v>
      </c>
      <c r="D49" s="1223">
        <v>0</v>
      </c>
      <c r="E49" s="1228">
        <f>i.04155г!X12+i.04155г!Y12+i.04155г!X23+i.04155г!Y23+i.04155г!X34+i.04155г!Y34+i.04155г!X45+i.04155г!Y45</f>
        <v>0</v>
      </c>
      <c r="F49" s="1229">
        <f t="shared" si="0"/>
        <v>0</v>
      </c>
    </row>
    <row r="50" spans="1:6" x14ac:dyDescent="0.25">
      <c r="A50" s="1227">
        <v>5.2</v>
      </c>
      <c r="B50" s="1226" t="s">
        <v>1048</v>
      </c>
      <c r="C50" s="1227">
        <v>43</v>
      </c>
      <c r="D50" s="1223">
        <v>1.6E-2</v>
      </c>
      <c r="E50" s="1228">
        <f>i.04155г!X13+i.04155г!Y13+i.04155г!X24+i.04155г!Y24+i.04155г!X35+i.04155г!Y35+i.04155г!X46+i.04155г!Y46</f>
        <v>0</v>
      </c>
      <c r="F50" s="1229">
        <f t="shared" si="0"/>
        <v>0</v>
      </c>
    </row>
    <row r="51" spans="1:6" x14ac:dyDescent="0.25">
      <c r="A51" s="1227">
        <v>5.3</v>
      </c>
      <c r="B51" s="1226" t="s">
        <v>1049</v>
      </c>
      <c r="C51" s="1227">
        <v>44</v>
      </c>
      <c r="D51" s="1223">
        <v>0.02</v>
      </c>
      <c r="E51" s="1228">
        <f>i.04155г!X14+i.04155г!Y14+i.04155г!X25+i.04155г!Y25+i.04155г!X36+i.04155г!Y36+i.04155г!X47+i.04155г!Y47</f>
        <v>0</v>
      </c>
      <c r="F51" s="1229">
        <f t="shared" si="0"/>
        <v>0</v>
      </c>
    </row>
    <row r="52" spans="1:6" x14ac:dyDescent="0.25">
      <c r="A52" s="1227">
        <v>5.4</v>
      </c>
      <c r="B52" s="1226" t="s">
        <v>1050</v>
      </c>
      <c r="C52" s="1227">
        <v>45</v>
      </c>
      <c r="D52" s="1223">
        <v>0.04</v>
      </c>
      <c r="E52" s="1228">
        <f>i.04155г!X15+i.04155г!Y15+i.04155г!X26+i.04155г!Y26+i.04155г!X37+i.04155г!Y37+i.04155г!X48+i.04155г!Y48</f>
        <v>0</v>
      </c>
      <c r="F52" s="1229">
        <f t="shared" si="0"/>
        <v>0</v>
      </c>
    </row>
    <row r="53" spans="1:6" x14ac:dyDescent="0.25">
      <c r="A53" s="1227">
        <v>5.5</v>
      </c>
      <c r="B53" s="1226" t="s">
        <v>1051</v>
      </c>
      <c r="C53" s="1227">
        <v>46</v>
      </c>
      <c r="D53" s="1223">
        <v>0.08</v>
      </c>
      <c r="E53" s="1228">
        <f>i.04155г!X16+i.04155г!Y16+i.04155г!X27+i.04155г!Y27+i.04155г!X38+i.04155г!Y38+i.04155г!X49+i.04155г!Y49</f>
        <v>0</v>
      </c>
      <c r="F53" s="1229">
        <f t="shared" si="0"/>
        <v>0</v>
      </c>
    </row>
    <row r="54" spans="1:6" x14ac:dyDescent="0.25">
      <c r="A54" s="1227">
        <v>5.6</v>
      </c>
      <c r="B54" s="1226" t="s">
        <v>1052</v>
      </c>
      <c r="C54" s="1227">
        <v>47</v>
      </c>
      <c r="D54" s="1223">
        <v>0.12</v>
      </c>
      <c r="E54" s="1228">
        <f>i.04155г!X17+i.04155г!Y17+i.04155г!X28+i.04155г!Y28+i.04155г!X39+i.04155г!Y39+i.04155г!X50+i.04155г!Y50</f>
        <v>0</v>
      </c>
      <c r="F54" s="1229">
        <f t="shared" si="0"/>
        <v>0</v>
      </c>
    </row>
    <row r="55" spans="1:6" x14ac:dyDescent="0.25">
      <c r="A55" s="1227">
        <v>5.7</v>
      </c>
      <c r="B55" s="1226" t="s">
        <v>1053</v>
      </c>
      <c r="C55" s="1227">
        <v>48</v>
      </c>
      <c r="D55" s="1223">
        <v>0.2</v>
      </c>
      <c r="E55" s="1228">
        <f>i.04155г!X18+i.04155г!Y18+i.04155г!X29+i.04155г!Y29+i.04155г!X40+i.04155г!Y40+i.04155г!X51+i.04155г!Y51</f>
        <v>0</v>
      </c>
      <c r="F55" s="1229">
        <f t="shared" si="0"/>
        <v>0</v>
      </c>
    </row>
    <row r="56" spans="1:6" x14ac:dyDescent="0.25">
      <c r="A56" s="1227">
        <v>5.8</v>
      </c>
      <c r="B56" s="1226" t="s">
        <v>1054</v>
      </c>
      <c r="C56" s="1227">
        <v>49</v>
      </c>
      <c r="D56" s="1223">
        <v>0.7</v>
      </c>
      <c r="E56" s="1228">
        <f>i.04155г!X19+i.04155г!Y19+i.04155г!X30+i.04155г!Y30+i.04155г!X41+i.04155г!Y41+i.04155г!X52+i.04155г!Y52</f>
        <v>0</v>
      </c>
      <c r="F56" s="1229">
        <f t="shared" si="0"/>
        <v>0</v>
      </c>
    </row>
    <row r="57" spans="1:6" ht="25.5" x14ac:dyDescent="0.25">
      <c r="A57" s="1125">
        <v>6</v>
      </c>
      <c r="B57" s="1220" t="s">
        <v>1994</v>
      </c>
      <c r="C57" s="1125">
        <v>50</v>
      </c>
      <c r="D57" s="1125"/>
      <c r="E57" s="1373">
        <f>SUM(E58:E65)</f>
        <v>0</v>
      </c>
      <c r="F57" s="1231">
        <f>SUM(F58:F65)</f>
        <v>0</v>
      </c>
    </row>
    <row r="58" spans="1:6" x14ac:dyDescent="0.25">
      <c r="A58" s="1227">
        <v>6.1</v>
      </c>
      <c r="B58" s="1226" t="s">
        <v>1047</v>
      </c>
      <c r="C58" s="1227">
        <v>51</v>
      </c>
      <c r="D58" s="1371">
        <v>0</v>
      </c>
      <c r="E58" s="1375">
        <f>i.04158б!P77</f>
        <v>0</v>
      </c>
      <c r="F58" s="1372">
        <f t="shared" si="0"/>
        <v>0</v>
      </c>
    </row>
    <row r="59" spans="1:6" x14ac:dyDescent="0.25">
      <c r="A59" s="1227">
        <v>6.2</v>
      </c>
      <c r="B59" s="1226" t="s">
        <v>1048</v>
      </c>
      <c r="C59" s="1227">
        <v>52</v>
      </c>
      <c r="D59" s="1371">
        <v>1.6E-2</v>
      </c>
      <c r="E59" s="1375">
        <f>i.04158б!P78</f>
        <v>0</v>
      </c>
      <c r="F59" s="1372">
        <f t="shared" si="0"/>
        <v>0</v>
      </c>
    </row>
    <row r="60" spans="1:6" x14ac:dyDescent="0.25">
      <c r="A60" s="1227">
        <v>6.3</v>
      </c>
      <c r="B60" s="1226" t="s">
        <v>1049</v>
      </c>
      <c r="C60" s="1227">
        <v>53</v>
      </c>
      <c r="D60" s="1371">
        <v>0.04</v>
      </c>
      <c r="E60" s="1375">
        <f>i.04158б!P79</f>
        <v>0</v>
      </c>
      <c r="F60" s="1372">
        <f t="shared" si="0"/>
        <v>0</v>
      </c>
    </row>
    <row r="61" spans="1:6" x14ac:dyDescent="0.25">
      <c r="A61" s="1227">
        <v>6.4</v>
      </c>
      <c r="B61" s="1226" t="s">
        <v>1050</v>
      </c>
      <c r="C61" s="1227">
        <v>54</v>
      </c>
      <c r="D61" s="1371">
        <v>0.08</v>
      </c>
      <c r="E61" s="1375">
        <f>i.04158б!P80</f>
        <v>0</v>
      </c>
      <c r="F61" s="1372">
        <f t="shared" si="0"/>
        <v>0</v>
      </c>
    </row>
    <row r="62" spans="1:6" x14ac:dyDescent="0.25">
      <c r="A62" s="1227">
        <v>6.5</v>
      </c>
      <c r="B62" s="1226" t="s">
        <v>1051</v>
      </c>
      <c r="C62" s="1227">
        <v>55</v>
      </c>
      <c r="D62" s="1371">
        <v>0.16</v>
      </c>
      <c r="E62" s="1375">
        <f>i.04158б!P81</f>
        <v>0</v>
      </c>
      <c r="F62" s="1372">
        <f t="shared" si="0"/>
        <v>0</v>
      </c>
    </row>
    <row r="63" spans="1:6" x14ac:dyDescent="0.25">
      <c r="A63" s="1227">
        <v>6.6</v>
      </c>
      <c r="B63" s="1226" t="s">
        <v>1052</v>
      </c>
      <c r="C63" s="1227">
        <v>56</v>
      </c>
      <c r="D63" s="1371">
        <v>0.24</v>
      </c>
      <c r="E63" s="1375">
        <f>i.04158б!P82</f>
        <v>0</v>
      </c>
      <c r="F63" s="1372">
        <f t="shared" si="0"/>
        <v>0</v>
      </c>
    </row>
    <row r="64" spans="1:6" x14ac:dyDescent="0.25">
      <c r="A64" s="1227">
        <v>6.7</v>
      </c>
      <c r="B64" s="1226" t="s">
        <v>1053</v>
      </c>
      <c r="C64" s="1227">
        <v>57</v>
      </c>
      <c r="D64" s="1371">
        <v>0.3</v>
      </c>
      <c r="E64" s="1375">
        <f>i.04158б!P83</f>
        <v>0</v>
      </c>
      <c r="F64" s="1372">
        <f t="shared" si="0"/>
        <v>0</v>
      </c>
    </row>
    <row r="65" spans="1:6" x14ac:dyDescent="0.25">
      <c r="A65" s="1227">
        <v>6.8</v>
      </c>
      <c r="B65" s="1226" t="s">
        <v>1054</v>
      </c>
      <c r="C65" s="1227">
        <v>58</v>
      </c>
      <c r="D65" s="1371">
        <v>1</v>
      </c>
      <c r="E65" s="1375">
        <f>i.04158б!P84</f>
        <v>0</v>
      </c>
      <c r="F65" s="1372">
        <f t="shared" si="0"/>
        <v>0</v>
      </c>
    </row>
    <row r="66" spans="1:6" ht="25.5" x14ac:dyDescent="0.25">
      <c r="A66" s="1125">
        <v>7</v>
      </c>
      <c r="B66" s="1220" t="s">
        <v>1995</v>
      </c>
      <c r="C66" s="1125">
        <v>59</v>
      </c>
      <c r="D66" s="1125"/>
      <c r="E66" s="1376">
        <f>SUM(E67:E74)</f>
        <v>0</v>
      </c>
      <c r="F66" s="1231">
        <f>SUM(F67:F74)</f>
        <v>0</v>
      </c>
    </row>
    <row r="67" spans="1:6" x14ac:dyDescent="0.25">
      <c r="A67" s="1227">
        <v>7.1</v>
      </c>
      <c r="B67" s="1226" t="s">
        <v>1047</v>
      </c>
      <c r="C67" s="1227">
        <v>60</v>
      </c>
      <c r="D67" s="1371">
        <v>0</v>
      </c>
      <c r="E67" s="1375">
        <f>i.04158б!P98</f>
        <v>0</v>
      </c>
      <c r="F67" s="1372">
        <f t="shared" si="0"/>
        <v>0</v>
      </c>
    </row>
    <row r="68" spans="1:6" x14ac:dyDescent="0.25">
      <c r="A68" s="1227">
        <v>7.2</v>
      </c>
      <c r="B68" s="1226" t="s">
        <v>1048</v>
      </c>
      <c r="C68" s="1227">
        <v>61</v>
      </c>
      <c r="D68" s="1371">
        <v>1.6E-2</v>
      </c>
      <c r="E68" s="1375">
        <f>i.04158б!P99</f>
        <v>0</v>
      </c>
      <c r="F68" s="1372">
        <f t="shared" si="0"/>
        <v>0</v>
      </c>
    </row>
    <row r="69" spans="1:6" x14ac:dyDescent="0.25">
      <c r="A69" s="1227">
        <v>7.3</v>
      </c>
      <c r="B69" s="1226" t="s">
        <v>1049</v>
      </c>
      <c r="C69" s="1227">
        <v>62</v>
      </c>
      <c r="D69" s="1371">
        <v>0.04</v>
      </c>
      <c r="E69" s="1375">
        <f>i.04158б!P100</f>
        <v>0</v>
      </c>
      <c r="F69" s="1372">
        <f t="shared" si="0"/>
        <v>0</v>
      </c>
    </row>
    <row r="70" spans="1:6" x14ac:dyDescent="0.25">
      <c r="A70" s="1227">
        <v>7.4</v>
      </c>
      <c r="B70" s="1226" t="s">
        <v>1050</v>
      </c>
      <c r="C70" s="1227">
        <v>63</v>
      </c>
      <c r="D70" s="1371">
        <v>0.08</v>
      </c>
      <c r="E70" s="1375">
        <f>i.04158б!P101</f>
        <v>0</v>
      </c>
      <c r="F70" s="1372">
        <f t="shared" si="0"/>
        <v>0</v>
      </c>
    </row>
    <row r="71" spans="1:6" x14ac:dyDescent="0.25">
      <c r="A71" s="1227">
        <v>7.5</v>
      </c>
      <c r="B71" s="1226" t="s">
        <v>1051</v>
      </c>
      <c r="C71" s="1227">
        <v>64</v>
      </c>
      <c r="D71" s="1371">
        <v>0.16</v>
      </c>
      <c r="E71" s="1375">
        <f>i.04158б!P102</f>
        <v>0</v>
      </c>
      <c r="F71" s="1372">
        <f t="shared" si="0"/>
        <v>0</v>
      </c>
    </row>
    <row r="72" spans="1:6" x14ac:dyDescent="0.25">
      <c r="A72" s="1227">
        <v>7.6</v>
      </c>
      <c r="B72" s="1226" t="s">
        <v>1052</v>
      </c>
      <c r="C72" s="1227">
        <v>65</v>
      </c>
      <c r="D72" s="1371">
        <v>0.24</v>
      </c>
      <c r="E72" s="1375">
        <f>i.04158б!P103</f>
        <v>0</v>
      </c>
      <c r="F72" s="1372">
        <f t="shared" si="0"/>
        <v>0</v>
      </c>
    </row>
    <row r="73" spans="1:6" x14ac:dyDescent="0.25">
      <c r="A73" s="1227">
        <v>7.7</v>
      </c>
      <c r="B73" s="1226" t="s">
        <v>1053</v>
      </c>
      <c r="C73" s="1227">
        <v>66</v>
      </c>
      <c r="D73" s="1371">
        <v>0.3</v>
      </c>
      <c r="E73" s="1375">
        <f>i.04158б!P104</f>
        <v>0</v>
      </c>
      <c r="F73" s="1372">
        <f t="shared" si="0"/>
        <v>0</v>
      </c>
    </row>
    <row r="74" spans="1:6" x14ac:dyDescent="0.25">
      <c r="A74" s="1227">
        <v>7.8</v>
      </c>
      <c r="B74" s="1226" t="s">
        <v>1054</v>
      </c>
      <c r="C74" s="1227">
        <v>67</v>
      </c>
      <c r="D74" s="1371">
        <v>1</v>
      </c>
      <c r="E74" s="1375">
        <f>i.04158б!P105</f>
        <v>0</v>
      </c>
      <c r="F74" s="1372">
        <f t="shared" si="0"/>
        <v>0</v>
      </c>
    </row>
    <row r="75" spans="1:6" ht="25.5" x14ac:dyDescent="0.25">
      <c r="A75" s="1125">
        <v>8</v>
      </c>
      <c r="B75" s="1233" t="s">
        <v>1996</v>
      </c>
      <c r="C75" s="1125">
        <v>68</v>
      </c>
      <c r="D75" s="1124"/>
      <c r="E75" s="1376">
        <f>SUM(E76:E83)</f>
        <v>0</v>
      </c>
      <c r="F75" s="1231">
        <f>SUM(F76:F83)</f>
        <v>0</v>
      </c>
    </row>
    <row r="76" spans="1:6" x14ac:dyDescent="0.25">
      <c r="A76" s="1227">
        <v>8.1</v>
      </c>
      <c r="B76" s="1226" t="s">
        <v>1047</v>
      </c>
      <c r="C76" s="1227">
        <v>69</v>
      </c>
      <c r="D76" s="1371">
        <v>0</v>
      </c>
      <c r="E76" s="1375">
        <f>i.04158б!P119+i.04158б!P140+i.04158б!P161</f>
        <v>0</v>
      </c>
      <c r="F76" s="1372">
        <f t="shared" si="0"/>
        <v>0</v>
      </c>
    </row>
    <row r="77" spans="1:6" x14ac:dyDescent="0.25">
      <c r="A77" s="1227">
        <v>8.1999999999999993</v>
      </c>
      <c r="B77" s="1226" t="s">
        <v>1048</v>
      </c>
      <c r="C77" s="1227">
        <v>70</v>
      </c>
      <c r="D77" s="1371">
        <v>1.6E-2</v>
      </c>
      <c r="E77" s="1375">
        <f>i.04158б!P120+i.04158б!P141+i.04158б!P162</f>
        <v>0</v>
      </c>
      <c r="F77" s="1372">
        <f t="shared" si="0"/>
        <v>0</v>
      </c>
    </row>
    <row r="78" spans="1:6" x14ac:dyDescent="0.25">
      <c r="A78" s="1227">
        <v>8.3000000000000007</v>
      </c>
      <c r="B78" s="1226" t="s">
        <v>1049</v>
      </c>
      <c r="C78" s="1227">
        <v>71</v>
      </c>
      <c r="D78" s="1371">
        <v>0.04</v>
      </c>
      <c r="E78" s="1375">
        <f>i.04158б!P121+i.04158б!P142+i.04158б!P163</f>
        <v>0</v>
      </c>
      <c r="F78" s="1372">
        <f t="shared" si="0"/>
        <v>0</v>
      </c>
    </row>
    <row r="79" spans="1:6" x14ac:dyDescent="0.25">
      <c r="A79" s="1227">
        <v>8.4</v>
      </c>
      <c r="B79" s="1226" t="s">
        <v>1050</v>
      </c>
      <c r="C79" s="1227">
        <v>72</v>
      </c>
      <c r="D79" s="1371">
        <v>0.08</v>
      </c>
      <c r="E79" s="1375">
        <f>i.04158б!P122+i.04158б!P143+i.04158б!P164</f>
        <v>0</v>
      </c>
      <c r="F79" s="1372">
        <f t="shared" si="0"/>
        <v>0</v>
      </c>
    </row>
    <row r="80" spans="1:6" x14ac:dyDescent="0.25">
      <c r="A80" s="1227">
        <v>8.5</v>
      </c>
      <c r="B80" s="1226" t="s">
        <v>1051</v>
      </c>
      <c r="C80" s="1227">
        <v>73</v>
      </c>
      <c r="D80" s="1371">
        <v>0.16</v>
      </c>
      <c r="E80" s="1375">
        <f>i.04158б!P123+i.04158б!P144+i.04158б!P165</f>
        <v>0</v>
      </c>
      <c r="F80" s="1372">
        <f t="shared" si="0"/>
        <v>0</v>
      </c>
    </row>
    <row r="81" spans="1:6" x14ac:dyDescent="0.25">
      <c r="A81" s="1227">
        <v>8.6</v>
      </c>
      <c r="B81" s="1226" t="s">
        <v>1052</v>
      </c>
      <c r="C81" s="1227">
        <v>74</v>
      </c>
      <c r="D81" s="1371">
        <v>0.24</v>
      </c>
      <c r="E81" s="1375">
        <f>i.04158б!P124+i.04158б!P145+i.04158б!P166</f>
        <v>0</v>
      </c>
      <c r="F81" s="1372">
        <f t="shared" si="0"/>
        <v>0</v>
      </c>
    </row>
    <row r="82" spans="1:6" x14ac:dyDescent="0.25">
      <c r="A82" s="1227">
        <v>8.6999999999999993</v>
      </c>
      <c r="B82" s="1226" t="s">
        <v>1053</v>
      </c>
      <c r="C82" s="1227">
        <v>75</v>
      </c>
      <c r="D82" s="1371">
        <v>0.3</v>
      </c>
      <c r="E82" s="1375">
        <f>i.04158б!P125+i.04158б!P146+i.04158б!P167</f>
        <v>0</v>
      </c>
      <c r="F82" s="1372">
        <f t="shared" si="0"/>
        <v>0</v>
      </c>
    </row>
    <row r="83" spans="1:6" x14ac:dyDescent="0.25">
      <c r="A83" s="1227">
        <v>8.8000000000000007</v>
      </c>
      <c r="B83" s="1226" t="s">
        <v>1054</v>
      </c>
      <c r="C83" s="1227">
        <v>76</v>
      </c>
      <c r="D83" s="1371">
        <v>1</v>
      </c>
      <c r="E83" s="1375">
        <f>i.04158б!P126+i.04158б!P147+i.04158б!P168</f>
        <v>0</v>
      </c>
      <c r="F83" s="1372">
        <f t="shared" si="0"/>
        <v>0</v>
      </c>
    </row>
    <row r="84" spans="1:6" x14ac:dyDescent="0.25">
      <c r="A84" s="1125">
        <v>9</v>
      </c>
      <c r="B84" s="1220" t="s">
        <v>1997</v>
      </c>
      <c r="C84" s="1125">
        <v>77</v>
      </c>
      <c r="D84" s="1125"/>
      <c r="E84" s="1377">
        <f>SUM(E85:E102)+SUM(E104:E111)+SUM(E113:E120)+SUM(E122:E130)</f>
        <v>0</v>
      </c>
      <c r="F84" s="1234">
        <f>SUM(F85:F102)+SUM(F104:F111)+SUM(F113:F120)+SUM(F122:F130)</f>
        <v>0</v>
      </c>
    </row>
    <row r="85" spans="1:6" x14ac:dyDescent="0.25">
      <c r="A85" s="1227">
        <v>9.1</v>
      </c>
      <c r="B85" s="1226" t="s">
        <v>1025</v>
      </c>
      <c r="C85" s="1227">
        <v>78</v>
      </c>
      <c r="D85" s="1223">
        <v>0</v>
      </c>
      <c r="E85" s="1228">
        <f>i.04155в!K10+i.04155в!L10</f>
        <v>0</v>
      </c>
      <c r="F85" s="1228">
        <f>E85*D85</f>
        <v>0</v>
      </c>
    </row>
    <row r="86" spans="1:6" x14ac:dyDescent="0.25">
      <c r="A86" s="1227">
        <v>9.1999999999999993</v>
      </c>
      <c r="B86" s="1226" t="s">
        <v>1026</v>
      </c>
      <c r="C86" s="1227">
        <v>79</v>
      </c>
      <c r="D86" s="1223">
        <v>0.05</v>
      </c>
      <c r="E86" s="1228">
        <f>i.04155в!K31+i.04155в!L31</f>
        <v>0</v>
      </c>
      <c r="F86" s="1228">
        <f t="shared" ref="F86:F102" si="1">E86*D86</f>
        <v>0</v>
      </c>
    </row>
    <row r="87" spans="1:6" x14ac:dyDescent="0.25">
      <c r="A87" s="1227">
        <v>9.3000000000000007</v>
      </c>
      <c r="B87" s="1226" t="s">
        <v>1027</v>
      </c>
      <c r="C87" s="1227">
        <v>80</v>
      </c>
      <c r="D87" s="1223">
        <v>0.05</v>
      </c>
      <c r="E87" s="1228">
        <f>i.04155в!K52+i.04155в!L52</f>
        <v>0</v>
      </c>
      <c r="F87" s="1228">
        <f t="shared" si="1"/>
        <v>0</v>
      </c>
    </row>
    <row r="88" spans="1:6" x14ac:dyDescent="0.25">
      <c r="A88" s="1227">
        <v>9.4</v>
      </c>
      <c r="B88" s="1226" t="s">
        <v>1028</v>
      </c>
      <c r="C88" s="1227">
        <v>81</v>
      </c>
      <c r="D88" s="1223">
        <v>0.1</v>
      </c>
      <c r="E88" s="1228">
        <f>i.04155в!K73+i.04155в!L73</f>
        <v>0</v>
      </c>
      <c r="F88" s="1228">
        <f t="shared" si="1"/>
        <v>0</v>
      </c>
    </row>
    <row r="89" spans="1:6" x14ac:dyDescent="0.25">
      <c r="A89" s="1227">
        <v>9.5</v>
      </c>
      <c r="B89" s="1235" t="s">
        <v>1197</v>
      </c>
      <c r="C89" s="1227">
        <v>82</v>
      </c>
      <c r="D89" s="1236">
        <v>0.06</v>
      </c>
      <c r="E89" s="1228">
        <f>i.04155в!K94+i.04155в!L94</f>
        <v>0</v>
      </c>
      <c r="F89" s="1228">
        <f t="shared" si="1"/>
        <v>0</v>
      </c>
    </row>
    <row r="90" spans="1:6" x14ac:dyDescent="0.25">
      <c r="A90" s="1227">
        <v>9.6</v>
      </c>
      <c r="B90" s="1235" t="s">
        <v>1198</v>
      </c>
      <c r="C90" s="1227">
        <v>83</v>
      </c>
      <c r="D90" s="1236">
        <v>0.08</v>
      </c>
      <c r="E90" s="1228">
        <f>i.04155в!K115+i.04155в!L115</f>
        <v>0</v>
      </c>
      <c r="F90" s="1228">
        <f t="shared" si="1"/>
        <v>0</v>
      </c>
    </row>
    <row r="91" spans="1:6" ht="25.5" x14ac:dyDescent="0.25">
      <c r="A91" s="1227">
        <v>9.6999999999999993</v>
      </c>
      <c r="B91" s="1235" t="s">
        <v>1199</v>
      </c>
      <c r="C91" s="1227">
        <v>84</v>
      </c>
      <c r="D91" s="1236">
        <v>0.1</v>
      </c>
      <c r="E91" s="1228">
        <f>i.04155в!K136+i.04155в!L136</f>
        <v>0</v>
      </c>
      <c r="F91" s="1228">
        <f t="shared" si="1"/>
        <v>0</v>
      </c>
    </row>
    <row r="92" spans="1:6" ht="25.5" x14ac:dyDescent="0.25">
      <c r="A92" s="1227">
        <v>9.8000000000000007</v>
      </c>
      <c r="B92" s="1235" t="s">
        <v>1200</v>
      </c>
      <c r="C92" s="1227">
        <v>85</v>
      </c>
      <c r="D92" s="1236">
        <v>0.125</v>
      </c>
      <c r="E92" s="1228">
        <f>i.04155в!K157+i.04155в!L157</f>
        <v>0</v>
      </c>
      <c r="F92" s="1228">
        <f t="shared" si="1"/>
        <v>0</v>
      </c>
    </row>
    <row r="93" spans="1:6" ht="25.5" x14ac:dyDescent="0.25">
      <c r="A93" s="1227">
        <v>9.9</v>
      </c>
      <c r="B93" s="1235" t="s">
        <v>1201</v>
      </c>
      <c r="C93" s="1227">
        <v>86</v>
      </c>
      <c r="D93" s="1236">
        <v>0.15</v>
      </c>
      <c r="E93" s="1228">
        <f>i.04155в!K178+i.04155в!L178</f>
        <v>0</v>
      </c>
      <c r="F93" s="1228">
        <f t="shared" si="1"/>
        <v>0</v>
      </c>
    </row>
    <row r="94" spans="1:6" ht="25.5" x14ac:dyDescent="0.25">
      <c r="A94" s="1237">
        <v>9.1</v>
      </c>
      <c r="B94" s="1226" t="s">
        <v>1202</v>
      </c>
      <c r="C94" s="1227">
        <v>87</v>
      </c>
      <c r="D94" s="1223">
        <v>0.2</v>
      </c>
      <c r="E94" s="1228">
        <f>i.04155в!K199+i.04155в!L199</f>
        <v>0</v>
      </c>
      <c r="F94" s="1228">
        <f t="shared" si="1"/>
        <v>0</v>
      </c>
    </row>
    <row r="95" spans="1:6" ht="25.5" x14ac:dyDescent="0.25">
      <c r="A95" s="1227">
        <v>9.11</v>
      </c>
      <c r="B95" s="1235" t="s">
        <v>1035</v>
      </c>
      <c r="C95" s="1227">
        <v>88</v>
      </c>
      <c r="D95" s="1236">
        <v>0.1</v>
      </c>
      <c r="E95" s="1228">
        <f>i.04155в!K220+i.04155в!L220</f>
        <v>0</v>
      </c>
      <c r="F95" s="1228">
        <f t="shared" si="1"/>
        <v>0</v>
      </c>
    </row>
    <row r="96" spans="1:6" ht="25.5" x14ac:dyDescent="0.25">
      <c r="A96" s="1237">
        <v>9.1199999999999992</v>
      </c>
      <c r="B96" s="1235" t="s">
        <v>1036</v>
      </c>
      <c r="C96" s="1227">
        <v>89</v>
      </c>
      <c r="D96" s="1236">
        <v>0.15</v>
      </c>
      <c r="E96" s="1228">
        <f>i.04155в!K241+i.04155в!L241</f>
        <v>0</v>
      </c>
      <c r="F96" s="1228">
        <f t="shared" si="1"/>
        <v>0</v>
      </c>
    </row>
    <row r="97" spans="1:6" ht="25.5" x14ac:dyDescent="0.25">
      <c r="A97" s="1227">
        <v>9.1300000000000008</v>
      </c>
      <c r="B97" s="1235" t="s">
        <v>1037</v>
      </c>
      <c r="C97" s="1227">
        <v>90</v>
      </c>
      <c r="D97" s="1236">
        <v>0.2</v>
      </c>
      <c r="E97" s="1228">
        <f>i.04155в!K262+i.04155в!L262</f>
        <v>0</v>
      </c>
      <c r="F97" s="1228">
        <f t="shared" si="1"/>
        <v>0</v>
      </c>
    </row>
    <row r="98" spans="1:6" x14ac:dyDescent="0.25">
      <c r="A98" s="1237">
        <v>9.14</v>
      </c>
      <c r="B98" s="1235" t="s">
        <v>1038</v>
      </c>
      <c r="C98" s="1227">
        <v>91</v>
      </c>
      <c r="D98" s="1236">
        <v>0.2</v>
      </c>
      <c r="E98" s="1228">
        <f>i.04155в!K283+i.04155в!L283</f>
        <v>0</v>
      </c>
      <c r="F98" s="1228">
        <f t="shared" si="1"/>
        <v>0</v>
      </c>
    </row>
    <row r="99" spans="1:6" ht="25.5" x14ac:dyDescent="0.25">
      <c r="A99" s="1227">
        <v>9.15</v>
      </c>
      <c r="B99" s="1226" t="s">
        <v>1203</v>
      </c>
      <c r="C99" s="1227">
        <v>92</v>
      </c>
      <c r="D99" s="1223">
        <v>0.2</v>
      </c>
      <c r="E99" s="1228">
        <f>i.04155в!K304+i.04155в!L304</f>
        <v>0</v>
      </c>
      <c r="F99" s="1228">
        <f t="shared" si="1"/>
        <v>0</v>
      </c>
    </row>
    <row r="100" spans="1:6" ht="25.5" x14ac:dyDescent="0.25">
      <c r="A100" s="1237">
        <v>9.16</v>
      </c>
      <c r="B100" s="1226" t="s">
        <v>1204</v>
      </c>
      <c r="C100" s="1227">
        <v>93</v>
      </c>
      <c r="D100" s="1223">
        <v>0.25</v>
      </c>
      <c r="E100" s="1228">
        <f>i.04155в!K325+i.04155в!L325</f>
        <v>0</v>
      </c>
      <c r="F100" s="1228">
        <f t="shared" si="1"/>
        <v>0</v>
      </c>
    </row>
    <row r="101" spans="1:6" ht="25.5" x14ac:dyDescent="0.25">
      <c r="A101" s="1227">
        <v>9.17</v>
      </c>
      <c r="B101" s="1226" t="s">
        <v>1205</v>
      </c>
      <c r="C101" s="1227">
        <v>94</v>
      </c>
      <c r="D101" s="1223">
        <v>0.3</v>
      </c>
      <c r="E101" s="1228">
        <f>i.04155в!K346+i.04155в!L346</f>
        <v>0</v>
      </c>
      <c r="F101" s="1228">
        <f t="shared" si="1"/>
        <v>0</v>
      </c>
    </row>
    <row r="102" spans="1:6" ht="25.5" x14ac:dyDescent="0.25">
      <c r="A102" s="1237">
        <v>9.18</v>
      </c>
      <c r="B102" s="1226" t="s">
        <v>1206</v>
      </c>
      <c r="C102" s="1227">
        <v>95</v>
      </c>
      <c r="D102" s="1223">
        <v>0.4</v>
      </c>
      <c r="E102" s="1228">
        <f>i.04155в!K388+i.04155в!L388+i.04155в!K367+i.04155в!L367</f>
        <v>0</v>
      </c>
      <c r="F102" s="1228">
        <f t="shared" si="1"/>
        <v>0</v>
      </c>
    </row>
    <row r="103" spans="1:6" ht="25.5" x14ac:dyDescent="0.25">
      <c r="A103" s="1238">
        <v>9.19</v>
      </c>
      <c r="B103" s="1222" t="s">
        <v>1998</v>
      </c>
      <c r="C103" s="1001">
        <v>96</v>
      </c>
      <c r="D103" s="1138"/>
      <c r="E103" s="1239">
        <f>SUM(E104:E111)</f>
        <v>0</v>
      </c>
      <c r="F103" s="1239">
        <f>SUM(F104:F111)</f>
        <v>0</v>
      </c>
    </row>
    <row r="104" spans="1:6" x14ac:dyDescent="0.25">
      <c r="A104" s="1227" t="s">
        <v>1999</v>
      </c>
      <c r="B104" s="1226" t="s">
        <v>1047</v>
      </c>
      <c r="C104" s="1227">
        <v>97</v>
      </c>
      <c r="D104" s="1223">
        <v>0</v>
      </c>
      <c r="E104" s="1228">
        <f>i.04155г!X56+i.04155г!Y56</f>
        <v>0</v>
      </c>
      <c r="F104" s="1229">
        <f t="shared" ref="F104:F130" si="2">E104*D104</f>
        <v>0</v>
      </c>
    </row>
    <row r="105" spans="1:6" x14ac:dyDescent="0.25">
      <c r="A105" s="1227" t="s">
        <v>2000</v>
      </c>
      <c r="B105" s="1226" t="s">
        <v>1048</v>
      </c>
      <c r="C105" s="1227">
        <v>98</v>
      </c>
      <c r="D105" s="1223">
        <v>1.6E-2</v>
      </c>
      <c r="E105" s="1228">
        <f>i.04155г!X57+i.04155г!Y57</f>
        <v>0</v>
      </c>
      <c r="F105" s="1229">
        <f t="shared" si="2"/>
        <v>0</v>
      </c>
    </row>
    <row r="106" spans="1:6" x14ac:dyDescent="0.25">
      <c r="A106" s="1227" t="s">
        <v>2001</v>
      </c>
      <c r="B106" s="1226" t="s">
        <v>1049</v>
      </c>
      <c r="C106" s="1227">
        <v>99</v>
      </c>
      <c r="D106" s="1223">
        <v>0.02</v>
      </c>
      <c r="E106" s="1228">
        <f>i.04155г!X58+i.04155г!Y58</f>
        <v>0</v>
      </c>
      <c r="F106" s="1229">
        <f t="shared" si="2"/>
        <v>0</v>
      </c>
    </row>
    <row r="107" spans="1:6" x14ac:dyDescent="0.25">
      <c r="A107" s="1227" t="s">
        <v>2002</v>
      </c>
      <c r="B107" s="1226" t="s">
        <v>1050</v>
      </c>
      <c r="C107" s="1227">
        <v>100</v>
      </c>
      <c r="D107" s="1223">
        <v>0.04</v>
      </c>
      <c r="E107" s="1228">
        <f>i.04155г!X59+i.04155г!Y59</f>
        <v>0</v>
      </c>
      <c r="F107" s="1229">
        <f t="shared" si="2"/>
        <v>0</v>
      </c>
    </row>
    <row r="108" spans="1:6" x14ac:dyDescent="0.25">
      <c r="A108" s="1227" t="s">
        <v>2003</v>
      </c>
      <c r="B108" s="1226" t="s">
        <v>1051</v>
      </c>
      <c r="C108" s="1227">
        <v>101</v>
      </c>
      <c r="D108" s="1223">
        <v>0.08</v>
      </c>
      <c r="E108" s="1228">
        <f>i.04155г!X60+i.04155г!Y60</f>
        <v>0</v>
      </c>
      <c r="F108" s="1229">
        <f t="shared" si="2"/>
        <v>0</v>
      </c>
    </row>
    <row r="109" spans="1:6" x14ac:dyDescent="0.25">
      <c r="A109" s="1227" t="s">
        <v>2004</v>
      </c>
      <c r="B109" s="1226" t="s">
        <v>1052</v>
      </c>
      <c r="C109" s="1227">
        <v>102</v>
      </c>
      <c r="D109" s="1223">
        <v>0.12</v>
      </c>
      <c r="E109" s="1228">
        <f>i.04155г!X61+i.04155г!Y61</f>
        <v>0</v>
      </c>
      <c r="F109" s="1229">
        <f t="shared" si="2"/>
        <v>0</v>
      </c>
    </row>
    <row r="110" spans="1:6" x14ac:dyDescent="0.25">
      <c r="A110" s="1227" t="s">
        <v>2005</v>
      </c>
      <c r="B110" s="1226" t="s">
        <v>1053</v>
      </c>
      <c r="C110" s="1227">
        <v>103</v>
      </c>
      <c r="D110" s="1223">
        <v>0.18</v>
      </c>
      <c r="E110" s="1228">
        <f>i.04155г!X62+i.04155г!Y62</f>
        <v>0</v>
      </c>
      <c r="F110" s="1229">
        <f t="shared" si="2"/>
        <v>0</v>
      </c>
    </row>
    <row r="111" spans="1:6" x14ac:dyDescent="0.25">
      <c r="A111" s="1227" t="s">
        <v>2006</v>
      </c>
      <c r="B111" s="1226" t="s">
        <v>1054</v>
      </c>
      <c r="C111" s="1227">
        <v>104</v>
      </c>
      <c r="D111" s="1223">
        <v>0.5</v>
      </c>
      <c r="E111" s="1228">
        <f>i.04155г!X63+i.04155г!Y63</f>
        <v>0</v>
      </c>
      <c r="F111" s="1229">
        <f t="shared" si="2"/>
        <v>0</v>
      </c>
    </row>
    <row r="112" spans="1:6" ht="25.5" x14ac:dyDescent="0.25">
      <c r="A112" s="1238">
        <v>9.1999999999999993</v>
      </c>
      <c r="B112" s="1222" t="s">
        <v>2007</v>
      </c>
      <c r="C112" s="778">
        <v>105</v>
      </c>
      <c r="D112" s="1138"/>
      <c r="E112" s="1239">
        <f>SUM(E113:E120)</f>
        <v>0</v>
      </c>
      <c r="F112" s="1239">
        <f>SUM(F113:F120)</f>
        <v>0</v>
      </c>
    </row>
    <row r="113" spans="1:6" x14ac:dyDescent="0.25">
      <c r="A113" s="1227" t="s">
        <v>1207</v>
      </c>
      <c r="B113" s="1226" t="s">
        <v>1047</v>
      </c>
      <c r="C113" s="1227">
        <v>106</v>
      </c>
      <c r="D113" s="1223">
        <v>0</v>
      </c>
      <c r="E113" s="1228">
        <f>i.04155г!X67+i.04155г!Y67+i.04155г!X78+i.04155г!Y78</f>
        <v>0</v>
      </c>
      <c r="F113" s="1229">
        <f t="shared" si="2"/>
        <v>0</v>
      </c>
    </row>
    <row r="114" spans="1:6" x14ac:dyDescent="0.25">
      <c r="A114" s="1227" t="s">
        <v>1208</v>
      </c>
      <c r="B114" s="1226" t="s">
        <v>1048</v>
      </c>
      <c r="C114" s="1227">
        <v>107</v>
      </c>
      <c r="D114" s="1223">
        <v>0.02</v>
      </c>
      <c r="E114" s="1228">
        <f>i.04155г!X68+i.04155г!Y68+i.04155г!X79+i.04155г!Y79</f>
        <v>0</v>
      </c>
      <c r="F114" s="1229">
        <f t="shared" si="2"/>
        <v>0</v>
      </c>
    </row>
    <row r="115" spans="1:6" x14ac:dyDescent="0.25">
      <c r="A115" s="1227" t="s">
        <v>1209</v>
      </c>
      <c r="B115" s="1226" t="s">
        <v>1049</v>
      </c>
      <c r="C115" s="1227">
        <v>108</v>
      </c>
      <c r="D115" s="1223">
        <v>0.04</v>
      </c>
      <c r="E115" s="1228">
        <f>i.04155г!X69+i.04155г!Y69+i.04155г!X80+i.04155г!Y80</f>
        <v>0</v>
      </c>
      <c r="F115" s="1229">
        <f t="shared" si="2"/>
        <v>0</v>
      </c>
    </row>
    <row r="116" spans="1:6" x14ac:dyDescent="0.25">
      <c r="A116" s="1227" t="s">
        <v>1210</v>
      </c>
      <c r="B116" s="1226" t="s">
        <v>1050</v>
      </c>
      <c r="C116" s="1227">
        <v>109</v>
      </c>
      <c r="D116" s="1223">
        <v>0.08</v>
      </c>
      <c r="E116" s="1228">
        <f>i.04155г!X70+i.04155г!Y70+i.04155г!X81+i.04155г!Y81</f>
        <v>0</v>
      </c>
      <c r="F116" s="1229">
        <f t="shared" si="2"/>
        <v>0</v>
      </c>
    </row>
    <row r="117" spans="1:6" x14ac:dyDescent="0.25">
      <c r="A117" s="1227" t="s">
        <v>1211</v>
      </c>
      <c r="B117" s="1226" t="s">
        <v>1051</v>
      </c>
      <c r="C117" s="1227">
        <v>110</v>
      </c>
      <c r="D117" s="1223">
        <v>0.16</v>
      </c>
      <c r="E117" s="1228">
        <f>i.04155г!X71+i.04155г!Y71+i.04155г!X82+i.04155г!Y82</f>
        <v>0</v>
      </c>
      <c r="F117" s="1229">
        <f t="shared" si="2"/>
        <v>0</v>
      </c>
    </row>
    <row r="118" spans="1:6" x14ac:dyDescent="0.25">
      <c r="A118" s="1227" t="s">
        <v>1212</v>
      </c>
      <c r="B118" s="1226" t="s">
        <v>1052</v>
      </c>
      <c r="C118" s="1227">
        <v>111</v>
      </c>
      <c r="D118" s="1223">
        <v>0.24</v>
      </c>
      <c r="E118" s="1228">
        <f>i.04155г!X72+i.04155г!Y72+i.04155г!X83+i.04155г!Y83</f>
        <v>0</v>
      </c>
      <c r="F118" s="1229">
        <f t="shared" si="2"/>
        <v>0</v>
      </c>
    </row>
    <row r="119" spans="1:6" x14ac:dyDescent="0.25">
      <c r="A119" s="1227" t="s">
        <v>1213</v>
      </c>
      <c r="B119" s="1226" t="s">
        <v>1053</v>
      </c>
      <c r="C119" s="1227">
        <v>112</v>
      </c>
      <c r="D119" s="1223">
        <v>0.5</v>
      </c>
      <c r="E119" s="1228">
        <f>i.04155г!X73+i.04155г!Y73+i.04155г!X84+i.04155г!Y84</f>
        <v>0</v>
      </c>
      <c r="F119" s="1229">
        <f t="shared" si="2"/>
        <v>0</v>
      </c>
    </row>
    <row r="120" spans="1:6" x14ac:dyDescent="0.25">
      <c r="A120" s="1227" t="s">
        <v>1214</v>
      </c>
      <c r="B120" s="1226" t="s">
        <v>1054</v>
      </c>
      <c r="C120" s="1227">
        <v>113</v>
      </c>
      <c r="D120" s="1223">
        <v>1</v>
      </c>
      <c r="E120" s="1228">
        <f>i.04155г!X74+i.04155г!Y74+i.04155г!X85+i.04155г!Y85</f>
        <v>0</v>
      </c>
      <c r="F120" s="1229">
        <f t="shared" si="2"/>
        <v>0</v>
      </c>
    </row>
    <row r="121" spans="1:6" x14ac:dyDescent="0.25">
      <c r="A121" s="778">
        <v>9.2100000000000009</v>
      </c>
      <c r="B121" s="1222" t="s">
        <v>2008</v>
      </c>
      <c r="C121" s="778">
        <v>114</v>
      </c>
      <c r="D121" s="1138"/>
      <c r="E121" s="1239">
        <f>SUM(E122:E129)</f>
        <v>0</v>
      </c>
      <c r="F121" s="1239">
        <f>SUM(F122:F129)</f>
        <v>0</v>
      </c>
    </row>
    <row r="122" spans="1:6" x14ac:dyDescent="0.25">
      <c r="A122" s="1227" t="s">
        <v>1215</v>
      </c>
      <c r="B122" s="1226" t="s">
        <v>1047</v>
      </c>
      <c r="C122" s="1227">
        <v>115</v>
      </c>
      <c r="D122" s="1223">
        <v>0.04</v>
      </c>
      <c r="E122" s="1228">
        <f>i.04155г!X89+i.04155г!Y89+i.04155г!X100+i.04155г!Y100+i.04155г!X111+i.04155г!Y111</f>
        <v>0</v>
      </c>
      <c r="F122" s="1229">
        <f t="shared" si="2"/>
        <v>0</v>
      </c>
    </row>
    <row r="123" spans="1:6" x14ac:dyDescent="0.25">
      <c r="A123" s="1227" t="s">
        <v>1216</v>
      </c>
      <c r="B123" s="1226" t="s">
        <v>1048</v>
      </c>
      <c r="C123" s="1227">
        <v>116</v>
      </c>
      <c r="D123" s="1223">
        <v>0.08</v>
      </c>
      <c r="E123" s="1228">
        <f>i.04155г!X90+i.04155г!Y90+i.04155г!X101+i.04155г!Y101+i.04155г!X112+i.04155г!Y112</f>
        <v>0</v>
      </c>
      <c r="F123" s="1229">
        <f t="shared" si="2"/>
        <v>0</v>
      </c>
    </row>
    <row r="124" spans="1:6" x14ac:dyDescent="0.25">
      <c r="A124" s="1227" t="s">
        <v>1217</v>
      </c>
      <c r="B124" s="1226" t="s">
        <v>1049</v>
      </c>
      <c r="C124" s="1227">
        <v>117</v>
      </c>
      <c r="D124" s="1223">
        <v>0.16</v>
      </c>
      <c r="E124" s="1228">
        <f>i.04155г!X91+i.04155г!Y91+i.04155г!X102+i.04155г!Y102+i.04155г!X113+i.04155г!Y113</f>
        <v>0</v>
      </c>
      <c r="F124" s="1229">
        <f t="shared" si="2"/>
        <v>0</v>
      </c>
    </row>
    <row r="125" spans="1:6" x14ac:dyDescent="0.25">
      <c r="A125" s="1227" t="s">
        <v>1218</v>
      </c>
      <c r="B125" s="1226" t="s">
        <v>1050</v>
      </c>
      <c r="C125" s="1227">
        <v>118</v>
      </c>
      <c r="D125" s="1223">
        <v>0.24</v>
      </c>
      <c r="E125" s="1228">
        <f>i.04155г!X92+i.04155г!Y92+i.04155г!X103+i.04155г!Y103+i.04155г!X114+i.04155г!Y114</f>
        <v>0</v>
      </c>
      <c r="F125" s="1229">
        <f t="shared" si="2"/>
        <v>0</v>
      </c>
    </row>
    <row r="126" spans="1:6" x14ac:dyDescent="0.25">
      <c r="A126" s="1227" t="s">
        <v>1219</v>
      </c>
      <c r="B126" s="1226" t="s">
        <v>1051</v>
      </c>
      <c r="C126" s="1227">
        <v>119</v>
      </c>
      <c r="D126" s="1223">
        <v>0.3</v>
      </c>
      <c r="E126" s="1228">
        <f>i.04155г!X93+i.04155г!Y93+i.04155г!X104+i.04155г!Y104+i.04155г!X115+i.04155г!Y115</f>
        <v>0</v>
      </c>
      <c r="F126" s="1229">
        <f t="shared" si="2"/>
        <v>0</v>
      </c>
    </row>
    <row r="127" spans="1:6" x14ac:dyDescent="0.25">
      <c r="A127" s="1227" t="s">
        <v>1220</v>
      </c>
      <c r="B127" s="1226" t="s">
        <v>1052</v>
      </c>
      <c r="C127" s="1227">
        <v>120</v>
      </c>
      <c r="D127" s="1223">
        <v>0.5</v>
      </c>
      <c r="E127" s="1228">
        <f>i.04155г!X94+i.04155г!Y94+i.04155г!X105+i.04155г!Y105+i.04155г!X116+i.04155г!Y116</f>
        <v>0</v>
      </c>
      <c r="F127" s="1229">
        <f t="shared" si="2"/>
        <v>0</v>
      </c>
    </row>
    <row r="128" spans="1:6" x14ac:dyDescent="0.25">
      <c r="A128" s="1227" t="s">
        <v>1221</v>
      </c>
      <c r="B128" s="1226" t="s">
        <v>1053</v>
      </c>
      <c r="C128" s="1227">
        <v>121</v>
      </c>
      <c r="D128" s="1223">
        <v>1</v>
      </c>
      <c r="E128" s="1228">
        <f>i.04155г!X95+i.04155г!Y95+i.04155г!X106+i.04155г!Y106+i.04155г!X117+i.04155г!Y117</f>
        <v>0</v>
      </c>
      <c r="F128" s="1229">
        <f t="shared" si="2"/>
        <v>0</v>
      </c>
    </row>
    <row r="129" spans="1:6" x14ac:dyDescent="0.25">
      <c r="A129" s="1227" t="s">
        <v>1222</v>
      </c>
      <c r="B129" s="1226" t="s">
        <v>1054</v>
      </c>
      <c r="C129" s="1227">
        <v>122</v>
      </c>
      <c r="D129" s="1223">
        <v>1</v>
      </c>
      <c r="E129" s="1228">
        <f>i.04155г!X96+i.04155г!Y96+i.04155г!X107+i.04155г!Y107+i.04155г!X118+i.04155г!Y118</f>
        <v>0</v>
      </c>
      <c r="F129" s="1229">
        <f t="shared" si="2"/>
        <v>0</v>
      </c>
    </row>
    <row r="130" spans="1:6" x14ac:dyDescent="0.25">
      <c r="A130" s="778">
        <v>9.2200000000000006</v>
      </c>
      <c r="B130" s="1222" t="s">
        <v>1224</v>
      </c>
      <c r="C130" s="778">
        <v>123</v>
      </c>
      <c r="D130" s="1223">
        <v>1</v>
      </c>
      <c r="E130" s="1224">
        <f>i.04155г!X97+i.04155г!Y97+i.04155г!X108+i.04155г!Y108+i.04155г!X119+i.04155г!Y119</f>
        <v>0</v>
      </c>
      <c r="F130" s="1239">
        <f t="shared" si="2"/>
        <v>0</v>
      </c>
    </row>
    <row r="132" spans="1:6" x14ac:dyDescent="0.25">
      <c r="B132" s="1217"/>
    </row>
    <row r="133" spans="1:6" x14ac:dyDescent="0.25">
      <c r="B133" s="1212" t="str">
        <f>i.04130!B107</f>
        <v>тамга тэмдэг</v>
      </c>
      <c r="C133" s="1214"/>
      <c r="D133" s="1214"/>
      <c r="E133" s="1213"/>
    </row>
    <row r="134" spans="1:6" x14ac:dyDescent="0.25">
      <c r="B134" s="1214"/>
      <c r="C134" s="1214"/>
      <c r="D134" s="1214"/>
      <c r="E134" s="1213"/>
    </row>
    <row r="135" spans="1:6" x14ac:dyDescent="0.25">
      <c r="B135" s="1212" t="str">
        <f>i.04130!B109</f>
        <v xml:space="preserve">ТАЙЛАН ГАРГАСАН:    </v>
      </c>
      <c r="C135" s="1214"/>
      <c r="D135" s="1214"/>
      <c r="E135" s="1213"/>
    </row>
    <row r="136" spans="1:6" x14ac:dyDescent="0.25">
      <c r="B136" s="1214"/>
      <c r="C136" s="1214"/>
      <c r="D136" s="1214"/>
      <c r="E136" s="1213"/>
    </row>
    <row r="137" spans="1:6" x14ac:dyDescent="0.25">
      <c r="B137" s="1212" t="str">
        <f>i.04130!B111</f>
        <v xml:space="preserve"> Гүйцэтгэх захирал</v>
      </c>
      <c r="C137" s="1575" t="str">
        <f>i.04130!C111</f>
        <v xml:space="preserve">/................................../   </v>
      </c>
      <c r="D137" s="1575"/>
      <c r="E137" s="1215" t="str">
        <f>i.04130!E111</f>
        <v>/…....................../</v>
      </c>
    </row>
    <row r="138" spans="1:6" x14ac:dyDescent="0.25">
      <c r="B138" s="1214"/>
      <c r="C138" s="1214"/>
      <c r="D138" s="1214"/>
      <c r="E138" s="1214"/>
    </row>
    <row r="139" spans="1:6" x14ac:dyDescent="0.25">
      <c r="B139" s="1212" t="str">
        <f>i.04130!B113</f>
        <v xml:space="preserve"> Ерөнхий нягтлан бодогч  </v>
      </c>
      <c r="C139" s="1575" t="str">
        <f>i.04130!C113</f>
        <v xml:space="preserve">/.................................../   </v>
      </c>
      <c r="D139" s="1575"/>
      <c r="E139" s="1215" t="str">
        <f>i.04130!E113</f>
        <v>/…................../</v>
      </c>
    </row>
    <row r="140" spans="1:6" x14ac:dyDescent="0.25">
      <c r="B140" s="1214"/>
      <c r="C140" s="1214"/>
      <c r="D140" s="1214"/>
      <c r="E140" s="1214"/>
    </row>
    <row r="141" spans="1:6" x14ac:dyDescent="0.25">
      <c r="B141" s="1212" t="str">
        <f>i.04130!B115</f>
        <v>…...............................................</v>
      </c>
      <c r="C141" s="1575" t="str">
        <f>i.04130!C115</f>
        <v xml:space="preserve">/................................../   </v>
      </c>
      <c r="D141" s="1575"/>
      <c r="E141" s="1215" t="str">
        <f>i.04130!E115</f>
        <v>/…..................../</v>
      </c>
    </row>
    <row r="142" spans="1:6" x14ac:dyDescent="0.25">
      <c r="B142" s="1240"/>
    </row>
    <row r="143" spans="1:6" x14ac:dyDescent="0.25">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83" t="s">
        <v>2009</v>
      </c>
      <c r="G1" s="1583"/>
      <c r="H1" s="1583"/>
      <c r="I1" s="1583"/>
      <c r="J1" s="1583"/>
      <c r="K1" s="1583"/>
    </row>
    <row r="2" spans="1:11" x14ac:dyDescent="0.2">
      <c r="F2" s="1583"/>
      <c r="G2" s="1583"/>
      <c r="H2" s="1583"/>
      <c r="I2" s="1583"/>
      <c r="J2" s="1583"/>
      <c r="K2" s="1583"/>
    </row>
    <row r="3" spans="1:11" ht="10.5" customHeight="1" x14ac:dyDescent="0.2">
      <c r="F3" s="1583"/>
      <c r="G3" s="1583"/>
      <c r="H3" s="1583"/>
      <c r="I3" s="1583"/>
      <c r="J3" s="1583"/>
      <c r="K3" s="1583"/>
    </row>
    <row r="4" spans="1:11" ht="12.75" hidden="1" customHeight="1" x14ac:dyDescent="0.2">
      <c r="F4" s="1583"/>
      <c r="G4" s="1583"/>
      <c r="H4" s="1583"/>
      <c r="I4" s="1583"/>
      <c r="J4" s="1583"/>
      <c r="K4" s="1583"/>
    </row>
    <row r="5" spans="1:11" x14ac:dyDescent="0.2">
      <c r="F5" s="1583"/>
      <c r="G5" s="1583"/>
      <c r="H5" s="1583"/>
      <c r="I5" s="1583"/>
      <c r="J5" s="1583"/>
      <c r="K5" s="1583"/>
    </row>
    <row r="6" spans="1:11" ht="17.25" customHeight="1" x14ac:dyDescent="0.2">
      <c r="A6" s="1608" t="s">
        <v>1225</v>
      </c>
      <c r="B6" s="1608"/>
      <c r="C6" s="1608"/>
      <c r="D6" s="1608"/>
      <c r="E6" s="1608"/>
      <c r="F6" s="1608"/>
      <c r="G6" s="1608"/>
      <c r="H6" s="1608"/>
    </row>
    <row r="7" spans="1:11" ht="15" customHeight="1" x14ac:dyDescent="0.2">
      <c r="A7" s="1613" t="str">
        <f>i.04158!A4:B4</f>
        <v xml:space="preserve">Даатгагчийн нэр: </v>
      </c>
      <c r="B7" s="1613"/>
      <c r="C7" s="648"/>
      <c r="D7" s="648"/>
      <c r="E7" s="542"/>
      <c r="F7" s="542"/>
      <c r="G7" s="542"/>
      <c r="H7" s="1609" t="str">
        <f>i.04158!E4</f>
        <v>20.. оны .. сарын ..-ны өдөр</v>
      </c>
      <c r="I7" s="1609"/>
      <c r="J7" s="1609"/>
      <c r="K7" s="1609"/>
    </row>
    <row r="9" spans="1:11" ht="89.25" x14ac:dyDescent="0.2">
      <c r="A9" s="1241" t="s">
        <v>1226</v>
      </c>
      <c r="B9" s="1242"/>
      <c r="C9" s="504" t="s">
        <v>1227</v>
      </c>
      <c r="D9" s="504" t="s">
        <v>1228</v>
      </c>
      <c r="E9" s="504" t="s">
        <v>1229</v>
      </c>
      <c r="F9" s="504" t="s">
        <v>1230</v>
      </c>
      <c r="G9" s="504" t="s">
        <v>1231</v>
      </c>
      <c r="H9" s="504" t="s">
        <v>2010</v>
      </c>
      <c r="I9" s="504" t="s">
        <v>2011</v>
      </c>
      <c r="J9" s="504" t="s">
        <v>2012</v>
      </c>
      <c r="K9" s="504" t="s">
        <v>1232</v>
      </c>
    </row>
    <row r="10" spans="1:11" ht="15.75" customHeight="1" x14ac:dyDescent="0.2">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45"/>
      <c r="B11" s="1246"/>
      <c r="C11" s="1610" t="s">
        <v>1233</v>
      </c>
      <c r="D11" s="1611"/>
      <c r="E11" s="1611"/>
      <c r="F11" s="1611"/>
      <c r="G11" s="1611"/>
      <c r="H11" s="1611"/>
      <c r="I11" s="1611"/>
      <c r="J11" s="1611"/>
      <c r="K11" s="1612"/>
    </row>
    <row r="12" spans="1:11" ht="63.75" x14ac:dyDescent="0.2">
      <c r="A12" s="544" t="s">
        <v>1234</v>
      </c>
      <c r="B12" s="543">
        <f>C10</f>
        <v>0</v>
      </c>
      <c r="C12" s="523">
        <v>1</v>
      </c>
      <c r="D12" s="523" t="s">
        <v>19</v>
      </c>
      <c r="E12" s="523" t="s">
        <v>19</v>
      </c>
      <c r="F12" s="523" t="s">
        <v>19</v>
      </c>
      <c r="G12" s="523" t="s">
        <v>19</v>
      </c>
      <c r="H12" s="523"/>
      <c r="I12" s="523" t="s">
        <v>19</v>
      </c>
      <c r="J12" s="523"/>
      <c r="K12" s="523" t="s">
        <v>19</v>
      </c>
    </row>
    <row r="13" spans="1:11" ht="38.25" x14ac:dyDescent="0.2">
      <c r="A13" s="544" t="s">
        <v>1228</v>
      </c>
      <c r="B13" s="543">
        <f>D10</f>
        <v>0</v>
      </c>
      <c r="C13" s="724" t="s">
        <v>19</v>
      </c>
      <c r="D13" s="523">
        <v>1</v>
      </c>
      <c r="E13" s="523" t="s">
        <v>19</v>
      </c>
      <c r="F13" s="523" t="s">
        <v>19</v>
      </c>
      <c r="G13" s="523"/>
      <c r="H13" s="523"/>
      <c r="I13" s="523" t="s">
        <v>19</v>
      </c>
      <c r="J13" s="523"/>
      <c r="K13" s="523" t="s">
        <v>19</v>
      </c>
    </row>
    <row r="14" spans="1:11" ht="38.25" x14ac:dyDescent="0.2">
      <c r="A14" s="544" t="s">
        <v>1229</v>
      </c>
      <c r="B14" s="543">
        <f>E10</f>
        <v>0</v>
      </c>
      <c r="C14" s="724" t="s">
        <v>19</v>
      </c>
      <c r="D14" s="724" t="s">
        <v>19</v>
      </c>
      <c r="E14" s="523">
        <v>1</v>
      </c>
      <c r="F14" s="523" t="s">
        <v>19</v>
      </c>
      <c r="G14" s="523" t="s">
        <v>19</v>
      </c>
      <c r="H14" s="523">
        <v>0.5</v>
      </c>
      <c r="I14" s="523">
        <v>0.5</v>
      </c>
      <c r="J14" s="523"/>
      <c r="K14" s="523"/>
    </row>
    <row r="15" spans="1:11" ht="25.5" x14ac:dyDescent="0.2">
      <c r="A15" s="544" t="s">
        <v>1230</v>
      </c>
      <c r="B15" s="543">
        <f>F10</f>
        <v>0</v>
      </c>
      <c r="C15" s="724" t="s">
        <v>19</v>
      </c>
      <c r="D15" s="724" t="s">
        <v>19</v>
      </c>
      <c r="E15" s="724" t="s">
        <v>19</v>
      </c>
      <c r="F15" s="523">
        <v>1</v>
      </c>
      <c r="G15" s="523" t="s">
        <v>19</v>
      </c>
      <c r="H15" s="523"/>
      <c r="I15" s="523" t="s">
        <v>19</v>
      </c>
      <c r="J15" s="523"/>
      <c r="K15" s="523" t="s">
        <v>19</v>
      </c>
    </row>
    <row r="16" spans="1:11" ht="51" x14ac:dyDescent="0.2">
      <c r="A16" s="544" t="s">
        <v>1231</v>
      </c>
      <c r="B16" s="543">
        <f>G10</f>
        <v>0</v>
      </c>
      <c r="C16" s="724" t="s">
        <v>19</v>
      </c>
      <c r="D16" s="724" t="s">
        <v>19</v>
      </c>
      <c r="E16" s="724" t="s">
        <v>19</v>
      </c>
      <c r="F16" s="724" t="s">
        <v>19</v>
      </c>
      <c r="G16" s="523">
        <v>1</v>
      </c>
      <c r="H16" s="523"/>
      <c r="I16" s="523" t="s">
        <v>19</v>
      </c>
      <c r="J16" s="523"/>
      <c r="K16" s="523" t="s">
        <v>19</v>
      </c>
    </row>
    <row r="17" spans="1:11" ht="51" x14ac:dyDescent="0.2">
      <c r="A17" s="544" t="s">
        <v>2010</v>
      </c>
      <c r="B17" s="543">
        <f>H10</f>
        <v>0</v>
      </c>
      <c r="C17" s="724" t="s">
        <v>19</v>
      </c>
      <c r="D17" s="724" t="s">
        <v>19</v>
      </c>
      <c r="E17" s="724">
        <v>0.5</v>
      </c>
      <c r="F17" s="724" t="s">
        <v>19</v>
      </c>
      <c r="G17" s="724" t="s">
        <v>19</v>
      </c>
      <c r="H17" s="523">
        <v>1</v>
      </c>
      <c r="I17" s="523">
        <v>0.5</v>
      </c>
      <c r="J17" s="523"/>
      <c r="K17" s="523"/>
    </row>
    <row r="18" spans="1:11" ht="63.75" x14ac:dyDescent="0.2">
      <c r="A18" s="544" t="s">
        <v>2011</v>
      </c>
      <c r="B18" s="543">
        <f>I10</f>
        <v>0</v>
      </c>
      <c r="C18" s="724" t="s">
        <v>19</v>
      </c>
      <c r="D18" s="724" t="s">
        <v>19</v>
      </c>
      <c r="E18" s="724">
        <v>0.5</v>
      </c>
      <c r="F18" s="724" t="s">
        <v>19</v>
      </c>
      <c r="G18" s="724"/>
      <c r="H18" s="725">
        <v>0.5</v>
      </c>
      <c r="I18" s="523">
        <v>1</v>
      </c>
      <c r="J18" s="523"/>
      <c r="K18" s="523"/>
    </row>
    <row r="19" spans="1:11" ht="51" x14ac:dyDescent="0.2">
      <c r="A19" s="540" t="s">
        <v>2012</v>
      </c>
      <c r="B19" s="543">
        <f>J10</f>
        <v>0</v>
      </c>
      <c r="C19" s="724" t="s">
        <v>19</v>
      </c>
      <c r="D19" s="724" t="s">
        <v>19</v>
      </c>
      <c r="E19" s="724" t="s">
        <v>19</v>
      </c>
      <c r="F19" s="724" t="s">
        <v>19</v>
      </c>
      <c r="G19" s="724"/>
      <c r="H19" s="724" t="s">
        <v>19</v>
      </c>
      <c r="I19" s="724"/>
      <c r="J19" s="523">
        <v>1</v>
      </c>
      <c r="K19" s="523"/>
    </row>
    <row r="20" spans="1:11" ht="25.5" x14ac:dyDescent="0.2">
      <c r="A20" s="540" t="s">
        <v>1232</v>
      </c>
      <c r="B20" s="543">
        <f>K10</f>
        <v>0</v>
      </c>
      <c r="C20" s="724" t="s">
        <v>19</v>
      </c>
      <c r="D20" s="724" t="s">
        <v>19</v>
      </c>
      <c r="E20" s="724" t="s">
        <v>19</v>
      </c>
      <c r="F20" s="724" t="s">
        <v>19</v>
      </c>
      <c r="G20" s="724"/>
      <c r="H20" s="724" t="s">
        <v>19</v>
      </c>
      <c r="I20" s="724"/>
      <c r="J20" s="726" t="s">
        <v>19</v>
      </c>
      <c r="K20" s="523">
        <v>1</v>
      </c>
    </row>
    <row r="21" spans="1:11" ht="29.25" customHeight="1" x14ac:dyDescent="0.2">
      <c r="A21" s="1247" t="s">
        <v>1235</v>
      </c>
      <c r="B21" s="1248"/>
      <c r="C21" s="1249">
        <f>SQRT(SUMPRODUCT(C24:K24,C10:K10))</f>
        <v>0</v>
      </c>
      <c r="D21" s="1250"/>
      <c r="E21" s="1250"/>
      <c r="F21" s="1250"/>
      <c r="G21" s="1250"/>
      <c r="H21" s="1250"/>
      <c r="I21" s="1250"/>
      <c r="J21" s="1250"/>
      <c r="K21" s="1251"/>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15" workbookViewId="0">
      <selection activeCell="J30" sqref="J30"/>
    </sheetView>
  </sheetViews>
  <sheetFormatPr defaultColWidth="9.140625" defaultRowHeight="12.75" x14ac:dyDescent="0.2"/>
  <cols>
    <col min="1" max="1" width="6.28515625" style="1117" customWidth="1"/>
    <col min="2" max="2" width="51.5703125" style="1117" customWidth="1"/>
    <col min="3" max="3" width="9.140625" style="1117"/>
    <col min="4" max="4" width="15.42578125" style="1117" customWidth="1"/>
    <col min="5" max="5" width="25.7109375" style="1117" customWidth="1"/>
    <col min="6" max="6" width="23.140625" style="1117" customWidth="1"/>
    <col min="7" max="16384" width="9.140625" style="1117"/>
  </cols>
  <sheetData>
    <row r="1" spans="1:8" ht="5.45" customHeight="1" x14ac:dyDescent="0.2">
      <c r="D1" s="1605" t="s">
        <v>2013</v>
      </c>
      <c r="E1" s="1605"/>
      <c r="F1" s="1605"/>
      <c r="G1" s="1252"/>
      <c r="H1" s="1252"/>
    </row>
    <row r="2" spans="1:8" ht="0.95" customHeight="1" x14ac:dyDescent="0.2">
      <c r="D2" s="1605"/>
      <c r="E2" s="1605"/>
      <c r="F2" s="1605"/>
      <c r="G2" s="1252"/>
      <c r="H2" s="1252"/>
    </row>
    <row r="3" spans="1:8" x14ac:dyDescent="0.2">
      <c r="D3" s="1605"/>
      <c r="E3" s="1605"/>
      <c r="F3" s="1605"/>
      <c r="G3" s="1252"/>
      <c r="H3" s="1252"/>
    </row>
    <row r="4" spans="1:8" x14ac:dyDescent="0.2">
      <c r="D4" s="1605"/>
      <c r="E4" s="1605"/>
      <c r="F4" s="1605"/>
      <c r="G4" s="1252"/>
      <c r="H4" s="1252"/>
    </row>
    <row r="5" spans="1:8" ht="3.95" customHeight="1" x14ac:dyDescent="0.2">
      <c r="D5" s="1605"/>
      <c r="E5" s="1605"/>
      <c r="F5" s="1605"/>
      <c r="G5" s="1252"/>
      <c r="H5" s="1252"/>
    </row>
    <row r="6" spans="1:8" ht="23.25" customHeight="1" x14ac:dyDescent="0.2">
      <c r="A6" s="1614" t="s">
        <v>2014</v>
      </c>
      <c r="B6" s="1614"/>
      <c r="C6" s="1614"/>
      <c r="D6" s="1614"/>
      <c r="E6" s="1614"/>
      <c r="F6" s="1614"/>
      <c r="G6" s="1614"/>
    </row>
    <row r="7" spans="1:8" ht="25.5" customHeight="1" x14ac:dyDescent="0.2">
      <c r="A7" s="1616" t="str">
        <f>i.04158!A4</f>
        <v xml:space="preserve">Даатгагчийн нэр: </v>
      </c>
      <c r="B7" s="1617"/>
      <c r="C7" s="1253"/>
      <c r="D7" s="1254"/>
      <c r="E7" s="1607" t="str">
        <f>i.04158!E4</f>
        <v>20.. оны .. сарын ..-ны өдөр</v>
      </c>
      <c r="F7" s="1615"/>
    </row>
    <row r="9" spans="1:8" ht="25.5" x14ac:dyDescent="0.2">
      <c r="A9" s="1125" t="s">
        <v>258</v>
      </c>
      <c r="B9" s="1124" t="s">
        <v>699</v>
      </c>
      <c r="C9" s="1125" t="s">
        <v>270</v>
      </c>
      <c r="D9" s="1124" t="s">
        <v>1260</v>
      </c>
      <c r="E9" s="1124" t="s">
        <v>1195</v>
      </c>
      <c r="F9" s="1125" t="s">
        <v>1261</v>
      </c>
    </row>
    <row r="10" spans="1:8" s="1255" customFormat="1" x14ac:dyDescent="0.2">
      <c r="A10" s="1125" t="s">
        <v>260</v>
      </c>
      <c r="B10" s="1125" t="s">
        <v>261</v>
      </c>
      <c r="C10" s="1125" t="s">
        <v>272</v>
      </c>
      <c r="D10" s="1125">
        <v>1</v>
      </c>
      <c r="E10" s="1125">
        <v>2</v>
      </c>
      <c r="F10" s="1125" t="s">
        <v>1984</v>
      </c>
    </row>
    <row r="11" spans="1:8" s="1255" customFormat="1" x14ac:dyDescent="0.2">
      <c r="A11" s="1125">
        <v>1</v>
      </c>
      <c r="B11" s="1232" t="s">
        <v>2015</v>
      </c>
      <c r="C11" s="1125">
        <v>1</v>
      </c>
      <c r="D11" s="1125"/>
      <c r="E11" s="1256">
        <f>SUM(E12:E29)</f>
        <v>0</v>
      </c>
      <c r="F11" s="1256">
        <f>SUM(F12:F29)</f>
        <v>0</v>
      </c>
    </row>
    <row r="12" spans="1:8" x14ac:dyDescent="0.2">
      <c r="A12" s="1227">
        <v>1.1000000000000001</v>
      </c>
      <c r="B12" s="1257" t="s">
        <v>1262</v>
      </c>
      <c r="C12" s="1227">
        <v>2</v>
      </c>
      <c r="D12" s="1258">
        <v>0.4</v>
      </c>
      <c r="E12" s="1224">
        <f>i.04110!H12+i.04111!H12-i.04111!L12</f>
        <v>0</v>
      </c>
      <c r="F12" s="1239">
        <f>E12*D12</f>
        <v>0</v>
      </c>
    </row>
    <row r="13" spans="1:8" x14ac:dyDescent="0.2">
      <c r="A13" s="1227">
        <v>1.2</v>
      </c>
      <c r="B13" s="1257" t="s">
        <v>1263</v>
      </c>
      <c r="C13" s="1227">
        <v>3</v>
      </c>
      <c r="D13" s="1258">
        <v>0.2</v>
      </c>
      <c r="E13" s="1224">
        <f>i.04110!H14+i.04111!H14-i.04111!L14</f>
        <v>0</v>
      </c>
      <c r="F13" s="1239">
        <f t="shared" ref="F13:F29" si="0">E13*D13</f>
        <v>0</v>
      </c>
    </row>
    <row r="14" spans="1:8" x14ac:dyDescent="0.2">
      <c r="A14" s="1227">
        <v>1.3</v>
      </c>
      <c r="B14" s="1257" t="s">
        <v>1264</v>
      </c>
      <c r="C14" s="1227">
        <v>4</v>
      </c>
      <c r="D14" s="1258">
        <v>0.2</v>
      </c>
      <c r="E14" s="1224">
        <f>i.04110!H16+i.04111!H16-i.04111!L16</f>
        <v>0</v>
      </c>
      <c r="F14" s="1239">
        <f t="shared" si="0"/>
        <v>0</v>
      </c>
    </row>
    <row r="15" spans="1:8" x14ac:dyDescent="0.2">
      <c r="A15" s="1227">
        <v>1.4</v>
      </c>
      <c r="B15" s="1257" t="s">
        <v>1265</v>
      </c>
      <c r="C15" s="1227">
        <v>5</v>
      </c>
      <c r="D15" s="1258">
        <v>0.34</v>
      </c>
      <c r="E15" s="1224">
        <f>i.04110!H17+i.04111!H17-i.04111!L17</f>
        <v>0</v>
      </c>
      <c r="F15" s="1239">
        <f t="shared" si="0"/>
        <v>0</v>
      </c>
    </row>
    <row r="16" spans="1:8" x14ac:dyDescent="0.2">
      <c r="A16" s="1227">
        <v>1.5</v>
      </c>
      <c r="B16" s="1257" t="s">
        <v>1266</v>
      </c>
      <c r="C16" s="1227">
        <v>6</v>
      </c>
      <c r="D16" s="1258">
        <v>0.65</v>
      </c>
      <c r="E16" s="1224">
        <f>i.04110!H18+i.04111!H18-i.04111!L18</f>
        <v>0</v>
      </c>
      <c r="F16" s="1239">
        <f t="shared" si="0"/>
        <v>0</v>
      </c>
    </row>
    <row r="17" spans="1:6" x14ac:dyDescent="0.2">
      <c r="A17" s="1227">
        <v>1.6</v>
      </c>
      <c r="B17" s="1257" t="s">
        <v>1267</v>
      </c>
      <c r="C17" s="1227">
        <v>7</v>
      </c>
      <c r="D17" s="1258">
        <v>0.8</v>
      </c>
      <c r="E17" s="1224">
        <f>i.04110!H19+i.04111!H19-i.04111!L19</f>
        <v>0</v>
      </c>
      <c r="F17" s="1239">
        <f t="shared" si="0"/>
        <v>0</v>
      </c>
    </row>
    <row r="18" spans="1:6" x14ac:dyDescent="0.2">
      <c r="A18" s="1227" t="s">
        <v>2016</v>
      </c>
      <c r="B18" s="1257" t="s">
        <v>2017</v>
      </c>
      <c r="C18" s="1227">
        <v>8</v>
      </c>
      <c r="D18" s="1258">
        <v>0.2</v>
      </c>
      <c r="E18" s="1224">
        <f>i.04110!H21+i.04111!H21-i.04111!L21</f>
        <v>0</v>
      </c>
      <c r="F18" s="1239">
        <f t="shared" si="0"/>
        <v>0</v>
      </c>
    </row>
    <row r="19" spans="1:6" x14ac:dyDescent="0.2">
      <c r="A19" s="1227" t="s">
        <v>2018</v>
      </c>
      <c r="B19" s="1257" t="s">
        <v>2019</v>
      </c>
      <c r="C19" s="1227">
        <v>9</v>
      </c>
      <c r="D19" s="1258">
        <v>0.45</v>
      </c>
      <c r="E19" s="1224">
        <f>i.04110!H20-i.04110!H21+i.04111!H20-i.04111!H21-i.04111!L20+i.04111!L21</f>
        <v>0</v>
      </c>
      <c r="F19" s="1239">
        <f t="shared" si="0"/>
        <v>0</v>
      </c>
    </row>
    <row r="20" spans="1:6" x14ac:dyDescent="0.2">
      <c r="A20" s="1227">
        <v>1.8</v>
      </c>
      <c r="B20" s="1257" t="s">
        <v>1269</v>
      </c>
      <c r="C20" s="1227">
        <v>10</v>
      </c>
      <c r="D20" s="1258">
        <v>0.6</v>
      </c>
      <c r="E20" s="1224">
        <f>i.04110!H22+i.04111!H22-i.04111!L22</f>
        <v>0</v>
      </c>
      <c r="F20" s="1239">
        <f t="shared" si="0"/>
        <v>0</v>
      </c>
    </row>
    <row r="21" spans="1:6" x14ac:dyDescent="0.2">
      <c r="A21" s="1227">
        <v>1.9</v>
      </c>
      <c r="B21" s="1257" t="s">
        <v>1249</v>
      </c>
      <c r="C21" s="1227">
        <v>11</v>
      </c>
      <c r="D21" s="1258">
        <v>0.3</v>
      </c>
      <c r="E21" s="1224">
        <f>i.04110!H23+i.04111!H23-i.04111!L23</f>
        <v>0</v>
      </c>
      <c r="F21" s="1239">
        <f t="shared" si="0"/>
        <v>0</v>
      </c>
    </row>
    <row r="22" spans="1:6" x14ac:dyDescent="0.2">
      <c r="A22" s="1227">
        <v>1.1000000000000001</v>
      </c>
      <c r="B22" s="1257" t="s">
        <v>1270</v>
      </c>
      <c r="C22" s="1227">
        <v>12</v>
      </c>
      <c r="D22" s="1258">
        <v>0.4</v>
      </c>
      <c r="E22" s="1224">
        <f>i.04110!H24+i.04111!H24-i.04111!L24</f>
        <v>0</v>
      </c>
      <c r="F22" s="1239">
        <f t="shared" si="0"/>
        <v>0</v>
      </c>
    </row>
    <row r="23" spans="1:6" x14ac:dyDescent="0.2">
      <c r="A23" s="1227">
        <v>1.1100000000000001</v>
      </c>
      <c r="B23" s="1257" t="s">
        <v>1271</v>
      </c>
      <c r="C23" s="1227">
        <v>13</v>
      </c>
      <c r="D23" s="1258">
        <v>0.35</v>
      </c>
      <c r="E23" s="1224">
        <f>i.04110!H25+i.04111!H25-i.04111!L25</f>
        <v>0</v>
      </c>
      <c r="F23" s="1239">
        <f t="shared" si="0"/>
        <v>0</v>
      </c>
    </row>
    <row r="24" spans="1:6" x14ac:dyDescent="0.2">
      <c r="A24" s="1227">
        <v>1.1200000000000001</v>
      </c>
      <c r="B24" s="1257" t="s">
        <v>1272</v>
      </c>
      <c r="C24" s="1227">
        <v>14</v>
      </c>
      <c r="D24" s="1258">
        <v>0.6</v>
      </c>
      <c r="E24" s="1224">
        <f>i.04110!H26+i.04111!H26-i.04111!L26</f>
        <v>0</v>
      </c>
      <c r="F24" s="1239">
        <f t="shared" si="0"/>
        <v>0</v>
      </c>
    </row>
    <row r="25" spans="1:6" x14ac:dyDescent="0.2">
      <c r="A25" s="1227">
        <v>1.1299999999999999</v>
      </c>
      <c r="B25" s="1257" t="s">
        <v>1273</v>
      </c>
      <c r="C25" s="1227">
        <v>15</v>
      </c>
      <c r="D25" s="1258">
        <v>0.4</v>
      </c>
      <c r="E25" s="1224">
        <f>i.04110!H27+i.04111!H27-i.04111!L27</f>
        <v>0</v>
      </c>
      <c r="F25" s="1239">
        <f t="shared" si="0"/>
        <v>0</v>
      </c>
    </row>
    <row r="26" spans="1:6" x14ac:dyDescent="0.2">
      <c r="A26" s="1227">
        <v>1.1399999999999999</v>
      </c>
      <c r="B26" s="1259" t="s">
        <v>1274</v>
      </c>
      <c r="C26" s="1227">
        <v>16</v>
      </c>
      <c r="D26" s="1258">
        <v>0.6</v>
      </c>
      <c r="E26" s="1224">
        <f>i.04110!H28+i.04111!H28-i.04111!L28</f>
        <v>0</v>
      </c>
      <c r="F26" s="1239">
        <f t="shared" si="0"/>
        <v>0</v>
      </c>
    </row>
    <row r="27" spans="1:6" ht="25.5" x14ac:dyDescent="0.2">
      <c r="A27" s="1227">
        <v>1.1499999999999999</v>
      </c>
      <c r="B27" s="1259" t="s">
        <v>1275</v>
      </c>
      <c r="C27" s="1227">
        <v>17</v>
      </c>
      <c r="D27" s="1258">
        <v>0.2</v>
      </c>
      <c r="E27" s="1224">
        <f>i.04110!H29+i.04111!H29-i.04111!L29</f>
        <v>0</v>
      </c>
      <c r="F27" s="1239">
        <f t="shared" si="0"/>
        <v>0</v>
      </c>
    </row>
    <row r="28" spans="1:6" ht="25.5" x14ac:dyDescent="0.2">
      <c r="A28" s="1227">
        <v>1.1599999999999999</v>
      </c>
      <c r="B28" s="1257" t="s">
        <v>1276</v>
      </c>
      <c r="C28" s="1227">
        <v>18</v>
      </c>
      <c r="D28" s="1258">
        <v>0.2</v>
      </c>
      <c r="E28" s="1224">
        <f>i.04110!H30+i.04111!H30-i.04111!L30</f>
        <v>0</v>
      </c>
      <c r="F28" s="1239">
        <f t="shared" si="0"/>
        <v>0</v>
      </c>
    </row>
    <row r="29" spans="1:6" x14ac:dyDescent="0.2">
      <c r="A29" s="1227">
        <v>1.17</v>
      </c>
      <c r="B29" s="1257" t="s">
        <v>1277</v>
      </c>
      <c r="C29" s="1227">
        <v>19</v>
      </c>
      <c r="D29" s="1258">
        <v>0.15</v>
      </c>
      <c r="E29" s="1224">
        <f>i.04110!H31+i.04111!H31-i.04111!L31</f>
        <v>0</v>
      </c>
      <c r="F29" s="1239">
        <f t="shared" si="0"/>
        <v>0</v>
      </c>
    </row>
    <row r="30" spans="1:6" x14ac:dyDescent="0.2">
      <c r="A30" s="1125">
        <v>2</v>
      </c>
      <c r="B30" s="1232" t="s">
        <v>2020</v>
      </c>
      <c r="C30" s="1125">
        <v>20</v>
      </c>
      <c r="D30" s="1125"/>
      <c r="E30" s="1256">
        <f>SUM(E31:E48)</f>
        <v>0</v>
      </c>
      <c r="F30" s="1256">
        <f>SUM(F31:F48)</f>
        <v>0</v>
      </c>
    </row>
    <row r="31" spans="1:6" x14ac:dyDescent="0.2">
      <c r="A31" s="1227">
        <v>2.1</v>
      </c>
      <c r="B31" s="1257" t="s">
        <v>1262</v>
      </c>
      <c r="C31" s="1227">
        <v>21</v>
      </c>
      <c r="D31" s="1258">
        <v>0.2</v>
      </c>
      <c r="E31" s="1224">
        <f>i.04108!H12-i.04108!L12+i.04109!H12-i.04109!L12</f>
        <v>0</v>
      </c>
      <c r="F31" s="1239">
        <f>E31*D31</f>
        <v>0</v>
      </c>
    </row>
    <row r="32" spans="1:6" x14ac:dyDescent="0.2">
      <c r="A32" s="1227">
        <v>2.2000000000000002</v>
      </c>
      <c r="B32" s="1257" t="s">
        <v>1263</v>
      </c>
      <c r="C32" s="1227">
        <v>22</v>
      </c>
      <c r="D32" s="1258">
        <v>0.6</v>
      </c>
      <c r="E32" s="1224">
        <f>i.04108!H14-i.04108!L14+i.04109!H14-i.04109!L14</f>
        <v>0</v>
      </c>
      <c r="F32" s="1239">
        <f t="shared" ref="F32:F48" si="1">E32*D32</f>
        <v>0</v>
      </c>
    </row>
    <row r="33" spans="1:6" x14ac:dyDescent="0.2">
      <c r="A33" s="1227">
        <v>2.2999999999999998</v>
      </c>
      <c r="B33" s="1257" t="s">
        <v>1264</v>
      </c>
      <c r="C33" s="1227">
        <v>23</v>
      </c>
      <c r="D33" s="1258">
        <v>0.2</v>
      </c>
      <c r="E33" s="1224">
        <f>i.04108!H16-i.04108!L16+i.04109!H16-i.04109!L16</f>
        <v>0</v>
      </c>
      <c r="F33" s="1239">
        <f t="shared" si="1"/>
        <v>0</v>
      </c>
    </row>
    <row r="34" spans="1:6" x14ac:dyDescent="0.2">
      <c r="A34" s="1227">
        <v>2.4</v>
      </c>
      <c r="B34" s="1257" t="s">
        <v>1265</v>
      </c>
      <c r="C34" s="1227">
        <v>24</v>
      </c>
      <c r="D34" s="1258">
        <v>0.35</v>
      </c>
      <c r="E34" s="1224">
        <f>i.04108!H17-i.04108!L17+i.04109!H17-i.04109!L17</f>
        <v>0</v>
      </c>
      <c r="F34" s="1239">
        <f t="shared" si="1"/>
        <v>0</v>
      </c>
    </row>
    <row r="35" spans="1:6" x14ac:dyDescent="0.2">
      <c r="A35" s="1227">
        <v>2.5</v>
      </c>
      <c r="B35" s="1257" t="s">
        <v>1266</v>
      </c>
      <c r="C35" s="1227">
        <v>25</v>
      </c>
      <c r="D35" s="1258">
        <v>0.65</v>
      </c>
      <c r="E35" s="1224">
        <f>i.04108!H18-i.04108!L18+i.04109!H18-i.04109!L18</f>
        <v>0</v>
      </c>
      <c r="F35" s="1239">
        <f t="shared" si="1"/>
        <v>0</v>
      </c>
    </row>
    <row r="36" spans="1:6" x14ac:dyDescent="0.2">
      <c r="A36" s="1227">
        <v>2.6</v>
      </c>
      <c r="B36" s="1257" t="s">
        <v>1267</v>
      </c>
      <c r="C36" s="1227">
        <v>26</v>
      </c>
      <c r="D36" s="1258">
        <v>0.6</v>
      </c>
      <c r="E36" s="1224">
        <f>i.04108!H19-i.04108!L19+i.04109!H19-i.04109!L19</f>
        <v>0</v>
      </c>
      <c r="F36" s="1239">
        <f t="shared" si="1"/>
        <v>0</v>
      </c>
    </row>
    <row r="37" spans="1:6" x14ac:dyDescent="0.2">
      <c r="A37" s="1227" t="s">
        <v>2021</v>
      </c>
      <c r="B37" s="1257" t="s">
        <v>2017</v>
      </c>
      <c r="C37" s="1227">
        <v>27</v>
      </c>
      <c r="D37" s="1258">
        <v>0.2</v>
      </c>
      <c r="E37" s="1224">
        <f>i.04108!H21-i.04108!L21+i.04109!H21-i.04109!L21</f>
        <v>0</v>
      </c>
      <c r="F37" s="1239">
        <f>E37*D37</f>
        <v>0</v>
      </c>
    </row>
    <row r="38" spans="1:6" x14ac:dyDescent="0.2">
      <c r="A38" s="1227" t="s">
        <v>2022</v>
      </c>
      <c r="B38" s="1257" t="s">
        <v>2023</v>
      </c>
      <c r="C38" s="1227">
        <v>28</v>
      </c>
      <c r="D38" s="1258">
        <v>0.6</v>
      </c>
      <c r="E38" s="1224">
        <f>i.04108!H20-i.04108!H21-i.04108!L20+i.04108!L21+i.04109!H20-i.04109!H21-i.04109!L20+i.04109!L21</f>
        <v>0</v>
      </c>
      <c r="F38" s="1239">
        <f>E38*D38</f>
        <v>0</v>
      </c>
    </row>
    <row r="39" spans="1:6" x14ac:dyDescent="0.2">
      <c r="A39" s="1227">
        <v>2.8</v>
      </c>
      <c r="B39" s="1257" t="s">
        <v>1269</v>
      </c>
      <c r="C39" s="1227">
        <v>29</v>
      </c>
      <c r="D39" s="1258">
        <v>0.6</v>
      </c>
      <c r="E39" s="1224">
        <f>i.04108!H22-i.04108!L22+i.04109!H22-i.04109!L22</f>
        <v>0</v>
      </c>
      <c r="F39" s="1239">
        <f t="shared" si="1"/>
        <v>0</v>
      </c>
    </row>
    <row r="40" spans="1:6" x14ac:dyDescent="0.2">
      <c r="A40" s="1227">
        <v>2.9</v>
      </c>
      <c r="B40" s="1257" t="s">
        <v>1249</v>
      </c>
      <c r="C40" s="1227">
        <v>30</v>
      </c>
      <c r="D40" s="1258">
        <v>0.4</v>
      </c>
      <c r="E40" s="1224">
        <f>i.04108!H23-i.04108!L23+i.04109!H23-i.04109!L23</f>
        <v>0</v>
      </c>
      <c r="F40" s="1239">
        <f t="shared" si="1"/>
        <v>0</v>
      </c>
    </row>
    <row r="41" spans="1:6" x14ac:dyDescent="0.2">
      <c r="A41" s="1237">
        <v>2.1</v>
      </c>
      <c r="B41" s="1257" t="s">
        <v>1270</v>
      </c>
      <c r="C41" s="1227">
        <v>31</v>
      </c>
      <c r="D41" s="1258">
        <v>0.35</v>
      </c>
      <c r="E41" s="1224">
        <f>i.04108!H24-i.04108!L24+i.04109!H24-i.04109!L24</f>
        <v>0</v>
      </c>
      <c r="F41" s="1239">
        <f t="shared" si="1"/>
        <v>0</v>
      </c>
    </row>
    <row r="42" spans="1:6" x14ac:dyDescent="0.2">
      <c r="A42" s="1227">
        <v>2.11</v>
      </c>
      <c r="B42" s="1257" t="s">
        <v>1271</v>
      </c>
      <c r="C42" s="1227">
        <v>32</v>
      </c>
      <c r="D42" s="1258">
        <v>0.3</v>
      </c>
      <c r="E42" s="1224">
        <f>i.04108!H25-i.04108!L25+i.04109!H25-i.04109!L25</f>
        <v>0</v>
      </c>
      <c r="F42" s="1239">
        <f t="shared" si="1"/>
        <v>0</v>
      </c>
    </row>
    <row r="43" spans="1:6" x14ac:dyDescent="0.2">
      <c r="A43" s="1227">
        <v>2.12</v>
      </c>
      <c r="B43" s="1257" t="s">
        <v>1272</v>
      </c>
      <c r="C43" s="1227">
        <v>33</v>
      </c>
      <c r="D43" s="1258">
        <v>0.35</v>
      </c>
      <c r="E43" s="1224">
        <f>i.04108!H26-i.04108!L26+i.04109!H26-i.04109!L26</f>
        <v>0</v>
      </c>
      <c r="F43" s="1239">
        <f t="shared" si="1"/>
        <v>0</v>
      </c>
    </row>
    <row r="44" spans="1:6" x14ac:dyDescent="0.2">
      <c r="A44" s="1227">
        <v>2.13</v>
      </c>
      <c r="B44" s="1257" t="s">
        <v>1273</v>
      </c>
      <c r="C44" s="1227">
        <v>34</v>
      </c>
      <c r="D44" s="1258">
        <v>0.6</v>
      </c>
      <c r="E44" s="1224">
        <f>i.04108!H27-i.04108!L27+i.04109!H27-i.04109!L27</f>
        <v>0</v>
      </c>
      <c r="F44" s="1239">
        <f t="shared" si="1"/>
        <v>0</v>
      </c>
    </row>
    <row r="45" spans="1:6" x14ac:dyDescent="0.2">
      <c r="A45" s="1227">
        <v>2.14</v>
      </c>
      <c r="B45" s="1259" t="s">
        <v>1274</v>
      </c>
      <c r="C45" s="1227">
        <v>35</v>
      </c>
      <c r="D45" s="1258">
        <v>0.6</v>
      </c>
      <c r="E45" s="1224">
        <f>i.04108!H28-i.04108!L28+i.04109!H28-i.04109!L28</f>
        <v>0</v>
      </c>
      <c r="F45" s="1239">
        <f t="shared" si="1"/>
        <v>0</v>
      </c>
    </row>
    <row r="46" spans="1:6" ht="25.5" x14ac:dyDescent="0.2">
      <c r="A46" s="1227">
        <v>2.15</v>
      </c>
      <c r="B46" s="1259" t="s">
        <v>1275</v>
      </c>
      <c r="C46" s="1227">
        <v>36</v>
      </c>
      <c r="D46" s="1258">
        <v>0.6</v>
      </c>
      <c r="E46" s="1224">
        <f>i.04108!H29-i.04108!L29+i.04109!H29-i.04109!L29</f>
        <v>0</v>
      </c>
      <c r="F46" s="1239">
        <f t="shared" si="1"/>
        <v>0</v>
      </c>
    </row>
    <row r="47" spans="1:6" ht="25.5" x14ac:dyDescent="0.2">
      <c r="A47" s="1227">
        <v>2.16</v>
      </c>
      <c r="B47" s="1257" t="s">
        <v>1276</v>
      </c>
      <c r="C47" s="1227">
        <v>37</v>
      </c>
      <c r="D47" s="1258">
        <v>0.6</v>
      </c>
      <c r="E47" s="1224">
        <f>i.04108!H30-i.04108!L30+i.04109!H30-i.04109!L30</f>
        <v>0</v>
      </c>
      <c r="F47" s="1239">
        <f t="shared" si="1"/>
        <v>0</v>
      </c>
    </row>
    <row r="48" spans="1:6" x14ac:dyDescent="0.2">
      <c r="A48" s="1227">
        <v>2.17</v>
      </c>
      <c r="B48" s="1257" t="s">
        <v>1277</v>
      </c>
      <c r="C48" s="1227">
        <v>38</v>
      </c>
      <c r="D48" s="1258">
        <v>0.2</v>
      </c>
      <c r="E48" s="1224">
        <f>i.04108!H31-i.04108!L31+i.04109!H31-i.04109!L31</f>
        <v>0</v>
      </c>
      <c r="F48" s="1239">
        <f t="shared" si="1"/>
        <v>0</v>
      </c>
    </row>
    <row r="51" spans="2:5" x14ac:dyDescent="0.2">
      <c r="B51" s="1260" t="str">
        <f>i.04130!B107</f>
        <v>тамга тэмдэг</v>
      </c>
    </row>
    <row r="52" spans="2:5" x14ac:dyDescent="0.2">
      <c r="B52" s="1260"/>
    </row>
    <row r="53" spans="2:5" x14ac:dyDescent="0.2">
      <c r="B53" s="1260" t="str">
        <f>i.04130!B109</f>
        <v xml:space="preserve">ТАЙЛАН ГАРГАСАН:    </v>
      </c>
    </row>
    <row r="54" spans="2:5" x14ac:dyDescent="0.2">
      <c r="B54" s="1260"/>
    </row>
    <row r="55" spans="2:5" x14ac:dyDescent="0.2">
      <c r="B55" s="1260" t="str">
        <f>i.04130!B111</f>
        <v xml:space="preserve"> Гүйцэтгэх захирал</v>
      </c>
      <c r="C55" s="1260" t="str">
        <f>i.04130!C111</f>
        <v xml:space="preserve">/................................../   </v>
      </c>
      <c r="D55" s="1260"/>
      <c r="E55" s="1260" t="str">
        <f>i.04130!E111</f>
        <v>/…....................../</v>
      </c>
    </row>
    <row r="56" spans="2:5" x14ac:dyDescent="0.2">
      <c r="B56" s="1260"/>
      <c r="C56" s="1260"/>
      <c r="D56" s="1260"/>
      <c r="E56" s="1260"/>
    </row>
    <row r="57" spans="2:5" x14ac:dyDescent="0.2">
      <c r="B57" s="1260" t="str">
        <f>i.04130!B113</f>
        <v xml:space="preserve"> Ерөнхий нягтлан бодогч  </v>
      </c>
      <c r="C57" s="1260" t="str">
        <f>i.04130!C113</f>
        <v xml:space="preserve">/.................................../   </v>
      </c>
      <c r="D57" s="1260"/>
      <c r="E57" s="1260" t="str">
        <f>i.04130!E113</f>
        <v>/…................../</v>
      </c>
    </row>
    <row r="58" spans="2:5" x14ac:dyDescent="0.2">
      <c r="B58" s="1260"/>
      <c r="C58" s="1260"/>
      <c r="D58" s="1260"/>
      <c r="E58" s="1260"/>
    </row>
    <row r="59" spans="2:5" x14ac:dyDescent="0.2">
      <c r="B59" s="1260" t="str">
        <f>i.04130!B115</f>
        <v>…...............................................</v>
      </c>
      <c r="C59" s="1260" t="str">
        <f>i.04130!C115</f>
        <v xml:space="preserve">/................................../   </v>
      </c>
      <c r="D59" s="1260"/>
      <c r="E59" s="1260" t="str">
        <f>i.04130!E115</f>
        <v>/…..................../</v>
      </c>
    </row>
    <row r="60" spans="2:5" x14ac:dyDescent="0.2">
      <c r="B60" s="1260"/>
    </row>
  </sheetData>
  <sheetProtection algorithmName="SHA-512" hashValue="N84VUWRpfw3g8n2mcJbcyrRkgMrXEXbP83Myuud4jMQGpNyclFNRRC9pBb/MqfbUlAkw6wbIN5uNLmpEzWj97w==" saltValue="J+q+SZeanErSgBOKKkq3PA=="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1" t="s">
        <v>390</v>
      </c>
      <c r="F2" s="1381"/>
      <c r="G2" s="1381"/>
      <c r="H2" s="1381"/>
      <c r="I2" s="1381"/>
    </row>
    <row r="3" spans="1:9" x14ac:dyDescent="0.2">
      <c r="A3" s="190"/>
      <c r="B3" s="109"/>
      <c r="C3" s="109"/>
      <c r="D3" s="190"/>
      <c r="E3" s="1381"/>
      <c r="F3" s="1381"/>
      <c r="G3" s="1381"/>
      <c r="H3" s="1381"/>
      <c r="I3" s="1381"/>
    </row>
    <row r="4" spans="1:9" x14ac:dyDescent="0.2">
      <c r="A4" s="190"/>
      <c r="B4" s="1383" t="s">
        <v>391</v>
      </c>
      <c r="C4" s="1383"/>
      <c r="D4" s="1383"/>
      <c r="E4" s="1383"/>
      <c r="F4" s="1383"/>
      <c r="G4" s="1383"/>
      <c r="H4" s="1383"/>
      <c r="I4" s="1383"/>
    </row>
    <row r="5" spans="1:9" x14ac:dyDescent="0.2">
      <c r="A5" s="190" t="str">
        <f>i.04130!A6</f>
        <v xml:space="preserve">Даатгагчийн нэр: </v>
      </c>
      <c r="B5" s="190"/>
      <c r="C5" s="190"/>
      <c r="D5" s="190"/>
      <c r="E5" s="190"/>
      <c r="F5" s="190"/>
      <c r="G5" s="190"/>
      <c r="H5" s="1379" t="str">
        <f>i.04130!D6</f>
        <v>20.. оны .. сарын ..-ны өдөр</v>
      </c>
      <c r="I5" s="1379"/>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1883</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70"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1883</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1883</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68" t="s">
        <v>2024</v>
      </c>
      <c r="D1" s="1568"/>
      <c r="E1" s="525"/>
      <c r="F1" s="525"/>
      <c r="G1" s="525"/>
      <c r="H1" s="525"/>
      <c r="I1" s="525"/>
      <c r="J1" s="525"/>
      <c r="K1" s="525"/>
      <c r="L1" s="525"/>
    </row>
    <row r="2" spans="1:12" x14ac:dyDescent="0.2">
      <c r="A2" s="525"/>
      <c r="B2" s="525"/>
      <c r="C2" s="1568"/>
      <c r="D2" s="1568"/>
      <c r="E2" s="525"/>
      <c r="F2" s="525"/>
      <c r="G2" s="525"/>
      <c r="H2" s="525"/>
      <c r="I2" s="525"/>
      <c r="J2" s="525"/>
      <c r="K2" s="525"/>
      <c r="L2" s="525"/>
    </row>
    <row r="3" spans="1:12" x14ac:dyDescent="0.2">
      <c r="A3" s="525"/>
      <c r="B3" s="525"/>
      <c r="C3" s="1568"/>
      <c r="D3" s="1568"/>
      <c r="E3" s="525"/>
      <c r="F3" s="525"/>
      <c r="G3" s="525"/>
      <c r="H3" s="525"/>
      <c r="I3" s="525"/>
      <c r="J3" s="525"/>
      <c r="K3" s="525"/>
      <c r="L3" s="525"/>
    </row>
    <row r="4" spans="1:12" ht="5.25" customHeight="1" x14ac:dyDescent="0.2">
      <c r="A4" s="525"/>
      <c r="B4" s="525"/>
      <c r="C4" s="1568"/>
      <c r="D4" s="1568"/>
      <c r="E4" s="525"/>
      <c r="F4" s="525"/>
      <c r="G4" s="525"/>
      <c r="H4" s="525"/>
      <c r="I4" s="525"/>
      <c r="J4" s="525"/>
      <c r="K4" s="525"/>
      <c r="L4" s="525"/>
    </row>
    <row r="5" spans="1:12" ht="28.5" customHeight="1" x14ac:dyDescent="0.2">
      <c r="A5" s="1619" t="s">
        <v>1278</v>
      </c>
      <c r="B5" s="1619"/>
      <c r="C5" s="1619"/>
      <c r="D5" s="1619"/>
      <c r="E5" s="546"/>
      <c r="F5" s="546"/>
      <c r="G5" s="546"/>
      <c r="H5" s="546"/>
      <c r="I5" s="546"/>
      <c r="J5" s="546"/>
    </row>
    <row r="6" spans="1:12" x14ac:dyDescent="0.2">
      <c r="A6" s="546"/>
      <c r="B6" s="546"/>
      <c r="C6" s="546"/>
      <c r="D6" s="546"/>
      <c r="E6" s="546"/>
      <c r="F6" s="546"/>
      <c r="G6" s="546"/>
      <c r="H6" s="546"/>
      <c r="I6" s="546"/>
      <c r="J6" s="546"/>
    </row>
    <row r="7" spans="1:12" ht="15.75" x14ac:dyDescent="0.25">
      <c r="A7" s="1261" t="str">
        <f>i.04160!A7</f>
        <v xml:space="preserve">Даатгагчийн нэр: </v>
      </c>
      <c r="B7" s="1213"/>
      <c r="C7" s="1213"/>
      <c r="D7" s="1262" t="str">
        <f>i.04160!E7</f>
        <v>20.. оны .. сарын ..-ны өдөр</v>
      </c>
      <c r="E7" s="1263"/>
      <c r="F7" s="1264"/>
      <c r="J7" s="1620"/>
      <c r="K7" s="1620"/>
      <c r="L7" s="1620"/>
    </row>
    <row r="8" spans="1:12" ht="15.75" x14ac:dyDescent="0.25">
      <c r="A8" s="1213"/>
      <c r="B8" s="1213"/>
      <c r="C8" s="1213"/>
      <c r="D8" s="1213"/>
      <c r="E8" s="1263"/>
      <c r="F8" s="1264"/>
    </row>
    <row r="9" spans="1:12" ht="15.75" customHeight="1" x14ac:dyDescent="0.2">
      <c r="A9" s="1621" t="s">
        <v>1279</v>
      </c>
      <c r="B9" s="1621"/>
      <c r="C9" s="1622" t="s">
        <v>1280</v>
      </c>
      <c r="D9" s="1622" t="s">
        <v>1281</v>
      </c>
      <c r="E9" s="1263"/>
      <c r="F9" s="1264"/>
    </row>
    <row r="10" spans="1:12" ht="16.5" customHeight="1" x14ac:dyDescent="0.25">
      <c r="A10" s="1621"/>
      <c r="B10" s="1621"/>
      <c r="C10" s="1622"/>
      <c r="D10" s="1622"/>
      <c r="E10" s="1213"/>
      <c r="F10" s="1264"/>
    </row>
    <row r="11" spans="1:12" ht="15" x14ac:dyDescent="0.2">
      <c r="A11" s="1621"/>
      <c r="B11" s="1621"/>
      <c r="C11" s="1265">
        <f>i.04160!F11</f>
        <v>0</v>
      </c>
      <c r="D11" s="1265">
        <f>i.04160!F30</f>
        <v>0</v>
      </c>
      <c r="E11" s="1264"/>
      <c r="F11" s="1264"/>
    </row>
    <row r="12" spans="1:12" ht="15" x14ac:dyDescent="0.2">
      <c r="A12" s="1621"/>
      <c r="B12" s="1621"/>
      <c r="C12" s="1623" t="s">
        <v>1282</v>
      </c>
      <c r="D12" s="1623"/>
      <c r="E12" s="1264"/>
      <c r="F12" s="1264"/>
    </row>
    <row r="13" spans="1:12" ht="25.5" x14ac:dyDescent="0.2">
      <c r="A13" s="1266" t="s">
        <v>1280</v>
      </c>
      <c r="B13" s="1267">
        <f>C11</f>
        <v>0</v>
      </c>
      <c r="C13" s="864">
        <v>1</v>
      </c>
      <c r="D13" s="864" t="s">
        <v>19</v>
      </c>
      <c r="E13" s="1264"/>
      <c r="F13" s="1264"/>
    </row>
    <row r="14" spans="1:12" ht="25.5" x14ac:dyDescent="0.2">
      <c r="A14" s="1266" t="s">
        <v>1281</v>
      </c>
      <c r="B14" s="1267">
        <f>D11</f>
        <v>0</v>
      </c>
      <c r="C14" s="1268" t="s">
        <v>19</v>
      </c>
      <c r="D14" s="864">
        <v>1</v>
      </c>
      <c r="E14" s="1264"/>
      <c r="F14" s="1264"/>
    </row>
    <row r="15" spans="1:12" ht="25.5" x14ac:dyDescent="0.2">
      <c r="A15" s="1266" t="s">
        <v>1283</v>
      </c>
      <c r="B15" s="1618">
        <f>SQRT(SUMPRODUCT(C17:D17,C11:D11))</f>
        <v>0</v>
      </c>
      <c r="C15" s="1618"/>
      <c r="D15" s="1618"/>
      <c r="E15" s="1264"/>
      <c r="F15" s="1264"/>
    </row>
    <row r="16" spans="1:12" ht="15" x14ac:dyDescent="0.25">
      <c r="A16" s="1213"/>
      <c r="B16" s="1213"/>
      <c r="C16" s="1213"/>
      <c r="D16" s="1213"/>
      <c r="E16" s="1264"/>
      <c r="F16" s="1264"/>
    </row>
    <row r="17" spans="1:6" ht="15" hidden="1" x14ac:dyDescent="0.25">
      <c r="A17" s="1213"/>
      <c r="B17" s="1213"/>
      <c r="C17" s="1269">
        <f>SUMPRODUCT($B$13:$B$14,C13:C14)</f>
        <v>0</v>
      </c>
      <c r="D17" s="1269">
        <f>SUMPRODUCT($B$13:$B$14,D13:D14)</f>
        <v>0</v>
      </c>
      <c r="E17" s="1264"/>
      <c r="F17" s="1264"/>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25"/>
      <c r="I1" s="1625"/>
    </row>
    <row r="2" spans="1:16" x14ac:dyDescent="0.2"/>
    <row r="3" spans="1:16" x14ac:dyDescent="0.2">
      <c r="A3" s="1383" t="s">
        <v>2025</v>
      </c>
      <c r="B3" s="1383"/>
      <c r="C3" s="1383"/>
      <c r="D3" s="1383"/>
      <c r="E3" s="1383"/>
      <c r="F3" s="1383"/>
      <c r="G3" s="1383"/>
      <c r="H3" s="1383"/>
      <c r="I3" s="1383"/>
      <c r="J3" s="1383"/>
      <c r="K3" s="1383"/>
      <c r="L3" s="1383"/>
    </row>
    <row r="4" spans="1:16" x14ac:dyDescent="0.2"/>
    <row r="5" spans="1:16" x14ac:dyDescent="0.2">
      <c r="A5" s="1302" t="str">
        <f>i.04160!A7</f>
        <v xml:space="preserve">Даатгагчийн нэр: </v>
      </c>
      <c r="B5" s="787"/>
      <c r="I5" s="1270"/>
      <c r="K5" s="1626" t="str">
        <f>i.04160!E7</f>
        <v>20.. оны .. сарын ..-ны өдөр</v>
      </c>
      <c r="L5" s="1627"/>
    </row>
    <row r="6" spans="1:16" ht="11.45" customHeight="1" x14ac:dyDescent="0.2">
      <c r="A6" s="1628"/>
      <c r="B6" s="1628"/>
      <c r="C6" s="1628"/>
      <c r="D6" s="206"/>
      <c r="E6" s="206"/>
      <c r="F6" s="206"/>
      <c r="G6" s="18"/>
      <c r="I6" s="1270"/>
    </row>
    <row r="7" spans="1:16" ht="51" customHeight="1" x14ac:dyDescent="0.2">
      <c r="A7" s="1629" t="s">
        <v>699</v>
      </c>
      <c r="B7" s="1629" t="s">
        <v>258</v>
      </c>
      <c r="C7" s="1630" t="s">
        <v>2026</v>
      </c>
      <c r="D7" s="1630"/>
      <c r="E7" s="1630"/>
      <c r="F7" s="1630"/>
      <c r="G7" s="1630" t="s">
        <v>1462</v>
      </c>
      <c r="H7" s="1630" t="s">
        <v>1463</v>
      </c>
      <c r="I7" s="1630" t="s">
        <v>1464</v>
      </c>
      <c r="J7" s="1630" t="s">
        <v>1465</v>
      </c>
      <c r="K7" s="1630" t="s">
        <v>1466</v>
      </c>
      <c r="L7" s="1630" t="s">
        <v>2027</v>
      </c>
    </row>
    <row r="8" spans="1:16" ht="38.25" x14ac:dyDescent="0.2">
      <c r="A8" s="1630"/>
      <c r="B8" s="1630"/>
      <c r="C8" s="153" t="s">
        <v>2028</v>
      </c>
      <c r="D8" s="153" t="s">
        <v>2029</v>
      </c>
      <c r="E8" s="153" t="s">
        <v>2030</v>
      </c>
      <c r="F8" s="153" t="s">
        <v>2031</v>
      </c>
      <c r="G8" s="1389"/>
      <c r="H8" s="1389"/>
      <c r="I8" s="1389"/>
      <c r="J8" s="1389"/>
      <c r="K8" s="1389"/>
      <c r="L8" s="1389"/>
    </row>
    <row r="9" spans="1:16" x14ac:dyDescent="0.2">
      <c r="A9" s="153" t="s">
        <v>1049</v>
      </c>
      <c r="B9" s="153" t="s">
        <v>2032</v>
      </c>
      <c r="C9" s="153">
        <v>1</v>
      </c>
      <c r="D9" s="153">
        <v>2</v>
      </c>
      <c r="E9" s="153">
        <v>3</v>
      </c>
      <c r="F9" s="153">
        <v>4</v>
      </c>
      <c r="G9" s="153">
        <v>5</v>
      </c>
      <c r="H9" s="153">
        <v>6</v>
      </c>
      <c r="I9" s="153">
        <v>7</v>
      </c>
      <c r="J9" s="153">
        <v>8</v>
      </c>
      <c r="K9" s="153">
        <v>9</v>
      </c>
      <c r="L9" s="153">
        <v>10</v>
      </c>
    </row>
    <row r="10" spans="1:16" x14ac:dyDescent="0.2">
      <c r="A10" s="1624" t="s">
        <v>2033</v>
      </c>
      <c r="B10" s="1271">
        <v>1.1000000000000001</v>
      </c>
      <c r="C10" s="1272"/>
      <c r="D10" s="1273"/>
      <c r="E10" s="1273"/>
      <c r="F10" s="1273"/>
      <c r="G10" s="1274"/>
      <c r="H10" s="1275"/>
      <c r="I10" s="1276"/>
      <c r="J10" s="1277"/>
      <c r="K10" s="1278"/>
      <c r="L10" s="1279">
        <f>SUM(G10:K10)</f>
        <v>0</v>
      </c>
      <c r="N10" s="50" t="s">
        <v>402</v>
      </c>
      <c r="O10" s="50" t="s">
        <v>2034</v>
      </c>
      <c r="P10" s="50" t="s">
        <v>2035</v>
      </c>
    </row>
    <row r="11" spans="1:16" x14ac:dyDescent="0.2">
      <c r="A11" s="1624"/>
      <c r="B11" s="1280">
        <v>1.2</v>
      </c>
      <c r="C11" s="1281"/>
      <c r="D11" s="1273"/>
      <c r="E11" s="1273"/>
      <c r="F11" s="1273"/>
      <c r="G11" s="1274"/>
      <c r="H11" s="1275"/>
      <c r="I11" s="1276"/>
      <c r="J11" s="1282"/>
      <c r="K11" s="1278"/>
      <c r="L11" s="1279">
        <f t="shared" ref="L11:L30" si="0">SUM(G11:K11)</f>
        <v>0</v>
      </c>
      <c r="N11" s="50" t="s">
        <v>2036</v>
      </c>
      <c r="O11" s="50" t="s">
        <v>2037</v>
      </c>
      <c r="P11" s="50" t="s">
        <v>2038</v>
      </c>
    </row>
    <row r="12" spans="1:16" x14ac:dyDescent="0.2">
      <c r="A12" s="1624"/>
      <c r="B12" s="1271">
        <v>1.3</v>
      </c>
      <c r="C12" s="1281"/>
      <c r="D12" s="1273"/>
      <c r="E12" s="1273"/>
      <c r="F12" s="1273"/>
      <c r="G12" s="1274"/>
      <c r="H12" s="1275"/>
      <c r="I12" s="1276"/>
      <c r="J12" s="1282"/>
      <c r="K12" s="1278"/>
      <c r="L12" s="1279">
        <f t="shared" si="0"/>
        <v>0</v>
      </c>
      <c r="P12" s="50" t="s">
        <v>2039</v>
      </c>
    </row>
    <row r="13" spans="1:16" x14ac:dyDescent="0.2">
      <c r="A13" s="1624"/>
      <c r="B13" s="1280">
        <v>1.4</v>
      </c>
      <c r="C13" s="1272"/>
      <c r="D13" s="1273"/>
      <c r="E13" s="1273"/>
      <c r="F13" s="1273"/>
      <c r="G13" s="1274"/>
      <c r="H13" s="1275"/>
      <c r="I13" s="1276"/>
      <c r="J13" s="1282"/>
      <c r="K13" s="1278"/>
      <c r="L13" s="1279">
        <f t="shared" si="0"/>
        <v>0</v>
      </c>
    </row>
    <row r="14" spans="1:16" x14ac:dyDescent="0.2">
      <c r="A14" s="1624"/>
      <c r="B14" s="1271">
        <v>1.5</v>
      </c>
      <c r="C14" s="1272"/>
      <c r="D14" s="1273"/>
      <c r="E14" s="1273"/>
      <c r="F14" s="1273"/>
      <c r="G14" s="1274"/>
      <c r="H14" s="1275"/>
      <c r="I14" s="1276"/>
      <c r="J14" s="1282"/>
      <c r="K14" s="1278"/>
      <c r="L14" s="1279">
        <f t="shared" si="0"/>
        <v>0</v>
      </c>
    </row>
    <row r="15" spans="1:16" x14ac:dyDescent="0.2">
      <c r="A15" s="1624"/>
      <c r="B15" s="1280">
        <v>1.6</v>
      </c>
      <c r="C15" s="1272"/>
      <c r="D15" s="1273"/>
      <c r="E15" s="1273"/>
      <c r="F15" s="1273"/>
      <c r="G15" s="1274"/>
      <c r="H15" s="1275"/>
      <c r="I15" s="1276"/>
      <c r="J15" s="1282"/>
      <c r="K15" s="1278"/>
      <c r="L15" s="1279">
        <f t="shared" si="0"/>
        <v>0</v>
      </c>
    </row>
    <row r="16" spans="1:16" x14ac:dyDescent="0.2">
      <c r="A16" s="1624"/>
      <c r="B16" s="1271">
        <v>1.7</v>
      </c>
      <c r="C16" s="1272"/>
      <c r="D16" s="1273"/>
      <c r="E16" s="1273"/>
      <c r="F16" s="1273"/>
      <c r="G16" s="1274"/>
      <c r="H16" s="1275"/>
      <c r="I16" s="1276"/>
      <c r="J16" s="1282"/>
      <c r="K16" s="1278"/>
      <c r="L16" s="1279">
        <f t="shared" si="0"/>
        <v>0</v>
      </c>
    </row>
    <row r="17" spans="1:12" x14ac:dyDescent="0.2">
      <c r="A17" s="1624"/>
      <c r="B17" s="1280">
        <v>1.8</v>
      </c>
      <c r="C17" s="1272"/>
      <c r="D17" s="1273"/>
      <c r="E17" s="1273"/>
      <c r="F17" s="1273"/>
      <c r="G17" s="1274"/>
      <c r="H17" s="1275"/>
      <c r="I17" s="1276"/>
      <c r="J17" s="1282"/>
      <c r="K17" s="1278"/>
      <c r="L17" s="1279">
        <f t="shared" si="0"/>
        <v>0</v>
      </c>
    </row>
    <row r="18" spans="1:12" x14ac:dyDescent="0.2">
      <c r="A18" s="1624"/>
      <c r="B18" s="1271">
        <v>1.9</v>
      </c>
      <c r="C18" s="1272"/>
      <c r="D18" s="1273"/>
      <c r="E18" s="1273"/>
      <c r="F18" s="1273"/>
      <c r="G18" s="1274"/>
      <c r="H18" s="1275"/>
      <c r="I18" s="1276"/>
      <c r="J18" s="1282"/>
      <c r="K18" s="1278"/>
      <c r="L18" s="1279">
        <f t="shared" si="0"/>
        <v>0</v>
      </c>
    </row>
    <row r="19" spans="1:12" x14ac:dyDescent="0.2">
      <c r="A19" s="1624"/>
      <c r="B19" s="1283">
        <v>1.1000000000000001</v>
      </c>
      <c r="C19" s="1272"/>
      <c r="D19" s="1273"/>
      <c r="E19" s="1273"/>
      <c r="F19" s="1273"/>
      <c r="G19" s="1274"/>
      <c r="H19" s="1275"/>
      <c r="I19" s="1276"/>
      <c r="J19" s="1282"/>
      <c r="K19" s="1278"/>
      <c r="L19" s="1279">
        <f t="shared" si="0"/>
        <v>0</v>
      </c>
    </row>
    <row r="20" spans="1:12" x14ac:dyDescent="0.2">
      <c r="A20" s="1624"/>
      <c r="B20" s="1284">
        <v>1.1100000000000001</v>
      </c>
      <c r="C20" s="1272"/>
      <c r="D20" s="1273"/>
      <c r="E20" s="1273"/>
      <c r="F20" s="1273"/>
      <c r="G20" s="1274"/>
      <c r="H20" s="1275"/>
      <c r="I20" s="1276"/>
      <c r="J20" s="1282"/>
      <c r="K20" s="1278"/>
      <c r="L20" s="1279">
        <f t="shared" si="0"/>
        <v>0</v>
      </c>
    </row>
    <row r="21" spans="1:12" x14ac:dyDescent="0.2">
      <c r="A21" s="1624"/>
      <c r="B21" s="1283">
        <v>1.1200000000000001</v>
      </c>
      <c r="C21" s="1272"/>
      <c r="D21" s="1273"/>
      <c r="E21" s="1273"/>
      <c r="F21" s="1273"/>
      <c r="G21" s="1274"/>
      <c r="H21" s="1275"/>
      <c r="I21" s="1276"/>
      <c r="J21" s="1282"/>
      <c r="K21" s="1278"/>
      <c r="L21" s="1279">
        <f t="shared" si="0"/>
        <v>0</v>
      </c>
    </row>
    <row r="22" spans="1:12" x14ac:dyDescent="0.2">
      <c r="A22" s="1624"/>
      <c r="B22" s="1284">
        <v>1.1299999999999999</v>
      </c>
      <c r="C22" s="1272"/>
      <c r="D22" s="1273"/>
      <c r="E22" s="1273"/>
      <c r="F22" s="1273"/>
      <c r="G22" s="1274"/>
      <c r="H22" s="1275"/>
      <c r="I22" s="1276"/>
      <c r="J22" s="1282"/>
      <c r="K22" s="1278"/>
      <c r="L22" s="1279">
        <f t="shared" si="0"/>
        <v>0</v>
      </c>
    </row>
    <row r="23" spans="1:12" x14ac:dyDescent="0.2">
      <c r="A23" s="1624"/>
      <c r="B23" s="1283">
        <v>1.1399999999999999</v>
      </c>
      <c r="C23" s="1272"/>
      <c r="D23" s="1273"/>
      <c r="E23" s="1273"/>
      <c r="F23" s="1273"/>
      <c r="G23" s="1274"/>
      <c r="H23" s="1275"/>
      <c r="I23" s="1276"/>
      <c r="J23" s="1282"/>
      <c r="K23" s="1278"/>
      <c r="L23" s="1279">
        <f t="shared" si="0"/>
        <v>0</v>
      </c>
    </row>
    <row r="24" spans="1:12" x14ac:dyDescent="0.2">
      <c r="A24" s="1624"/>
      <c r="B24" s="1284">
        <v>1.1499999999999999</v>
      </c>
      <c r="C24" s="1272"/>
      <c r="D24" s="1273"/>
      <c r="E24" s="1273"/>
      <c r="F24" s="1273"/>
      <c r="G24" s="1274"/>
      <c r="H24" s="1275"/>
      <c r="I24" s="1276"/>
      <c r="J24" s="1282"/>
      <c r="K24" s="1278"/>
      <c r="L24" s="1279">
        <f t="shared" si="0"/>
        <v>0</v>
      </c>
    </row>
    <row r="25" spans="1:12" x14ac:dyDescent="0.2">
      <c r="A25" s="1624"/>
      <c r="B25" s="1283">
        <v>1.1599999999999999</v>
      </c>
      <c r="C25" s="1272"/>
      <c r="D25" s="1273"/>
      <c r="E25" s="1273"/>
      <c r="F25" s="1273"/>
      <c r="G25" s="1274"/>
      <c r="H25" s="1275"/>
      <c r="I25" s="1276"/>
      <c r="J25" s="1282"/>
      <c r="K25" s="1278"/>
      <c r="L25" s="1279">
        <f t="shared" si="0"/>
        <v>0</v>
      </c>
    </row>
    <row r="26" spans="1:12" x14ac:dyDescent="0.2">
      <c r="A26" s="1624"/>
      <c r="B26" s="1284">
        <v>1.17</v>
      </c>
      <c r="C26" s="1272"/>
      <c r="D26" s="1273"/>
      <c r="E26" s="1273"/>
      <c r="F26" s="1273"/>
      <c r="G26" s="1274"/>
      <c r="H26" s="1275"/>
      <c r="I26" s="1276"/>
      <c r="J26" s="1282"/>
      <c r="K26" s="1278"/>
      <c r="L26" s="1279">
        <f t="shared" si="0"/>
        <v>0</v>
      </c>
    </row>
    <row r="27" spans="1:12" x14ac:dyDescent="0.2">
      <c r="A27" s="1624"/>
      <c r="B27" s="1283">
        <v>1.18</v>
      </c>
      <c r="C27" s="1272"/>
      <c r="D27" s="1273"/>
      <c r="E27" s="1273"/>
      <c r="F27" s="1273"/>
      <c r="G27" s="1274"/>
      <c r="H27" s="1275"/>
      <c r="I27" s="1276"/>
      <c r="J27" s="1282"/>
      <c r="K27" s="1278"/>
      <c r="L27" s="1279">
        <f t="shared" si="0"/>
        <v>0</v>
      </c>
    </row>
    <row r="28" spans="1:12" x14ac:dyDescent="0.2">
      <c r="A28" s="1624"/>
      <c r="B28" s="1284">
        <v>1.19</v>
      </c>
      <c r="C28" s="1272"/>
      <c r="D28" s="1273"/>
      <c r="E28" s="1273"/>
      <c r="F28" s="1273"/>
      <c r="G28" s="1274"/>
      <c r="H28" s="1275"/>
      <c r="I28" s="1276"/>
      <c r="J28" s="1282"/>
      <c r="K28" s="1278"/>
      <c r="L28" s="1279">
        <f t="shared" si="0"/>
        <v>0</v>
      </c>
    </row>
    <row r="29" spans="1:12" x14ac:dyDescent="0.2">
      <c r="A29" s="1624"/>
      <c r="B29" s="1283">
        <v>1.2</v>
      </c>
      <c r="C29" s="1272"/>
      <c r="D29" s="1273"/>
      <c r="E29" s="1273"/>
      <c r="F29" s="1273"/>
      <c r="G29" s="1274"/>
      <c r="H29" s="1275"/>
      <c r="I29" s="1276"/>
      <c r="J29" s="1282"/>
      <c r="K29" s="1278"/>
      <c r="L29" s="1279">
        <f t="shared" si="0"/>
        <v>0</v>
      </c>
    </row>
    <row r="30" spans="1:12" x14ac:dyDescent="0.2">
      <c r="A30" s="1624"/>
      <c r="B30" s="1285" t="s">
        <v>213</v>
      </c>
      <c r="C30" s="1272"/>
      <c r="D30" s="1273"/>
      <c r="E30" s="1273"/>
      <c r="F30" s="1273"/>
      <c r="G30" s="1274"/>
      <c r="H30" s="1275"/>
      <c r="I30" s="1276"/>
      <c r="J30" s="1282"/>
      <c r="K30" s="1278"/>
      <c r="L30" s="1279">
        <f t="shared" si="0"/>
        <v>0</v>
      </c>
    </row>
    <row r="31" spans="1:12" x14ac:dyDescent="0.2">
      <c r="A31" s="1624"/>
      <c r="B31" s="374"/>
      <c r="C31" s="1286" t="s">
        <v>851</v>
      </c>
      <c r="D31" s="1287"/>
      <c r="E31" s="1287"/>
      <c r="F31" s="1287"/>
      <c r="G31" s="1288">
        <f t="shared" ref="G31:L31" si="1">SUM(G10:G30)</f>
        <v>0</v>
      </c>
      <c r="H31" s="1288">
        <f t="shared" si="1"/>
        <v>0</v>
      </c>
      <c r="I31" s="1288">
        <f t="shared" si="1"/>
        <v>0</v>
      </c>
      <c r="J31" s="1288">
        <f t="shared" si="1"/>
        <v>0</v>
      </c>
      <c r="K31" s="1288">
        <f t="shared" si="1"/>
        <v>0</v>
      </c>
      <c r="L31" s="1288">
        <f t="shared" si="1"/>
        <v>0</v>
      </c>
    </row>
    <row r="32" spans="1:12" x14ac:dyDescent="0.2">
      <c r="A32" s="1624" t="s">
        <v>2040</v>
      </c>
      <c r="B32" s="1289">
        <v>2.1</v>
      </c>
      <c r="C32" s="1272"/>
      <c r="D32" s="1273"/>
      <c r="E32" s="1273"/>
      <c r="F32" s="1273"/>
      <c r="G32" s="1274"/>
      <c r="H32" s="1275"/>
      <c r="I32" s="1276"/>
      <c r="J32" s="1277"/>
      <c r="K32" s="1278"/>
      <c r="L32" s="1279">
        <f>SUM(G32:K32)</f>
        <v>0</v>
      </c>
    </row>
    <row r="33" spans="1:12" x14ac:dyDescent="0.2">
      <c r="A33" s="1624"/>
      <c r="B33" s="1290">
        <v>2.2000000000000002</v>
      </c>
      <c r="C33" s="1281"/>
      <c r="D33" s="1273"/>
      <c r="E33" s="1273"/>
      <c r="F33" s="1273"/>
      <c r="G33" s="1274"/>
      <c r="H33" s="1275"/>
      <c r="I33" s="1276"/>
      <c r="J33" s="1282"/>
      <c r="K33" s="1278"/>
      <c r="L33" s="1279">
        <f t="shared" ref="L33:L52" si="2">SUM(G33:K33)</f>
        <v>0</v>
      </c>
    </row>
    <row r="34" spans="1:12" x14ac:dyDescent="0.2">
      <c r="A34" s="1624"/>
      <c r="B34" s="1289">
        <v>2.2999999999999998</v>
      </c>
      <c r="C34" s="1281"/>
      <c r="D34" s="1273"/>
      <c r="E34" s="1273"/>
      <c r="F34" s="1273"/>
      <c r="G34" s="1274"/>
      <c r="H34" s="1275"/>
      <c r="I34" s="1276"/>
      <c r="J34" s="1282"/>
      <c r="K34" s="1278"/>
      <c r="L34" s="1279">
        <f t="shared" si="2"/>
        <v>0</v>
      </c>
    </row>
    <row r="35" spans="1:12" x14ac:dyDescent="0.2">
      <c r="A35" s="1624"/>
      <c r="B35" s="1290">
        <v>2.4</v>
      </c>
      <c r="C35" s="1272"/>
      <c r="D35" s="1273"/>
      <c r="E35" s="1273"/>
      <c r="F35" s="1273"/>
      <c r="G35" s="1274"/>
      <c r="H35" s="1275"/>
      <c r="I35" s="1276"/>
      <c r="J35" s="1282"/>
      <c r="K35" s="1278"/>
      <c r="L35" s="1279">
        <f t="shared" si="2"/>
        <v>0</v>
      </c>
    </row>
    <row r="36" spans="1:12" x14ac:dyDescent="0.2">
      <c r="A36" s="1624"/>
      <c r="B36" s="1289">
        <v>2.5</v>
      </c>
      <c r="C36" s="1272"/>
      <c r="D36" s="1273"/>
      <c r="E36" s="1273"/>
      <c r="F36" s="1273"/>
      <c r="G36" s="1274"/>
      <c r="H36" s="1275"/>
      <c r="I36" s="1276"/>
      <c r="J36" s="1282"/>
      <c r="K36" s="1278"/>
      <c r="L36" s="1279">
        <f t="shared" si="2"/>
        <v>0</v>
      </c>
    </row>
    <row r="37" spans="1:12" x14ac:dyDescent="0.2">
      <c r="A37" s="1624"/>
      <c r="B37" s="1290">
        <v>2.6</v>
      </c>
      <c r="C37" s="1272"/>
      <c r="D37" s="1273"/>
      <c r="E37" s="1273"/>
      <c r="F37" s="1273"/>
      <c r="G37" s="1274"/>
      <c r="H37" s="1275"/>
      <c r="I37" s="1276"/>
      <c r="J37" s="1282"/>
      <c r="K37" s="1278"/>
      <c r="L37" s="1279">
        <f t="shared" si="2"/>
        <v>0</v>
      </c>
    </row>
    <row r="38" spans="1:12" x14ac:dyDescent="0.2">
      <c r="A38" s="1624"/>
      <c r="B38" s="1289">
        <v>2.7</v>
      </c>
      <c r="C38" s="1272"/>
      <c r="D38" s="1273"/>
      <c r="E38" s="1273"/>
      <c r="F38" s="1273"/>
      <c r="G38" s="1274"/>
      <c r="H38" s="1275"/>
      <c r="I38" s="1276"/>
      <c r="J38" s="1282"/>
      <c r="K38" s="1278"/>
      <c r="L38" s="1279">
        <f t="shared" si="2"/>
        <v>0</v>
      </c>
    </row>
    <row r="39" spans="1:12" x14ac:dyDescent="0.2">
      <c r="A39" s="1624"/>
      <c r="B39" s="1290">
        <v>2.8</v>
      </c>
      <c r="C39" s="1272"/>
      <c r="D39" s="1273"/>
      <c r="E39" s="1273"/>
      <c r="F39" s="1273"/>
      <c r="G39" s="1274"/>
      <c r="H39" s="1275"/>
      <c r="I39" s="1276"/>
      <c r="J39" s="1282"/>
      <c r="K39" s="1278"/>
      <c r="L39" s="1279">
        <f t="shared" si="2"/>
        <v>0</v>
      </c>
    </row>
    <row r="40" spans="1:12" x14ac:dyDescent="0.2">
      <c r="A40" s="1624"/>
      <c r="B40" s="1289">
        <v>2.9</v>
      </c>
      <c r="C40" s="1272"/>
      <c r="D40" s="1273"/>
      <c r="E40" s="1273"/>
      <c r="F40" s="1273"/>
      <c r="G40" s="1274"/>
      <c r="H40" s="1275"/>
      <c r="I40" s="1276"/>
      <c r="J40" s="1282"/>
      <c r="K40" s="1278"/>
      <c r="L40" s="1279">
        <f t="shared" si="2"/>
        <v>0</v>
      </c>
    </row>
    <row r="41" spans="1:12" x14ac:dyDescent="0.2">
      <c r="A41" s="1624"/>
      <c r="B41" s="1283">
        <v>2.1</v>
      </c>
      <c r="C41" s="1272"/>
      <c r="D41" s="1273"/>
      <c r="E41" s="1273"/>
      <c r="F41" s="1273"/>
      <c r="G41" s="1274"/>
      <c r="H41" s="1275"/>
      <c r="I41" s="1276"/>
      <c r="J41" s="1282"/>
      <c r="K41" s="1278"/>
      <c r="L41" s="1279">
        <f t="shared" si="2"/>
        <v>0</v>
      </c>
    </row>
    <row r="42" spans="1:12" x14ac:dyDescent="0.2">
      <c r="A42" s="1624"/>
      <c r="B42" s="1284">
        <v>2.11</v>
      </c>
      <c r="C42" s="1272"/>
      <c r="D42" s="1273"/>
      <c r="E42" s="1273"/>
      <c r="F42" s="1273"/>
      <c r="G42" s="1274"/>
      <c r="H42" s="1275"/>
      <c r="I42" s="1276"/>
      <c r="J42" s="1282"/>
      <c r="K42" s="1278"/>
      <c r="L42" s="1279">
        <f t="shared" si="2"/>
        <v>0</v>
      </c>
    </row>
    <row r="43" spans="1:12" x14ac:dyDescent="0.2">
      <c r="A43" s="1624"/>
      <c r="B43" s="1283">
        <v>2.12</v>
      </c>
      <c r="C43" s="1272"/>
      <c r="D43" s="1273"/>
      <c r="E43" s="1273"/>
      <c r="F43" s="1273"/>
      <c r="G43" s="1274"/>
      <c r="H43" s="1275"/>
      <c r="I43" s="1276"/>
      <c r="J43" s="1282"/>
      <c r="K43" s="1278"/>
      <c r="L43" s="1279">
        <f t="shared" si="2"/>
        <v>0</v>
      </c>
    </row>
    <row r="44" spans="1:12" x14ac:dyDescent="0.2">
      <c r="A44" s="1624"/>
      <c r="B44" s="1284">
        <v>2.13</v>
      </c>
      <c r="C44" s="1272"/>
      <c r="D44" s="1273"/>
      <c r="E44" s="1273"/>
      <c r="F44" s="1273"/>
      <c r="G44" s="1274"/>
      <c r="H44" s="1275"/>
      <c r="I44" s="1276"/>
      <c r="J44" s="1282"/>
      <c r="K44" s="1278"/>
      <c r="L44" s="1279">
        <f t="shared" si="2"/>
        <v>0</v>
      </c>
    </row>
    <row r="45" spans="1:12" x14ac:dyDescent="0.2">
      <c r="A45" s="1624"/>
      <c r="B45" s="1283">
        <v>2.14</v>
      </c>
      <c r="C45" s="1272"/>
      <c r="D45" s="1273"/>
      <c r="E45" s="1273"/>
      <c r="F45" s="1273"/>
      <c r="G45" s="1274"/>
      <c r="H45" s="1275"/>
      <c r="I45" s="1276"/>
      <c r="J45" s="1282"/>
      <c r="K45" s="1278"/>
      <c r="L45" s="1279">
        <f t="shared" si="2"/>
        <v>0</v>
      </c>
    </row>
    <row r="46" spans="1:12" x14ac:dyDescent="0.2">
      <c r="A46" s="1624"/>
      <c r="B46" s="1284">
        <v>2.15</v>
      </c>
      <c r="C46" s="1272"/>
      <c r="D46" s="1273"/>
      <c r="E46" s="1273"/>
      <c r="F46" s="1273"/>
      <c r="G46" s="1274"/>
      <c r="H46" s="1275"/>
      <c r="I46" s="1276"/>
      <c r="J46" s="1282"/>
      <c r="K46" s="1278"/>
      <c r="L46" s="1279">
        <f t="shared" si="2"/>
        <v>0</v>
      </c>
    </row>
    <row r="47" spans="1:12" x14ac:dyDescent="0.2">
      <c r="A47" s="1624"/>
      <c r="B47" s="1283">
        <v>2.16</v>
      </c>
      <c r="C47" s="1272"/>
      <c r="D47" s="1273"/>
      <c r="E47" s="1273"/>
      <c r="F47" s="1273"/>
      <c r="G47" s="1274"/>
      <c r="H47" s="1275"/>
      <c r="I47" s="1276"/>
      <c r="J47" s="1282"/>
      <c r="K47" s="1278"/>
      <c r="L47" s="1279">
        <f t="shared" si="2"/>
        <v>0</v>
      </c>
    </row>
    <row r="48" spans="1:12" x14ac:dyDescent="0.2">
      <c r="A48" s="1624"/>
      <c r="B48" s="1284">
        <v>2.17</v>
      </c>
      <c r="C48" s="1272"/>
      <c r="D48" s="1273"/>
      <c r="E48" s="1273"/>
      <c r="F48" s="1273"/>
      <c r="G48" s="1274"/>
      <c r="H48" s="1275"/>
      <c r="I48" s="1276"/>
      <c r="J48" s="1282"/>
      <c r="K48" s="1278"/>
      <c r="L48" s="1279">
        <f t="shared" si="2"/>
        <v>0</v>
      </c>
    </row>
    <row r="49" spans="1:12" x14ac:dyDescent="0.2">
      <c r="A49" s="1624"/>
      <c r="B49" s="1283">
        <v>2.1800000000000002</v>
      </c>
      <c r="C49" s="1272"/>
      <c r="D49" s="1273"/>
      <c r="E49" s="1273"/>
      <c r="F49" s="1273"/>
      <c r="G49" s="1274"/>
      <c r="H49" s="1275"/>
      <c r="I49" s="1276"/>
      <c r="J49" s="1282"/>
      <c r="K49" s="1278"/>
      <c r="L49" s="1279">
        <f t="shared" si="2"/>
        <v>0</v>
      </c>
    </row>
    <row r="50" spans="1:12" x14ac:dyDescent="0.2">
      <c r="A50" s="1624"/>
      <c r="B50" s="1284">
        <v>2.19</v>
      </c>
      <c r="C50" s="1272"/>
      <c r="D50" s="1273"/>
      <c r="E50" s="1273"/>
      <c r="F50" s="1273"/>
      <c r="G50" s="1274"/>
      <c r="H50" s="1275"/>
      <c r="I50" s="1276"/>
      <c r="J50" s="1282"/>
      <c r="K50" s="1278"/>
      <c r="L50" s="1279">
        <f t="shared" si="2"/>
        <v>0</v>
      </c>
    </row>
    <row r="51" spans="1:12" x14ac:dyDescent="0.2">
      <c r="A51" s="1624"/>
      <c r="B51" s="1283">
        <v>2.2000000000000002</v>
      </c>
      <c r="C51" s="1272"/>
      <c r="D51" s="1273"/>
      <c r="E51" s="1273"/>
      <c r="F51" s="1273"/>
      <c r="G51" s="1274"/>
      <c r="H51" s="1275"/>
      <c r="I51" s="1276"/>
      <c r="J51" s="1282"/>
      <c r="K51" s="1278"/>
      <c r="L51" s="1279">
        <f t="shared" si="2"/>
        <v>0</v>
      </c>
    </row>
    <row r="52" spans="1:12" x14ac:dyDescent="0.2">
      <c r="A52" s="1624"/>
      <c r="B52" s="1285" t="s">
        <v>213</v>
      </c>
      <c r="C52" s="1272"/>
      <c r="D52" s="1273"/>
      <c r="E52" s="1273"/>
      <c r="F52" s="1273"/>
      <c r="G52" s="1274"/>
      <c r="H52" s="1275"/>
      <c r="I52" s="1276"/>
      <c r="J52" s="1282"/>
      <c r="K52" s="1278"/>
      <c r="L52" s="1279">
        <f t="shared" si="2"/>
        <v>0</v>
      </c>
    </row>
    <row r="53" spans="1:12" x14ac:dyDescent="0.2">
      <c r="A53" s="1624"/>
      <c r="B53" s="374"/>
      <c r="C53" s="1286" t="s">
        <v>851</v>
      </c>
      <c r="D53" s="1287"/>
      <c r="E53" s="1287"/>
      <c r="F53" s="1287"/>
      <c r="G53" s="1288">
        <f t="shared" ref="G53:L53" si="3">SUM(G32:G52)</f>
        <v>0</v>
      </c>
      <c r="H53" s="1288">
        <f t="shared" si="3"/>
        <v>0</v>
      </c>
      <c r="I53" s="1288">
        <f t="shared" si="3"/>
        <v>0</v>
      </c>
      <c r="J53" s="1288">
        <f t="shared" si="3"/>
        <v>0</v>
      </c>
      <c r="K53" s="1288">
        <f t="shared" si="3"/>
        <v>0</v>
      </c>
      <c r="L53" s="1288">
        <f t="shared" si="3"/>
        <v>0</v>
      </c>
    </row>
    <row r="54" spans="1:12" x14ac:dyDescent="0.2">
      <c r="A54" s="1624" t="s">
        <v>2041</v>
      </c>
      <c r="B54" s="1280">
        <v>3.1</v>
      </c>
      <c r="C54" s="1272"/>
      <c r="D54" s="1273"/>
      <c r="E54" s="1273"/>
      <c r="F54" s="1273"/>
      <c r="G54" s="1274"/>
      <c r="H54" s="1275"/>
      <c r="I54" s="1276"/>
      <c r="J54" s="1277"/>
      <c r="K54" s="1278"/>
      <c r="L54" s="1279">
        <f>SUM(G54:K54)</f>
        <v>0</v>
      </c>
    </row>
    <row r="55" spans="1:12" x14ac:dyDescent="0.2">
      <c r="A55" s="1624"/>
      <c r="B55" s="1280">
        <v>3.2</v>
      </c>
      <c r="C55" s="1281"/>
      <c r="D55" s="1273"/>
      <c r="E55" s="1273"/>
      <c r="F55" s="1273"/>
      <c r="G55" s="1274"/>
      <c r="H55" s="1275"/>
      <c r="I55" s="1276"/>
      <c r="J55" s="1282"/>
      <c r="K55" s="1278"/>
      <c r="L55" s="1279">
        <f t="shared" ref="L55:L74" si="4">SUM(G55:K55)</f>
        <v>0</v>
      </c>
    </row>
    <row r="56" spans="1:12" x14ac:dyDescent="0.2">
      <c r="A56" s="1624"/>
      <c r="B56" s="1280">
        <v>3.3</v>
      </c>
      <c r="C56" s="1281"/>
      <c r="D56" s="1273"/>
      <c r="E56" s="1273"/>
      <c r="F56" s="1273"/>
      <c r="G56" s="1274"/>
      <c r="H56" s="1275"/>
      <c r="I56" s="1276"/>
      <c r="J56" s="1282"/>
      <c r="K56" s="1278"/>
      <c r="L56" s="1279">
        <f t="shared" si="4"/>
        <v>0</v>
      </c>
    </row>
    <row r="57" spans="1:12" x14ac:dyDescent="0.2">
      <c r="A57" s="1624"/>
      <c r="B57" s="1280">
        <v>3.4</v>
      </c>
      <c r="C57" s="1272"/>
      <c r="D57" s="1273"/>
      <c r="E57" s="1273"/>
      <c r="F57" s="1273"/>
      <c r="G57" s="1274"/>
      <c r="H57" s="1275"/>
      <c r="I57" s="1276"/>
      <c r="J57" s="1282"/>
      <c r="K57" s="1278"/>
      <c r="L57" s="1279">
        <f t="shared" si="4"/>
        <v>0</v>
      </c>
    </row>
    <row r="58" spans="1:12" x14ac:dyDescent="0.2">
      <c r="A58" s="1624"/>
      <c r="B58" s="1280">
        <v>3.5</v>
      </c>
      <c r="C58" s="1272"/>
      <c r="D58" s="1273"/>
      <c r="E58" s="1273"/>
      <c r="F58" s="1273"/>
      <c r="G58" s="1274"/>
      <c r="H58" s="1275"/>
      <c r="I58" s="1276"/>
      <c r="J58" s="1282"/>
      <c r="K58" s="1278"/>
      <c r="L58" s="1279">
        <f t="shared" si="4"/>
        <v>0</v>
      </c>
    </row>
    <row r="59" spans="1:12" x14ac:dyDescent="0.2">
      <c r="A59" s="1624"/>
      <c r="B59" s="1280">
        <v>3.6</v>
      </c>
      <c r="C59" s="1272"/>
      <c r="D59" s="1273"/>
      <c r="E59" s="1273"/>
      <c r="F59" s="1273"/>
      <c r="G59" s="1274"/>
      <c r="H59" s="1275"/>
      <c r="I59" s="1276"/>
      <c r="J59" s="1282"/>
      <c r="K59" s="1278"/>
      <c r="L59" s="1279">
        <f t="shared" si="4"/>
        <v>0</v>
      </c>
    </row>
    <row r="60" spans="1:12" x14ac:dyDescent="0.2">
      <c r="A60" s="1624"/>
      <c r="B60" s="1280">
        <v>3.7</v>
      </c>
      <c r="C60" s="1272"/>
      <c r="D60" s="1273"/>
      <c r="E60" s="1273"/>
      <c r="F60" s="1273"/>
      <c r="G60" s="1274"/>
      <c r="H60" s="1275"/>
      <c r="I60" s="1276"/>
      <c r="J60" s="1282"/>
      <c r="K60" s="1278"/>
      <c r="L60" s="1279">
        <f t="shared" si="4"/>
        <v>0</v>
      </c>
    </row>
    <row r="61" spans="1:12" x14ac:dyDescent="0.2">
      <c r="A61" s="1624"/>
      <c r="B61" s="1280">
        <v>3.8</v>
      </c>
      <c r="C61" s="1272"/>
      <c r="D61" s="1273"/>
      <c r="E61" s="1273"/>
      <c r="F61" s="1273"/>
      <c r="G61" s="1274"/>
      <c r="H61" s="1275"/>
      <c r="I61" s="1276"/>
      <c r="J61" s="1282"/>
      <c r="K61" s="1278"/>
      <c r="L61" s="1279">
        <f t="shared" si="4"/>
        <v>0</v>
      </c>
    </row>
    <row r="62" spans="1:12" x14ac:dyDescent="0.2">
      <c r="A62" s="1624"/>
      <c r="B62" s="1280">
        <v>3.9</v>
      </c>
      <c r="C62" s="1272"/>
      <c r="D62" s="1273"/>
      <c r="E62" s="1273"/>
      <c r="F62" s="1273"/>
      <c r="G62" s="1274"/>
      <c r="H62" s="1275"/>
      <c r="I62" s="1276"/>
      <c r="J62" s="1282"/>
      <c r="K62" s="1278"/>
      <c r="L62" s="1279">
        <f t="shared" si="4"/>
        <v>0</v>
      </c>
    </row>
    <row r="63" spans="1:12" x14ac:dyDescent="0.2">
      <c r="A63" s="1624"/>
      <c r="B63" s="1283">
        <v>3.1</v>
      </c>
      <c r="C63" s="1272"/>
      <c r="D63" s="1273"/>
      <c r="E63" s="1273"/>
      <c r="F63" s="1273"/>
      <c r="G63" s="1274"/>
      <c r="H63" s="1275"/>
      <c r="I63" s="1276"/>
      <c r="J63" s="1282"/>
      <c r="K63" s="1278"/>
      <c r="L63" s="1279">
        <f t="shared" si="4"/>
        <v>0</v>
      </c>
    </row>
    <row r="64" spans="1:12" x14ac:dyDescent="0.2">
      <c r="A64" s="1624"/>
      <c r="B64" s="1280">
        <v>3.11</v>
      </c>
      <c r="C64" s="1272"/>
      <c r="D64" s="1273"/>
      <c r="E64" s="1273"/>
      <c r="F64" s="1273"/>
      <c r="G64" s="1274"/>
      <c r="H64" s="1275"/>
      <c r="I64" s="1276"/>
      <c r="J64" s="1282"/>
      <c r="K64" s="1278"/>
      <c r="L64" s="1279">
        <f t="shared" si="4"/>
        <v>0</v>
      </c>
    </row>
    <row r="65" spans="1:12" x14ac:dyDescent="0.2">
      <c r="A65" s="1624"/>
      <c r="B65" s="1283">
        <v>3.12</v>
      </c>
      <c r="C65" s="1272"/>
      <c r="D65" s="1273"/>
      <c r="E65" s="1273"/>
      <c r="F65" s="1273"/>
      <c r="G65" s="1274"/>
      <c r="H65" s="1275"/>
      <c r="I65" s="1276"/>
      <c r="J65" s="1282"/>
      <c r="K65" s="1278"/>
      <c r="L65" s="1279">
        <f t="shared" si="4"/>
        <v>0</v>
      </c>
    </row>
    <row r="66" spans="1:12" x14ac:dyDescent="0.2">
      <c r="A66" s="1624"/>
      <c r="B66" s="1280">
        <v>3.13</v>
      </c>
      <c r="C66" s="1272"/>
      <c r="D66" s="1273"/>
      <c r="E66" s="1273"/>
      <c r="F66" s="1273"/>
      <c r="G66" s="1274"/>
      <c r="H66" s="1275"/>
      <c r="I66" s="1276"/>
      <c r="J66" s="1282"/>
      <c r="K66" s="1278"/>
      <c r="L66" s="1279">
        <f t="shared" si="4"/>
        <v>0</v>
      </c>
    </row>
    <row r="67" spans="1:12" x14ac:dyDescent="0.2">
      <c r="A67" s="1624"/>
      <c r="B67" s="1283">
        <v>3.14</v>
      </c>
      <c r="C67" s="1272"/>
      <c r="D67" s="1273"/>
      <c r="E67" s="1273"/>
      <c r="F67" s="1273"/>
      <c r="G67" s="1274"/>
      <c r="H67" s="1275"/>
      <c r="I67" s="1276"/>
      <c r="J67" s="1282"/>
      <c r="K67" s="1278"/>
      <c r="L67" s="1279">
        <f t="shared" si="4"/>
        <v>0</v>
      </c>
    </row>
    <row r="68" spans="1:12" x14ac:dyDescent="0.2">
      <c r="A68" s="1624"/>
      <c r="B68" s="1280">
        <v>3.15</v>
      </c>
      <c r="C68" s="1272"/>
      <c r="D68" s="1273"/>
      <c r="E68" s="1273"/>
      <c r="F68" s="1273"/>
      <c r="G68" s="1274"/>
      <c r="H68" s="1275"/>
      <c r="I68" s="1276"/>
      <c r="J68" s="1282"/>
      <c r="K68" s="1278"/>
      <c r="L68" s="1279">
        <f t="shared" si="4"/>
        <v>0</v>
      </c>
    </row>
    <row r="69" spans="1:12" x14ac:dyDescent="0.2">
      <c r="A69" s="1624"/>
      <c r="B69" s="1283">
        <v>3.16</v>
      </c>
      <c r="C69" s="1272"/>
      <c r="D69" s="1273"/>
      <c r="E69" s="1273"/>
      <c r="F69" s="1273"/>
      <c r="G69" s="1274"/>
      <c r="H69" s="1275"/>
      <c r="I69" s="1276"/>
      <c r="J69" s="1282"/>
      <c r="K69" s="1278"/>
      <c r="L69" s="1279">
        <f t="shared" si="4"/>
        <v>0</v>
      </c>
    </row>
    <row r="70" spans="1:12" x14ac:dyDescent="0.2">
      <c r="A70" s="1624"/>
      <c r="B70" s="1280">
        <v>3.17</v>
      </c>
      <c r="C70" s="1272"/>
      <c r="D70" s="1273"/>
      <c r="E70" s="1273"/>
      <c r="F70" s="1273"/>
      <c r="G70" s="1274"/>
      <c r="H70" s="1275"/>
      <c r="I70" s="1276"/>
      <c r="J70" s="1282"/>
      <c r="K70" s="1278"/>
      <c r="L70" s="1279">
        <f t="shared" si="4"/>
        <v>0</v>
      </c>
    </row>
    <row r="71" spans="1:12" x14ac:dyDescent="0.2">
      <c r="A71" s="1624"/>
      <c r="B71" s="1283">
        <v>3.18</v>
      </c>
      <c r="C71" s="1272"/>
      <c r="D71" s="1273"/>
      <c r="E71" s="1273"/>
      <c r="F71" s="1273"/>
      <c r="G71" s="1274"/>
      <c r="H71" s="1275"/>
      <c r="I71" s="1276"/>
      <c r="J71" s="1282"/>
      <c r="K71" s="1278"/>
      <c r="L71" s="1279">
        <f t="shared" si="4"/>
        <v>0</v>
      </c>
    </row>
    <row r="72" spans="1:12" x14ac:dyDescent="0.2">
      <c r="A72" s="1624"/>
      <c r="B72" s="1280">
        <v>3.19</v>
      </c>
      <c r="C72" s="1272"/>
      <c r="D72" s="1273"/>
      <c r="E72" s="1273"/>
      <c r="F72" s="1273"/>
      <c r="G72" s="1274"/>
      <c r="H72" s="1275"/>
      <c r="I72" s="1276"/>
      <c r="J72" s="1282"/>
      <c r="K72" s="1278"/>
      <c r="L72" s="1279">
        <f t="shared" si="4"/>
        <v>0</v>
      </c>
    </row>
    <row r="73" spans="1:12" x14ac:dyDescent="0.2">
      <c r="A73" s="1624"/>
      <c r="B73" s="1283">
        <v>3.2</v>
      </c>
      <c r="C73" s="1272"/>
      <c r="D73" s="1273"/>
      <c r="E73" s="1273"/>
      <c r="F73" s="1273"/>
      <c r="G73" s="1274"/>
      <c r="H73" s="1275"/>
      <c r="I73" s="1276"/>
      <c r="J73" s="1282"/>
      <c r="K73" s="1278"/>
      <c r="L73" s="1279">
        <f t="shared" si="4"/>
        <v>0</v>
      </c>
    </row>
    <row r="74" spans="1:12" x14ac:dyDescent="0.2">
      <c r="A74" s="1624"/>
      <c r="B74" s="1285" t="s">
        <v>213</v>
      </c>
      <c r="C74" s="1272"/>
      <c r="D74" s="1273"/>
      <c r="E74" s="1273"/>
      <c r="F74" s="1273"/>
      <c r="G74" s="1274"/>
      <c r="H74" s="1275"/>
      <c r="I74" s="1276"/>
      <c r="J74" s="1282"/>
      <c r="K74" s="1278"/>
      <c r="L74" s="1279">
        <f t="shared" si="4"/>
        <v>0</v>
      </c>
    </row>
    <row r="75" spans="1:12" x14ac:dyDescent="0.2">
      <c r="A75" s="1624"/>
      <c r="B75" s="374"/>
      <c r="C75" s="1286" t="s">
        <v>851</v>
      </c>
      <c r="D75" s="1287"/>
      <c r="E75" s="1287"/>
      <c r="F75" s="1287"/>
      <c r="G75" s="1288">
        <f t="shared" ref="G75:L75" si="5">SUM(G54:G74)</f>
        <v>0</v>
      </c>
      <c r="H75" s="1288">
        <f t="shared" si="5"/>
        <v>0</v>
      </c>
      <c r="I75" s="1288">
        <f t="shared" si="5"/>
        <v>0</v>
      </c>
      <c r="J75" s="1288">
        <f t="shared" si="5"/>
        <v>0</v>
      </c>
      <c r="K75" s="1288">
        <f t="shared" si="5"/>
        <v>0</v>
      </c>
      <c r="L75" s="1288">
        <f t="shared" si="5"/>
        <v>0</v>
      </c>
    </row>
    <row r="76" spans="1:12" x14ac:dyDescent="0.2">
      <c r="A76" s="1624" t="s">
        <v>2042</v>
      </c>
      <c r="B76" s="1280">
        <v>4.0999999999999996</v>
      </c>
      <c r="C76" s="1272"/>
      <c r="D76" s="1273"/>
      <c r="E76" s="1273"/>
      <c r="F76" s="1273"/>
      <c r="G76" s="1274"/>
      <c r="H76" s="1275"/>
      <c r="I76" s="1276"/>
      <c r="J76" s="1277"/>
      <c r="K76" s="1278"/>
      <c r="L76" s="1279">
        <f>SUM(G76:K76)</f>
        <v>0</v>
      </c>
    </row>
    <row r="77" spans="1:12" x14ac:dyDescent="0.2">
      <c r="A77" s="1624"/>
      <c r="B77" s="1280">
        <v>4.2</v>
      </c>
      <c r="C77" s="1281"/>
      <c r="D77" s="1273"/>
      <c r="E77" s="1273"/>
      <c r="F77" s="1273"/>
      <c r="G77" s="1274"/>
      <c r="H77" s="1275"/>
      <c r="I77" s="1276"/>
      <c r="J77" s="1282"/>
      <c r="K77" s="1278"/>
      <c r="L77" s="1279">
        <f t="shared" ref="L77:L96" si="6">SUM(G77:K77)</f>
        <v>0</v>
      </c>
    </row>
    <row r="78" spans="1:12" x14ac:dyDescent="0.2">
      <c r="A78" s="1624"/>
      <c r="B78" s="1280">
        <v>4.3</v>
      </c>
      <c r="C78" s="1281"/>
      <c r="D78" s="1273"/>
      <c r="E78" s="1273"/>
      <c r="F78" s="1273"/>
      <c r="G78" s="1274"/>
      <c r="H78" s="1275"/>
      <c r="I78" s="1276"/>
      <c r="J78" s="1282"/>
      <c r="K78" s="1278"/>
      <c r="L78" s="1279">
        <f t="shared" si="6"/>
        <v>0</v>
      </c>
    </row>
    <row r="79" spans="1:12" x14ac:dyDescent="0.2">
      <c r="A79" s="1624"/>
      <c r="B79" s="1280">
        <v>4.4000000000000004</v>
      </c>
      <c r="C79" s="1272"/>
      <c r="D79" s="1273"/>
      <c r="E79" s="1273"/>
      <c r="F79" s="1273"/>
      <c r="G79" s="1274"/>
      <c r="H79" s="1275"/>
      <c r="I79" s="1276"/>
      <c r="J79" s="1282"/>
      <c r="K79" s="1278"/>
      <c r="L79" s="1279">
        <f t="shared" si="6"/>
        <v>0</v>
      </c>
    </row>
    <row r="80" spans="1:12" x14ac:dyDescent="0.2">
      <c r="A80" s="1624"/>
      <c r="B80" s="1280">
        <v>4.5</v>
      </c>
      <c r="C80" s="1272"/>
      <c r="D80" s="1273"/>
      <c r="E80" s="1273"/>
      <c r="F80" s="1273"/>
      <c r="G80" s="1274"/>
      <c r="H80" s="1275"/>
      <c r="I80" s="1276"/>
      <c r="J80" s="1282"/>
      <c r="K80" s="1278"/>
      <c r="L80" s="1279">
        <f t="shared" si="6"/>
        <v>0</v>
      </c>
    </row>
    <row r="81" spans="1:12" x14ac:dyDescent="0.2">
      <c r="A81" s="1624"/>
      <c r="B81" s="1280">
        <v>4.5999999999999996</v>
      </c>
      <c r="C81" s="1272"/>
      <c r="D81" s="1273"/>
      <c r="E81" s="1273"/>
      <c r="F81" s="1273"/>
      <c r="G81" s="1274"/>
      <c r="H81" s="1275"/>
      <c r="I81" s="1276"/>
      <c r="J81" s="1282"/>
      <c r="K81" s="1278"/>
      <c r="L81" s="1279">
        <f t="shared" si="6"/>
        <v>0</v>
      </c>
    </row>
    <row r="82" spans="1:12" x14ac:dyDescent="0.2">
      <c r="A82" s="1624"/>
      <c r="B82" s="1280">
        <v>4.7</v>
      </c>
      <c r="C82" s="1272"/>
      <c r="D82" s="1273"/>
      <c r="E82" s="1273"/>
      <c r="F82" s="1273"/>
      <c r="G82" s="1274"/>
      <c r="H82" s="1275"/>
      <c r="I82" s="1276"/>
      <c r="J82" s="1282"/>
      <c r="K82" s="1278"/>
      <c r="L82" s="1279">
        <f t="shared" si="6"/>
        <v>0</v>
      </c>
    </row>
    <row r="83" spans="1:12" x14ac:dyDescent="0.2">
      <c r="A83" s="1624"/>
      <c r="B83" s="1280">
        <v>4.8</v>
      </c>
      <c r="C83" s="1272"/>
      <c r="D83" s="1273"/>
      <c r="E83" s="1273"/>
      <c r="F83" s="1273"/>
      <c r="G83" s="1274"/>
      <c r="H83" s="1275"/>
      <c r="I83" s="1276"/>
      <c r="J83" s="1282"/>
      <c r="K83" s="1278"/>
      <c r="L83" s="1279">
        <f t="shared" si="6"/>
        <v>0</v>
      </c>
    </row>
    <row r="84" spans="1:12" x14ac:dyDescent="0.2">
      <c r="A84" s="1624"/>
      <c r="B84" s="1280">
        <v>4.9000000000000004</v>
      </c>
      <c r="C84" s="1272"/>
      <c r="D84" s="1273"/>
      <c r="E84" s="1273"/>
      <c r="F84" s="1273"/>
      <c r="G84" s="1274"/>
      <c r="H84" s="1275"/>
      <c r="I84" s="1276"/>
      <c r="J84" s="1282"/>
      <c r="K84" s="1278"/>
      <c r="L84" s="1279">
        <f t="shared" si="6"/>
        <v>0</v>
      </c>
    </row>
    <row r="85" spans="1:12" x14ac:dyDescent="0.2">
      <c r="A85" s="1624"/>
      <c r="B85" s="1284">
        <v>4.0999999999999996</v>
      </c>
      <c r="C85" s="1272"/>
      <c r="D85" s="1273"/>
      <c r="E85" s="1273"/>
      <c r="F85" s="1273"/>
      <c r="G85" s="1274"/>
      <c r="H85" s="1275"/>
      <c r="I85" s="1276"/>
      <c r="J85" s="1282"/>
      <c r="K85" s="1278"/>
      <c r="L85" s="1279">
        <f t="shared" si="6"/>
        <v>0</v>
      </c>
    </row>
    <row r="86" spans="1:12" x14ac:dyDescent="0.2">
      <c r="A86" s="1624"/>
      <c r="B86" s="1284">
        <v>4.1100000000000003</v>
      </c>
      <c r="C86" s="1272"/>
      <c r="D86" s="1273"/>
      <c r="E86" s="1273"/>
      <c r="F86" s="1273"/>
      <c r="G86" s="1274"/>
      <c r="H86" s="1275"/>
      <c r="I86" s="1276"/>
      <c r="J86" s="1282"/>
      <c r="K86" s="1278"/>
      <c r="L86" s="1279">
        <f t="shared" si="6"/>
        <v>0</v>
      </c>
    </row>
    <row r="87" spans="1:12" x14ac:dyDescent="0.2">
      <c r="A87" s="1624"/>
      <c r="B87" s="1284">
        <v>4.12</v>
      </c>
      <c r="C87" s="1272"/>
      <c r="D87" s="1273"/>
      <c r="E87" s="1273"/>
      <c r="F87" s="1273"/>
      <c r="G87" s="1274"/>
      <c r="H87" s="1275"/>
      <c r="I87" s="1276"/>
      <c r="J87" s="1282"/>
      <c r="K87" s="1278"/>
      <c r="L87" s="1279">
        <f t="shared" si="6"/>
        <v>0</v>
      </c>
    </row>
    <row r="88" spans="1:12" x14ac:dyDescent="0.2">
      <c r="A88" s="1624"/>
      <c r="B88" s="1284">
        <v>4.13</v>
      </c>
      <c r="C88" s="1272"/>
      <c r="D88" s="1273"/>
      <c r="E88" s="1273"/>
      <c r="F88" s="1273"/>
      <c r="G88" s="1274"/>
      <c r="H88" s="1275"/>
      <c r="I88" s="1276"/>
      <c r="J88" s="1282"/>
      <c r="K88" s="1278"/>
      <c r="L88" s="1279">
        <f t="shared" si="6"/>
        <v>0</v>
      </c>
    </row>
    <row r="89" spans="1:12" x14ac:dyDescent="0.2">
      <c r="A89" s="1624"/>
      <c r="B89" s="1284">
        <v>4.1399999999999997</v>
      </c>
      <c r="C89" s="1272"/>
      <c r="D89" s="1273"/>
      <c r="E89" s="1273"/>
      <c r="F89" s="1273"/>
      <c r="G89" s="1274"/>
      <c r="H89" s="1275"/>
      <c r="I89" s="1276"/>
      <c r="J89" s="1282"/>
      <c r="K89" s="1278"/>
      <c r="L89" s="1279">
        <f t="shared" si="6"/>
        <v>0</v>
      </c>
    </row>
    <row r="90" spans="1:12" x14ac:dyDescent="0.2">
      <c r="A90" s="1624"/>
      <c r="B90" s="1284">
        <v>4.1500000000000004</v>
      </c>
      <c r="C90" s="1272"/>
      <c r="D90" s="1273"/>
      <c r="E90" s="1273"/>
      <c r="F90" s="1273"/>
      <c r="G90" s="1274"/>
      <c r="H90" s="1275"/>
      <c r="I90" s="1276"/>
      <c r="J90" s="1282"/>
      <c r="K90" s="1278"/>
      <c r="L90" s="1279">
        <f t="shared" si="6"/>
        <v>0</v>
      </c>
    </row>
    <row r="91" spans="1:12" x14ac:dyDescent="0.2">
      <c r="A91" s="1624"/>
      <c r="B91" s="1284">
        <v>4.16</v>
      </c>
      <c r="C91" s="1272"/>
      <c r="D91" s="1273"/>
      <c r="E91" s="1273"/>
      <c r="F91" s="1273"/>
      <c r="G91" s="1274"/>
      <c r="H91" s="1275"/>
      <c r="I91" s="1276"/>
      <c r="J91" s="1282"/>
      <c r="K91" s="1278"/>
      <c r="L91" s="1279">
        <f t="shared" si="6"/>
        <v>0</v>
      </c>
    </row>
    <row r="92" spans="1:12" x14ac:dyDescent="0.2">
      <c r="A92" s="1624"/>
      <c r="B92" s="1284">
        <v>4.17</v>
      </c>
      <c r="C92" s="1272"/>
      <c r="D92" s="1273"/>
      <c r="E92" s="1273"/>
      <c r="F92" s="1273"/>
      <c r="G92" s="1274"/>
      <c r="H92" s="1275"/>
      <c r="I92" s="1276"/>
      <c r="J92" s="1282"/>
      <c r="K92" s="1278"/>
      <c r="L92" s="1279">
        <f t="shared" si="6"/>
        <v>0</v>
      </c>
    </row>
    <row r="93" spans="1:12" x14ac:dyDescent="0.2">
      <c r="A93" s="1624"/>
      <c r="B93" s="1284">
        <v>4.1800000000000104</v>
      </c>
      <c r="C93" s="1272"/>
      <c r="D93" s="1273"/>
      <c r="E93" s="1273"/>
      <c r="F93" s="1273"/>
      <c r="G93" s="1274"/>
      <c r="H93" s="1275"/>
      <c r="I93" s="1276"/>
      <c r="J93" s="1282"/>
      <c r="K93" s="1278"/>
      <c r="L93" s="1279">
        <f t="shared" si="6"/>
        <v>0</v>
      </c>
    </row>
    <row r="94" spans="1:12" x14ac:dyDescent="0.2">
      <c r="A94" s="1624"/>
      <c r="B94" s="1284">
        <v>4.1900000000000102</v>
      </c>
      <c r="C94" s="1272"/>
      <c r="D94" s="1273"/>
      <c r="E94" s="1273"/>
      <c r="F94" s="1273"/>
      <c r="G94" s="1274"/>
      <c r="H94" s="1275"/>
      <c r="I94" s="1276"/>
      <c r="J94" s="1282"/>
      <c r="K94" s="1278"/>
      <c r="L94" s="1279">
        <f t="shared" si="6"/>
        <v>0</v>
      </c>
    </row>
    <row r="95" spans="1:12" x14ac:dyDescent="0.2">
      <c r="A95" s="1624"/>
      <c r="B95" s="1284">
        <v>4.2000000000000099</v>
      </c>
      <c r="C95" s="1272"/>
      <c r="D95" s="1273"/>
      <c r="E95" s="1273"/>
      <c r="F95" s="1273"/>
      <c r="G95" s="1274"/>
      <c r="H95" s="1275"/>
      <c r="I95" s="1276"/>
      <c r="J95" s="1282"/>
      <c r="K95" s="1278"/>
      <c r="L95" s="1279">
        <f t="shared" si="6"/>
        <v>0</v>
      </c>
    </row>
    <row r="96" spans="1:12" x14ac:dyDescent="0.2">
      <c r="A96" s="1624"/>
      <c r="B96" s="1285" t="s">
        <v>213</v>
      </c>
      <c r="C96" s="1272"/>
      <c r="D96" s="1273"/>
      <c r="E96" s="1273"/>
      <c r="F96" s="1273"/>
      <c r="G96" s="1274"/>
      <c r="H96" s="1275"/>
      <c r="I96" s="1276"/>
      <c r="J96" s="1282"/>
      <c r="K96" s="1278"/>
      <c r="L96" s="1279">
        <f t="shared" si="6"/>
        <v>0</v>
      </c>
    </row>
    <row r="97" spans="1:12" x14ac:dyDescent="0.2">
      <c r="A97" s="1624"/>
      <c r="B97" s="374"/>
      <c r="C97" s="1286" t="s">
        <v>851</v>
      </c>
      <c r="D97" s="1287"/>
      <c r="E97" s="1287"/>
      <c r="F97" s="1287"/>
      <c r="G97" s="1288">
        <f t="shared" ref="G97:L97" si="7">SUM(G76:G96)</f>
        <v>0</v>
      </c>
      <c r="H97" s="1288">
        <f t="shared" si="7"/>
        <v>0</v>
      </c>
      <c r="I97" s="1288">
        <f t="shared" si="7"/>
        <v>0</v>
      </c>
      <c r="J97" s="1288">
        <f t="shared" si="7"/>
        <v>0</v>
      </c>
      <c r="K97" s="1288">
        <f t="shared" si="7"/>
        <v>0</v>
      </c>
      <c r="L97" s="1288">
        <f t="shared" si="7"/>
        <v>0</v>
      </c>
    </row>
    <row r="98" spans="1:12" x14ac:dyDescent="0.2">
      <c r="A98" s="1624" t="s">
        <v>2043</v>
      </c>
      <c r="B98" s="1280">
        <v>5.0999999999999996</v>
      </c>
      <c r="C98" s="1272"/>
      <c r="D98" s="1273"/>
      <c r="E98" s="1273"/>
      <c r="F98" s="1273"/>
      <c r="G98" s="1274"/>
      <c r="H98" s="1275"/>
      <c r="I98" s="1276"/>
      <c r="J98" s="1277"/>
      <c r="K98" s="1278"/>
      <c r="L98" s="1279">
        <f>SUM(G98:K98)</f>
        <v>0</v>
      </c>
    </row>
    <row r="99" spans="1:12" x14ac:dyDescent="0.2">
      <c r="A99" s="1624"/>
      <c r="B99" s="1280">
        <v>5.2</v>
      </c>
      <c r="C99" s="1281"/>
      <c r="D99" s="1273"/>
      <c r="E99" s="1273"/>
      <c r="F99" s="1273"/>
      <c r="G99" s="1274"/>
      <c r="H99" s="1275"/>
      <c r="I99" s="1276"/>
      <c r="J99" s="1282"/>
      <c r="K99" s="1278"/>
      <c r="L99" s="1279">
        <f t="shared" ref="L99:L118" si="8">SUM(G99:K99)</f>
        <v>0</v>
      </c>
    </row>
    <row r="100" spans="1:12" x14ac:dyDescent="0.2">
      <c r="A100" s="1624"/>
      <c r="B100" s="1280">
        <v>5.3</v>
      </c>
      <c r="C100" s="1281"/>
      <c r="D100" s="1273"/>
      <c r="E100" s="1273"/>
      <c r="F100" s="1273"/>
      <c r="G100" s="1274"/>
      <c r="H100" s="1275"/>
      <c r="I100" s="1276"/>
      <c r="J100" s="1282"/>
      <c r="K100" s="1278"/>
      <c r="L100" s="1279">
        <f t="shared" si="8"/>
        <v>0</v>
      </c>
    </row>
    <row r="101" spans="1:12" x14ac:dyDescent="0.2">
      <c r="A101" s="1624"/>
      <c r="B101" s="1280">
        <v>5.4</v>
      </c>
      <c r="C101" s="1272"/>
      <c r="D101" s="1273"/>
      <c r="E101" s="1273"/>
      <c r="F101" s="1273"/>
      <c r="G101" s="1274"/>
      <c r="H101" s="1275"/>
      <c r="I101" s="1276"/>
      <c r="J101" s="1282"/>
      <c r="K101" s="1278"/>
      <c r="L101" s="1279">
        <f t="shared" si="8"/>
        <v>0</v>
      </c>
    </row>
    <row r="102" spans="1:12" x14ac:dyDescent="0.2">
      <c r="A102" s="1624"/>
      <c r="B102" s="1280">
        <v>5.5</v>
      </c>
      <c r="C102" s="1272"/>
      <c r="D102" s="1273"/>
      <c r="E102" s="1273"/>
      <c r="F102" s="1273"/>
      <c r="G102" s="1274"/>
      <c r="H102" s="1275"/>
      <c r="I102" s="1276"/>
      <c r="J102" s="1282"/>
      <c r="K102" s="1278"/>
      <c r="L102" s="1279">
        <f t="shared" si="8"/>
        <v>0</v>
      </c>
    </row>
    <row r="103" spans="1:12" x14ac:dyDescent="0.2">
      <c r="A103" s="1624"/>
      <c r="B103" s="1280">
        <v>5.6</v>
      </c>
      <c r="C103" s="1272"/>
      <c r="D103" s="1273"/>
      <c r="E103" s="1273"/>
      <c r="F103" s="1273"/>
      <c r="G103" s="1274"/>
      <c r="H103" s="1275"/>
      <c r="I103" s="1276"/>
      <c r="J103" s="1282"/>
      <c r="K103" s="1278"/>
      <c r="L103" s="1279">
        <f t="shared" si="8"/>
        <v>0</v>
      </c>
    </row>
    <row r="104" spans="1:12" x14ac:dyDescent="0.2">
      <c r="A104" s="1624"/>
      <c r="B104" s="1280">
        <v>5.7</v>
      </c>
      <c r="C104" s="1272"/>
      <c r="D104" s="1273"/>
      <c r="E104" s="1273"/>
      <c r="F104" s="1273"/>
      <c r="G104" s="1274"/>
      <c r="H104" s="1275"/>
      <c r="I104" s="1276"/>
      <c r="J104" s="1282"/>
      <c r="K104" s="1278"/>
      <c r="L104" s="1279">
        <f t="shared" si="8"/>
        <v>0</v>
      </c>
    </row>
    <row r="105" spans="1:12" x14ac:dyDescent="0.2">
      <c r="A105" s="1624"/>
      <c r="B105" s="1280">
        <v>5.8</v>
      </c>
      <c r="C105" s="1272"/>
      <c r="D105" s="1273"/>
      <c r="E105" s="1273"/>
      <c r="F105" s="1273"/>
      <c r="G105" s="1274"/>
      <c r="H105" s="1275"/>
      <c r="I105" s="1276"/>
      <c r="J105" s="1282"/>
      <c r="K105" s="1278"/>
      <c r="L105" s="1279">
        <f t="shared" si="8"/>
        <v>0</v>
      </c>
    </row>
    <row r="106" spans="1:12" x14ac:dyDescent="0.2">
      <c r="A106" s="1624"/>
      <c r="B106" s="1280">
        <v>5.9</v>
      </c>
      <c r="C106" s="1272"/>
      <c r="D106" s="1273"/>
      <c r="E106" s="1273"/>
      <c r="F106" s="1273"/>
      <c r="G106" s="1274"/>
      <c r="H106" s="1275"/>
      <c r="I106" s="1276"/>
      <c r="J106" s="1282"/>
      <c r="K106" s="1278"/>
      <c r="L106" s="1279">
        <f t="shared" si="8"/>
        <v>0</v>
      </c>
    </row>
    <row r="107" spans="1:12" x14ac:dyDescent="0.2">
      <c r="A107" s="1624"/>
      <c r="B107" s="1283">
        <v>5.0999999999999996</v>
      </c>
      <c r="C107" s="1272"/>
      <c r="D107" s="1273"/>
      <c r="E107" s="1273"/>
      <c r="F107" s="1273"/>
      <c r="G107" s="1274"/>
      <c r="H107" s="1275"/>
      <c r="I107" s="1276"/>
      <c r="J107" s="1282"/>
      <c r="K107" s="1278"/>
      <c r="L107" s="1279">
        <f t="shared" si="8"/>
        <v>0</v>
      </c>
    </row>
    <row r="108" spans="1:12" x14ac:dyDescent="0.2">
      <c r="A108" s="1624"/>
      <c r="B108" s="1280">
        <v>5.1100000000000003</v>
      </c>
      <c r="C108" s="1272"/>
      <c r="D108" s="1273"/>
      <c r="E108" s="1273"/>
      <c r="F108" s="1273"/>
      <c r="G108" s="1274"/>
      <c r="H108" s="1275"/>
      <c r="I108" s="1276"/>
      <c r="J108" s="1282"/>
      <c r="K108" s="1278"/>
      <c r="L108" s="1279">
        <f t="shared" si="8"/>
        <v>0</v>
      </c>
    </row>
    <row r="109" spans="1:12" x14ac:dyDescent="0.2">
      <c r="A109" s="1624"/>
      <c r="B109" s="1283">
        <v>5.12</v>
      </c>
      <c r="C109" s="1272"/>
      <c r="D109" s="1273"/>
      <c r="E109" s="1273"/>
      <c r="F109" s="1273"/>
      <c r="G109" s="1274"/>
      <c r="H109" s="1275"/>
      <c r="I109" s="1276"/>
      <c r="J109" s="1282"/>
      <c r="K109" s="1278"/>
      <c r="L109" s="1279">
        <f t="shared" si="8"/>
        <v>0</v>
      </c>
    </row>
    <row r="110" spans="1:12" x14ac:dyDescent="0.2">
      <c r="A110" s="1624"/>
      <c r="B110" s="1280">
        <v>5.13</v>
      </c>
      <c r="C110" s="1272"/>
      <c r="D110" s="1273"/>
      <c r="E110" s="1273"/>
      <c r="F110" s="1273"/>
      <c r="G110" s="1274"/>
      <c r="H110" s="1275"/>
      <c r="I110" s="1276"/>
      <c r="J110" s="1282"/>
      <c r="K110" s="1278"/>
      <c r="L110" s="1279">
        <f t="shared" si="8"/>
        <v>0</v>
      </c>
    </row>
    <row r="111" spans="1:12" x14ac:dyDescent="0.2">
      <c r="A111" s="1624"/>
      <c r="B111" s="1283">
        <v>5.14</v>
      </c>
      <c r="C111" s="1272"/>
      <c r="D111" s="1273"/>
      <c r="E111" s="1273"/>
      <c r="F111" s="1273"/>
      <c r="G111" s="1274"/>
      <c r="H111" s="1275"/>
      <c r="I111" s="1276"/>
      <c r="J111" s="1282"/>
      <c r="K111" s="1278"/>
      <c r="L111" s="1279">
        <f t="shared" si="8"/>
        <v>0</v>
      </c>
    </row>
    <row r="112" spans="1:12" x14ac:dyDescent="0.2">
      <c r="A112" s="1624"/>
      <c r="B112" s="1280">
        <v>5.15</v>
      </c>
      <c r="C112" s="1272"/>
      <c r="D112" s="1273"/>
      <c r="E112" s="1273"/>
      <c r="F112" s="1273"/>
      <c r="G112" s="1274"/>
      <c r="H112" s="1275"/>
      <c r="I112" s="1276"/>
      <c r="J112" s="1282"/>
      <c r="K112" s="1278"/>
      <c r="L112" s="1279">
        <f t="shared" si="8"/>
        <v>0</v>
      </c>
    </row>
    <row r="113" spans="1:12" x14ac:dyDescent="0.2">
      <c r="A113" s="1624"/>
      <c r="B113" s="1283">
        <v>5.16</v>
      </c>
      <c r="C113" s="1272"/>
      <c r="D113" s="1273"/>
      <c r="E113" s="1273"/>
      <c r="F113" s="1273"/>
      <c r="G113" s="1274"/>
      <c r="H113" s="1275"/>
      <c r="I113" s="1276"/>
      <c r="J113" s="1282"/>
      <c r="K113" s="1278"/>
      <c r="L113" s="1279">
        <f t="shared" si="8"/>
        <v>0</v>
      </c>
    </row>
    <row r="114" spans="1:12" x14ac:dyDescent="0.2">
      <c r="A114" s="1624"/>
      <c r="B114" s="1280">
        <v>5.17</v>
      </c>
      <c r="C114" s="1272"/>
      <c r="D114" s="1273"/>
      <c r="E114" s="1273"/>
      <c r="F114" s="1273"/>
      <c r="G114" s="1274"/>
      <c r="H114" s="1275"/>
      <c r="I114" s="1276"/>
      <c r="J114" s="1282"/>
      <c r="K114" s="1278"/>
      <c r="L114" s="1279">
        <f t="shared" si="8"/>
        <v>0</v>
      </c>
    </row>
    <row r="115" spans="1:12" x14ac:dyDescent="0.2">
      <c r="A115" s="1624"/>
      <c r="B115" s="1283">
        <v>5.1800000000000104</v>
      </c>
      <c r="C115" s="1272"/>
      <c r="D115" s="1273"/>
      <c r="E115" s="1273"/>
      <c r="F115" s="1273"/>
      <c r="G115" s="1274"/>
      <c r="H115" s="1275"/>
      <c r="I115" s="1276"/>
      <c r="J115" s="1282"/>
      <c r="K115" s="1278"/>
      <c r="L115" s="1279">
        <f t="shared" si="8"/>
        <v>0</v>
      </c>
    </row>
    <row r="116" spans="1:12" x14ac:dyDescent="0.2">
      <c r="A116" s="1624"/>
      <c r="B116" s="1280">
        <v>5.1900000000000102</v>
      </c>
      <c r="C116" s="1272"/>
      <c r="D116" s="1273"/>
      <c r="E116" s="1273"/>
      <c r="F116" s="1273"/>
      <c r="G116" s="1274"/>
      <c r="H116" s="1275"/>
      <c r="I116" s="1276"/>
      <c r="J116" s="1282"/>
      <c r="K116" s="1278"/>
      <c r="L116" s="1279">
        <f t="shared" si="8"/>
        <v>0</v>
      </c>
    </row>
    <row r="117" spans="1:12" x14ac:dyDescent="0.2">
      <c r="A117" s="1624"/>
      <c r="B117" s="1283">
        <v>5.2000000000000099</v>
      </c>
      <c r="C117" s="1272"/>
      <c r="D117" s="1273"/>
      <c r="E117" s="1273"/>
      <c r="F117" s="1273"/>
      <c r="G117" s="1274"/>
      <c r="H117" s="1275"/>
      <c r="I117" s="1276"/>
      <c r="J117" s="1282"/>
      <c r="K117" s="1278"/>
      <c r="L117" s="1279">
        <f t="shared" si="8"/>
        <v>0</v>
      </c>
    </row>
    <row r="118" spans="1:12" x14ac:dyDescent="0.2">
      <c r="A118" s="1624"/>
      <c r="B118" s="1285" t="s">
        <v>213</v>
      </c>
      <c r="C118" s="1272"/>
      <c r="D118" s="1273"/>
      <c r="E118" s="1273"/>
      <c r="F118" s="1273"/>
      <c r="G118" s="1274"/>
      <c r="H118" s="1275"/>
      <c r="I118" s="1276"/>
      <c r="J118" s="1282"/>
      <c r="K118" s="1278"/>
      <c r="L118" s="1279">
        <f t="shared" si="8"/>
        <v>0</v>
      </c>
    </row>
    <row r="119" spans="1:12" x14ac:dyDescent="0.2">
      <c r="A119" s="1624"/>
      <c r="B119" s="374"/>
      <c r="C119" s="1286" t="s">
        <v>851</v>
      </c>
      <c r="D119" s="1287"/>
      <c r="E119" s="1287"/>
      <c r="F119" s="1287"/>
      <c r="G119" s="1288">
        <f t="shared" ref="G119:L119" si="9">SUM(G98:G118)</f>
        <v>0</v>
      </c>
      <c r="H119" s="1288">
        <f t="shared" si="9"/>
        <v>0</v>
      </c>
      <c r="I119" s="1288">
        <f t="shared" si="9"/>
        <v>0</v>
      </c>
      <c r="J119" s="1288">
        <f t="shared" si="9"/>
        <v>0</v>
      </c>
      <c r="K119" s="1288">
        <f t="shared" si="9"/>
        <v>0</v>
      </c>
      <c r="L119" s="1288">
        <f t="shared" si="9"/>
        <v>0</v>
      </c>
    </row>
    <row r="120" spans="1:12" x14ac:dyDescent="0.2">
      <c r="A120" s="1624" t="s">
        <v>2044</v>
      </c>
      <c r="B120" s="1280">
        <v>6.1</v>
      </c>
      <c r="C120" s="1272"/>
      <c r="D120" s="1273"/>
      <c r="E120" s="1273"/>
      <c r="F120" s="1273"/>
      <c r="G120" s="1274"/>
      <c r="H120" s="1275"/>
      <c r="I120" s="1276"/>
      <c r="J120" s="1277"/>
      <c r="K120" s="1278"/>
      <c r="L120" s="1279">
        <f>SUM(G120:K120)</f>
        <v>0</v>
      </c>
    </row>
    <row r="121" spans="1:12" x14ac:dyDescent="0.2">
      <c r="A121" s="1624"/>
      <c r="B121" s="1280">
        <v>6.2</v>
      </c>
      <c r="C121" s="1281"/>
      <c r="D121" s="1273"/>
      <c r="E121" s="1273"/>
      <c r="F121" s="1273"/>
      <c r="G121" s="1274"/>
      <c r="H121" s="1275"/>
      <c r="I121" s="1276"/>
      <c r="J121" s="1282"/>
      <c r="K121" s="1278"/>
      <c r="L121" s="1279">
        <f t="shared" ref="L121:L140" si="10">SUM(G121:K121)</f>
        <v>0</v>
      </c>
    </row>
    <row r="122" spans="1:12" x14ac:dyDescent="0.2">
      <c r="A122" s="1624"/>
      <c r="B122" s="1280">
        <v>6.3</v>
      </c>
      <c r="C122" s="1281"/>
      <c r="D122" s="1273"/>
      <c r="E122" s="1273"/>
      <c r="F122" s="1273"/>
      <c r="G122" s="1274"/>
      <c r="H122" s="1275"/>
      <c r="I122" s="1276"/>
      <c r="J122" s="1282"/>
      <c r="K122" s="1278"/>
      <c r="L122" s="1279">
        <f t="shared" si="10"/>
        <v>0</v>
      </c>
    </row>
    <row r="123" spans="1:12" x14ac:dyDescent="0.2">
      <c r="A123" s="1624"/>
      <c r="B123" s="1280">
        <v>6.4</v>
      </c>
      <c r="C123" s="1272"/>
      <c r="D123" s="1273"/>
      <c r="E123" s="1273"/>
      <c r="F123" s="1273"/>
      <c r="G123" s="1274"/>
      <c r="H123" s="1275"/>
      <c r="I123" s="1276"/>
      <c r="J123" s="1282"/>
      <c r="K123" s="1278"/>
      <c r="L123" s="1279">
        <f t="shared" si="10"/>
        <v>0</v>
      </c>
    </row>
    <row r="124" spans="1:12" x14ac:dyDescent="0.2">
      <c r="A124" s="1624"/>
      <c r="B124" s="1280">
        <v>6.5</v>
      </c>
      <c r="C124" s="1272"/>
      <c r="D124" s="1273"/>
      <c r="E124" s="1273"/>
      <c r="F124" s="1273"/>
      <c r="G124" s="1274"/>
      <c r="H124" s="1275"/>
      <c r="I124" s="1276"/>
      <c r="J124" s="1282"/>
      <c r="K124" s="1278"/>
      <c r="L124" s="1279">
        <f t="shared" si="10"/>
        <v>0</v>
      </c>
    </row>
    <row r="125" spans="1:12" x14ac:dyDescent="0.2">
      <c r="A125" s="1624"/>
      <c r="B125" s="1280">
        <v>6.6</v>
      </c>
      <c r="C125" s="1272"/>
      <c r="D125" s="1273"/>
      <c r="E125" s="1273"/>
      <c r="F125" s="1273"/>
      <c r="G125" s="1274"/>
      <c r="H125" s="1275"/>
      <c r="I125" s="1276"/>
      <c r="J125" s="1282"/>
      <c r="K125" s="1278"/>
      <c r="L125" s="1279">
        <f t="shared" si="10"/>
        <v>0</v>
      </c>
    </row>
    <row r="126" spans="1:12" x14ac:dyDescent="0.2">
      <c r="A126" s="1624"/>
      <c r="B126" s="1280">
        <v>6.7</v>
      </c>
      <c r="C126" s="1272"/>
      <c r="D126" s="1273"/>
      <c r="E126" s="1273"/>
      <c r="F126" s="1273"/>
      <c r="G126" s="1274"/>
      <c r="H126" s="1275"/>
      <c r="I126" s="1276"/>
      <c r="J126" s="1282"/>
      <c r="K126" s="1278"/>
      <c r="L126" s="1279">
        <f t="shared" si="10"/>
        <v>0</v>
      </c>
    </row>
    <row r="127" spans="1:12" x14ac:dyDescent="0.2">
      <c r="A127" s="1624"/>
      <c r="B127" s="1280">
        <v>6.8</v>
      </c>
      <c r="C127" s="1272"/>
      <c r="D127" s="1273"/>
      <c r="E127" s="1273"/>
      <c r="F127" s="1273"/>
      <c r="G127" s="1274"/>
      <c r="H127" s="1275"/>
      <c r="I127" s="1276"/>
      <c r="J127" s="1282"/>
      <c r="K127" s="1278"/>
      <c r="L127" s="1279">
        <f t="shared" si="10"/>
        <v>0</v>
      </c>
    </row>
    <row r="128" spans="1:12" x14ac:dyDescent="0.2">
      <c r="A128" s="1624"/>
      <c r="B128" s="1280">
        <v>6.9</v>
      </c>
      <c r="C128" s="1272"/>
      <c r="D128" s="1273"/>
      <c r="E128" s="1273"/>
      <c r="F128" s="1273"/>
      <c r="G128" s="1274"/>
      <c r="H128" s="1275"/>
      <c r="I128" s="1276"/>
      <c r="J128" s="1282"/>
      <c r="K128" s="1278"/>
      <c r="L128" s="1279">
        <f t="shared" si="10"/>
        <v>0</v>
      </c>
    </row>
    <row r="129" spans="1:12" x14ac:dyDescent="0.2">
      <c r="A129" s="1624"/>
      <c r="B129" s="1283">
        <v>6.1</v>
      </c>
      <c r="C129" s="1272"/>
      <c r="D129" s="1273"/>
      <c r="E129" s="1273"/>
      <c r="F129" s="1273"/>
      <c r="G129" s="1274"/>
      <c r="H129" s="1275"/>
      <c r="I129" s="1276"/>
      <c r="J129" s="1282"/>
      <c r="K129" s="1278"/>
      <c r="L129" s="1279">
        <f t="shared" si="10"/>
        <v>0</v>
      </c>
    </row>
    <row r="130" spans="1:12" x14ac:dyDescent="0.2">
      <c r="A130" s="1624"/>
      <c r="B130" s="1280">
        <v>6.11</v>
      </c>
      <c r="C130" s="1272"/>
      <c r="D130" s="1273"/>
      <c r="E130" s="1273"/>
      <c r="F130" s="1273"/>
      <c r="G130" s="1274"/>
      <c r="H130" s="1275"/>
      <c r="I130" s="1276"/>
      <c r="J130" s="1282"/>
      <c r="K130" s="1278"/>
      <c r="L130" s="1279">
        <f t="shared" si="10"/>
        <v>0</v>
      </c>
    </row>
    <row r="131" spans="1:12" x14ac:dyDescent="0.2">
      <c r="A131" s="1624"/>
      <c r="B131" s="1283">
        <v>6.12</v>
      </c>
      <c r="C131" s="1272"/>
      <c r="D131" s="1273"/>
      <c r="E131" s="1273"/>
      <c r="F131" s="1273"/>
      <c r="G131" s="1274"/>
      <c r="H131" s="1275"/>
      <c r="I131" s="1276"/>
      <c r="J131" s="1282"/>
      <c r="K131" s="1278"/>
      <c r="L131" s="1279">
        <f t="shared" si="10"/>
        <v>0</v>
      </c>
    </row>
    <row r="132" spans="1:12" x14ac:dyDescent="0.2">
      <c r="A132" s="1624"/>
      <c r="B132" s="1280">
        <v>6.13</v>
      </c>
      <c r="C132" s="1272"/>
      <c r="D132" s="1273"/>
      <c r="E132" s="1273"/>
      <c r="F132" s="1273"/>
      <c r="G132" s="1274"/>
      <c r="H132" s="1275"/>
      <c r="I132" s="1276"/>
      <c r="J132" s="1282"/>
      <c r="K132" s="1278"/>
      <c r="L132" s="1279">
        <f t="shared" si="10"/>
        <v>0</v>
      </c>
    </row>
    <row r="133" spans="1:12" x14ac:dyDescent="0.2">
      <c r="A133" s="1624"/>
      <c r="B133" s="1283">
        <v>6.14</v>
      </c>
      <c r="C133" s="1272"/>
      <c r="D133" s="1273"/>
      <c r="E133" s="1273"/>
      <c r="F133" s="1273"/>
      <c r="G133" s="1274"/>
      <c r="H133" s="1275"/>
      <c r="I133" s="1276"/>
      <c r="J133" s="1282"/>
      <c r="K133" s="1278"/>
      <c r="L133" s="1279">
        <f t="shared" si="10"/>
        <v>0</v>
      </c>
    </row>
    <row r="134" spans="1:12" x14ac:dyDescent="0.2">
      <c r="A134" s="1624"/>
      <c r="B134" s="1280">
        <v>6.15</v>
      </c>
      <c r="C134" s="1272"/>
      <c r="D134" s="1273"/>
      <c r="E134" s="1273"/>
      <c r="F134" s="1273"/>
      <c r="G134" s="1274"/>
      <c r="H134" s="1275"/>
      <c r="I134" s="1276"/>
      <c r="J134" s="1282"/>
      <c r="K134" s="1278"/>
      <c r="L134" s="1279">
        <f t="shared" si="10"/>
        <v>0</v>
      </c>
    </row>
    <row r="135" spans="1:12" x14ac:dyDescent="0.2">
      <c r="A135" s="1624"/>
      <c r="B135" s="1283">
        <v>6.16</v>
      </c>
      <c r="C135" s="1272"/>
      <c r="D135" s="1273"/>
      <c r="E135" s="1273"/>
      <c r="F135" s="1273"/>
      <c r="G135" s="1274"/>
      <c r="H135" s="1275"/>
      <c r="I135" s="1276"/>
      <c r="J135" s="1282"/>
      <c r="K135" s="1278"/>
      <c r="L135" s="1279">
        <f t="shared" si="10"/>
        <v>0</v>
      </c>
    </row>
    <row r="136" spans="1:12" x14ac:dyDescent="0.2">
      <c r="A136" s="1624"/>
      <c r="B136" s="1280">
        <v>6.17</v>
      </c>
      <c r="C136" s="1272"/>
      <c r="D136" s="1273"/>
      <c r="E136" s="1273"/>
      <c r="F136" s="1273"/>
      <c r="G136" s="1274"/>
      <c r="H136" s="1275"/>
      <c r="I136" s="1276"/>
      <c r="J136" s="1282"/>
      <c r="K136" s="1278"/>
      <c r="L136" s="1279">
        <f t="shared" si="10"/>
        <v>0</v>
      </c>
    </row>
    <row r="137" spans="1:12" x14ac:dyDescent="0.2">
      <c r="A137" s="1624"/>
      <c r="B137" s="1283">
        <v>6.1800000000000104</v>
      </c>
      <c r="C137" s="1272"/>
      <c r="D137" s="1273"/>
      <c r="E137" s="1273"/>
      <c r="F137" s="1273"/>
      <c r="G137" s="1274"/>
      <c r="H137" s="1275"/>
      <c r="I137" s="1276"/>
      <c r="J137" s="1282"/>
      <c r="K137" s="1278"/>
      <c r="L137" s="1279">
        <f t="shared" si="10"/>
        <v>0</v>
      </c>
    </row>
    <row r="138" spans="1:12" x14ac:dyDescent="0.2">
      <c r="A138" s="1624"/>
      <c r="B138" s="1280">
        <v>6.1900000000000102</v>
      </c>
      <c r="C138" s="1272"/>
      <c r="D138" s="1273"/>
      <c r="E138" s="1273"/>
      <c r="F138" s="1273"/>
      <c r="G138" s="1274"/>
      <c r="H138" s="1275"/>
      <c r="I138" s="1276"/>
      <c r="J138" s="1282"/>
      <c r="K138" s="1278"/>
      <c r="L138" s="1279">
        <f t="shared" si="10"/>
        <v>0</v>
      </c>
    </row>
    <row r="139" spans="1:12" x14ac:dyDescent="0.2">
      <c r="A139" s="1624"/>
      <c r="B139" s="1283">
        <v>6.2000000000000099</v>
      </c>
      <c r="C139" s="1272"/>
      <c r="D139" s="1273"/>
      <c r="E139" s="1273"/>
      <c r="F139" s="1273"/>
      <c r="G139" s="1274"/>
      <c r="H139" s="1275"/>
      <c r="I139" s="1276"/>
      <c r="J139" s="1282"/>
      <c r="K139" s="1278"/>
      <c r="L139" s="1279">
        <f t="shared" si="10"/>
        <v>0</v>
      </c>
    </row>
    <row r="140" spans="1:12" x14ac:dyDescent="0.2">
      <c r="A140" s="1624"/>
      <c r="B140" s="1285" t="s">
        <v>213</v>
      </c>
      <c r="C140" s="1272"/>
      <c r="D140" s="1273"/>
      <c r="E140" s="1273"/>
      <c r="F140" s="1273"/>
      <c r="G140" s="1274"/>
      <c r="H140" s="1275"/>
      <c r="I140" s="1276"/>
      <c r="J140" s="1282"/>
      <c r="K140" s="1278"/>
      <c r="L140" s="1279">
        <f t="shared" si="10"/>
        <v>0</v>
      </c>
    </row>
    <row r="141" spans="1:12" x14ac:dyDescent="0.2">
      <c r="A141" s="1624"/>
      <c r="B141" s="122"/>
      <c r="C141" s="1286" t="s">
        <v>851</v>
      </c>
      <c r="D141" s="1287"/>
      <c r="E141" s="1287"/>
      <c r="F141" s="1287"/>
      <c r="G141" s="1288">
        <f t="shared" ref="G141:L141" si="11">SUM(G120:G140)</f>
        <v>0</v>
      </c>
      <c r="H141" s="1288">
        <f t="shared" si="11"/>
        <v>0</v>
      </c>
      <c r="I141" s="1288">
        <f t="shared" si="11"/>
        <v>0</v>
      </c>
      <c r="J141" s="1288">
        <f t="shared" si="11"/>
        <v>0</v>
      </c>
      <c r="K141" s="1288">
        <f t="shared" si="11"/>
        <v>0</v>
      </c>
      <c r="L141" s="1288">
        <f t="shared" si="11"/>
        <v>0</v>
      </c>
    </row>
    <row r="142" spans="1:12" x14ac:dyDescent="0.2">
      <c r="A142" s="1631" t="s">
        <v>10</v>
      </c>
      <c r="B142" s="1631"/>
      <c r="C142" s="1631"/>
      <c r="D142" s="1291"/>
      <c r="E142" s="1291"/>
      <c r="F142" s="1291"/>
      <c r="G142" s="325">
        <f t="shared" ref="G142:L142" si="12">G141+G119+G97+G75+G53+G31</f>
        <v>0</v>
      </c>
      <c r="H142" s="325">
        <f t="shared" si="12"/>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92" t="s">
        <v>852</v>
      </c>
      <c r="C145" s="5"/>
      <c r="D145" s="5"/>
      <c r="E145" s="5"/>
      <c r="F145" s="5"/>
      <c r="G145" s="3"/>
      <c r="H145" s="4"/>
      <c r="I145" s="4"/>
    </row>
    <row r="146" spans="1:11" ht="25.5" customHeight="1" x14ac:dyDescent="0.2">
      <c r="A146" s="1293" t="s">
        <v>1469</v>
      </c>
      <c r="C146" s="5"/>
      <c r="D146" s="5"/>
      <c r="E146" s="5"/>
      <c r="F146" s="5"/>
      <c r="G146" s="361"/>
      <c r="H146" s="10"/>
      <c r="I146" s="10"/>
    </row>
    <row r="147" spans="1:11" ht="36.950000000000003" customHeight="1" x14ac:dyDescent="0.2">
      <c r="A147" s="1632" t="s">
        <v>2045</v>
      </c>
      <c r="B147" s="1632"/>
      <c r="C147" s="1632"/>
      <c r="D147" s="1632"/>
      <c r="E147" s="1632"/>
      <c r="F147" s="1632"/>
      <c r="G147" s="1632"/>
      <c r="H147" s="1632"/>
      <c r="I147" s="1632"/>
      <c r="J147" s="1632"/>
      <c r="K147" s="1632"/>
    </row>
    <row r="148" spans="1:11" x14ac:dyDescent="0.2"/>
    <row r="149" spans="1:11" x14ac:dyDescent="0.2">
      <c r="C149" s="1294" t="s">
        <v>1470</v>
      </c>
      <c r="D149" s="1294" t="s">
        <v>1471</v>
      </c>
    </row>
    <row r="150" spans="1:11" x14ac:dyDescent="0.2">
      <c r="C150" s="1295" t="s">
        <v>1472</v>
      </c>
      <c r="D150" s="1294"/>
    </row>
    <row r="151" spans="1:11" x14ac:dyDescent="0.2">
      <c r="C151" s="1295" t="s">
        <v>1473</v>
      </c>
      <c r="D151" s="1296"/>
    </row>
    <row r="152" spans="1:11" x14ac:dyDescent="0.2">
      <c r="C152" s="1295" t="s">
        <v>1474</v>
      </c>
      <c r="D152" s="1297"/>
    </row>
    <row r="153" spans="1:11" x14ac:dyDescent="0.2">
      <c r="C153" s="1295" t="s">
        <v>1475</v>
      </c>
      <c r="D153" s="1298"/>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76:A97"/>
    <mergeCell ref="A98:A119"/>
    <mergeCell ref="A120:A141"/>
    <mergeCell ref="A142:C142"/>
    <mergeCell ref="A147:K147"/>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33" t="s">
        <v>2046</v>
      </c>
      <c r="D1" s="1633"/>
      <c r="E1" s="294"/>
      <c r="F1" s="294"/>
    </row>
    <row r="2" spans="1:7" x14ac:dyDescent="0.2">
      <c r="C2" s="1633"/>
      <c r="D2" s="1633"/>
      <c r="E2" s="294"/>
      <c r="F2" s="294"/>
    </row>
    <row r="3" spans="1:7" x14ac:dyDescent="0.2">
      <c r="C3" s="1633"/>
      <c r="D3" s="1633"/>
      <c r="E3" s="294"/>
      <c r="F3" s="294"/>
    </row>
    <row r="4" spans="1:7" ht="9" customHeight="1" x14ac:dyDescent="0.2">
      <c r="C4" s="1633"/>
      <c r="D4" s="1633"/>
      <c r="E4" s="294"/>
      <c r="F4" s="294"/>
    </row>
    <row r="5" spans="1:7" ht="3.75" customHeight="1" x14ac:dyDescent="0.2">
      <c r="C5" s="1633"/>
      <c r="D5" s="1633"/>
      <c r="E5" s="294"/>
      <c r="F5" s="294"/>
    </row>
    <row r="6" spans="1:7" hidden="1" x14ac:dyDescent="0.2">
      <c r="C6" s="1633"/>
      <c r="D6" s="1633"/>
      <c r="E6" s="294"/>
      <c r="F6" s="294"/>
    </row>
    <row r="7" spans="1:7" ht="24.6" customHeight="1" x14ac:dyDescent="0.2">
      <c r="A7" s="1383" t="s">
        <v>2047</v>
      </c>
      <c r="B7" s="1383"/>
      <c r="C7" s="1383"/>
      <c r="D7" s="1383"/>
      <c r="E7" s="109"/>
      <c r="F7" s="109"/>
      <c r="G7" s="109"/>
    </row>
    <row r="9" spans="1:7" ht="12.75" customHeight="1" x14ac:dyDescent="0.2">
      <c r="A9" s="1634" t="str">
        <f>i.04160!A7</f>
        <v xml:space="preserve">Даатгагчийн нэр: </v>
      </c>
      <c r="B9" s="1632"/>
      <c r="C9" s="1632"/>
      <c r="D9" s="1303" t="str">
        <f>i.04160!E7</f>
        <v>20.. оны .. сарын ..-ны өдөр</v>
      </c>
    </row>
    <row r="11" spans="1:7" x14ac:dyDescent="0.2">
      <c r="A11" s="299" t="s">
        <v>258</v>
      </c>
      <c r="B11" s="299" t="s">
        <v>699</v>
      </c>
      <c r="C11" s="220" t="s">
        <v>270</v>
      </c>
      <c r="D11" s="220" t="s">
        <v>1261</v>
      </c>
    </row>
    <row r="12" spans="1:7" x14ac:dyDescent="0.2">
      <c r="A12" s="299" t="s">
        <v>260</v>
      </c>
      <c r="B12" s="220" t="s">
        <v>261</v>
      </c>
      <c r="C12" s="220" t="s">
        <v>272</v>
      </c>
      <c r="D12" s="299">
        <v>1</v>
      </c>
    </row>
    <row r="13" spans="1:7" x14ac:dyDescent="0.2">
      <c r="A13" s="650">
        <v>1</v>
      </c>
      <c r="B13" s="153" t="s">
        <v>1450</v>
      </c>
      <c r="C13" s="220">
        <v>1</v>
      </c>
      <c r="D13" s="651">
        <f>SUM(D14:D19)</f>
        <v>0</v>
      </c>
    </row>
    <row r="14" spans="1:7" x14ac:dyDescent="0.2">
      <c r="A14" s="652">
        <v>1.1000000000000001</v>
      </c>
      <c r="B14" s="652" t="s">
        <v>1451</v>
      </c>
      <c r="C14" s="138">
        <v>2</v>
      </c>
      <c r="D14" s="1299">
        <f>i.04162a!G31</f>
        <v>0</v>
      </c>
    </row>
    <row r="15" spans="1:7" x14ac:dyDescent="0.2">
      <c r="A15" s="652">
        <v>1.2</v>
      </c>
      <c r="B15" s="652" t="s">
        <v>1452</v>
      </c>
      <c r="C15" s="138">
        <v>3</v>
      </c>
      <c r="D15" s="1299">
        <f>i.04162a!G53</f>
        <v>0</v>
      </c>
    </row>
    <row r="16" spans="1:7" x14ac:dyDescent="0.2">
      <c r="A16" s="652">
        <v>1.3</v>
      </c>
      <c r="B16" s="652" t="s">
        <v>1453</v>
      </c>
      <c r="C16" s="138">
        <v>4</v>
      </c>
      <c r="D16" s="1299">
        <f>i.04162a!G75</f>
        <v>0</v>
      </c>
    </row>
    <row r="17" spans="1:4" x14ac:dyDescent="0.2">
      <c r="A17" s="652">
        <v>1.4</v>
      </c>
      <c r="B17" s="652" t="s">
        <v>1454</v>
      </c>
      <c r="C17" s="138">
        <v>5</v>
      </c>
      <c r="D17" s="1299">
        <f>i.04162a!G97</f>
        <v>0</v>
      </c>
    </row>
    <row r="18" spans="1:4" x14ac:dyDescent="0.2">
      <c r="A18" s="652">
        <v>1.5</v>
      </c>
      <c r="B18" s="652" t="s">
        <v>1455</v>
      </c>
      <c r="C18" s="138">
        <v>6</v>
      </c>
      <c r="D18" s="1299">
        <f>i.04162a!G119</f>
        <v>0</v>
      </c>
    </row>
    <row r="19" spans="1:4" x14ac:dyDescent="0.2">
      <c r="A19" s="652">
        <v>1.6</v>
      </c>
      <c r="B19" s="652" t="s">
        <v>1456</v>
      </c>
      <c r="C19" s="138">
        <v>7</v>
      </c>
      <c r="D19" s="1299">
        <f>i.04162a!G141</f>
        <v>0</v>
      </c>
    </row>
    <row r="20" spans="1:4" x14ac:dyDescent="0.2">
      <c r="A20" s="650">
        <v>2</v>
      </c>
      <c r="B20" s="153" t="s">
        <v>1457</v>
      </c>
      <c r="C20" s="220">
        <v>8</v>
      </c>
      <c r="D20" s="743">
        <f>SUM(D21:D26)</f>
        <v>0</v>
      </c>
    </row>
    <row r="21" spans="1:4" x14ac:dyDescent="0.2">
      <c r="A21" s="652">
        <v>2.1</v>
      </c>
      <c r="B21" s="652" t="s">
        <v>1451</v>
      </c>
      <c r="C21" s="138">
        <v>9</v>
      </c>
      <c r="D21" s="1300">
        <f>i.04162a!H31</f>
        <v>0</v>
      </c>
    </row>
    <row r="22" spans="1:4" x14ac:dyDescent="0.2">
      <c r="A22" s="652">
        <v>2.2000000000000002</v>
      </c>
      <c r="B22" s="652" t="s">
        <v>1452</v>
      </c>
      <c r="C22" s="138">
        <v>10</v>
      </c>
      <c r="D22" s="1300">
        <f>i.04162a!H53</f>
        <v>0</v>
      </c>
    </row>
    <row r="23" spans="1:4" x14ac:dyDescent="0.2">
      <c r="A23" s="652">
        <v>2.2999999999999998</v>
      </c>
      <c r="B23" s="652" t="s">
        <v>1453</v>
      </c>
      <c r="C23" s="138">
        <v>11</v>
      </c>
      <c r="D23" s="1300">
        <f>i.04162a!H75</f>
        <v>0</v>
      </c>
    </row>
    <row r="24" spans="1:4" x14ac:dyDescent="0.2">
      <c r="A24" s="652">
        <v>2.4</v>
      </c>
      <c r="B24" s="652" t="s">
        <v>1454</v>
      </c>
      <c r="C24" s="138">
        <v>12</v>
      </c>
      <c r="D24" s="1300">
        <f>i.04162a!H97</f>
        <v>0</v>
      </c>
    </row>
    <row r="25" spans="1:4" x14ac:dyDescent="0.2">
      <c r="A25" s="652">
        <v>2.5</v>
      </c>
      <c r="B25" s="652" t="s">
        <v>1455</v>
      </c>
      <c r="C25" s="138">
        <v>13</v>
      </c>
      <c r="D25" s="1300">
        <f>i.04162a!H119</f>
        <v>0</v>
      </c>
    </row>
    <row r="26" spans="1:4" x14ac:dyDescent="0.2">
      <c r="A26" s="652">
        <v>2.6</v>
      </c>
      <c r="B26" s="652" t="s">
        <v>1456</v>
      </c>
      <c r="C26" s="138">
        <v>14</v>
      </c>
      <c r="D26" s="1300">
        <f>i.04162a!H141</f>
        <v>0</v>
      </c>
    </row>
    <row r="27" spans="1:4" x14ac:dyDescent="0.2">
      <c r="A27" s="650">
        <v>3</v>
      </c>
      <c r="B27" s="153" t="s">
        <v>1458</v>
      </c>
      <c r="C27" s="220">
        <v>15</v>
      </c>
      <c r="D27" s="1301">
        <f>SUM(D28:D33)</f>
        <v>0</v>
      </c>
    </row>
    <row r="28" spans="1:4" x14ac:dyDescent="0.2">
      <c r="A28" s="652">
        <v>3.1</v>
      </c>
      <c r="B28" s="652" t="s">
        <v>1451</v>
      </c>
      <c r="C28" s="138">
        <v>16</v>
      </c>
      <c r="D28" s="1300">
        <f>i.04162a!I31</f>
        <v>0</v>
      </c>
    </row>
    <row r="29" spans="1:4" x14ac:dyDescent="0.2">
      <c r="A29" s="652">
        <v>3.2</v>
      </c>
      <c r="B29" s="652" t="s">
        <v>1452</v>
      </c>
      <c r="C29" s="138">
        <v>17</v>
      </c>
      <c r="D29" s="1300">
        <f>i.04162a!I53</f>
        <v>0</v>
      </c>
    </row>
    <row r="30" spans="1:4" x14ac:dyDescent="0.2">
      <c r="A30" s="652">
        <v>3.3</v>
      </c>
      <c r="B30" s="652" t="s">
        <v>1453</v>
      </c>
      <c r="C30" s="138">
        <v>18</v>
      </c>
      <c r="D30" s="1300">
        <f>i.04162a!I75</f>
        <v>0</v>
      </c>
    </row>
    <row r="31" spans="1:4" x14ac:dyDescent="0.2">
      <c r="A31" s="652">
        <v>3.4</v>
      </c>
      <c r="B31" s="652" t="s">
        <v>1454</v>
      </c>
      <c r="C31" s="138">
        <v>19</v>
      </c>
      <c r="D31" s="1300">
        <f>i.04162a!I97</f>
        <v>0</v>
      </c>
    </row>
    <row r="32" spans="1:4" x14ac:dyDescent="0.2">
      <c r="A32" s="652">
        <v>3.5</v>
      </c>
      <c r="B32" s="652" t="s">
        <v>1455</v>
      </c>
      <c r="C32" s="138">
        <v>20</v>
      </c>
      <c r="D32" s="1300">
        <f>i.04162a!I119</f>
        <v>0</v>
      </c>
    </row>
    <row r="33" spans="1:4" x14ac:dyDescent="0.2">
      <c r="A33" s="652">
        <v>3.6</v>
      </c>
      <c r="B33" s="652" t="s">
        <v>1456</v>
      </c>
      <c r="C33" s="138">
        <v>21</v>
      </c>
      <c r="D33" s="1300">
        <f>i.04162a!I141</f>
        <v>0</v>
      </c>
    </row>
    <row r="34" spans="1:4" x14ac:dyDescent="0.2">
      <c r="A34" s="650">
        <v>4</v>
      </c>
      <c r="B34" s="153" t="s">
        <v>1459</v>
      </c>
      <c r="C34" s="220">
        <v>22</v>
      </c>
      <c r="D34" s="1301">
        <f>SUM(D35:D40)</f>
        <v>0</v>
      </c>
    </row>
    <row r="35" spans="1:4" x14ac:dyDescent="0.2">
      <c r="A35" s="652">
        <v>4.0999999999999996</v>
      </c>
      <c r="B35" s="652" t="s">
        <v>1451</v>
      </c>
      <c r="C35" s="138">
        <v>23</v>
      </c>
      <c r="D35" s="1300">
        <f>i.04162a!K31</f>
        <v>0</v>
      </c>
    </row>
    <row r="36" spans="1:4" x14ac:dyDescent="0.2">
      <c r="A36" s="652">
        <v>4.2</v>
      </c>
      <c r="B36" s="652" t="s">
        <v>1452</v>
      </c>
      <c r="C36" s="138">
        <v>24</v>
      </c>
      <c r="D36" s="1300">
        <f>i.04162a!K53</f>
        <v>0</v>
      </c>
    </row>
    <row r="37" spans="1:4" x14ac:dyDescent="0.2">
      <c r="A37" s="652">
        <v>4.3</v>
      </c>
      <c r="B37" s="652" t="s">
        <v>1453</v>
      </c>
      <c r="C37" s="138">
        <v>25</v>
      </c>
      <c r="D37" s="1300">
        <f>i.04162a!K75</f>
        <v>0</v>
      </c>
    </row>
    <row r="38" spans="1:4" x14ac:dyDescent="0.2">
      <c r="A38" s="652">
        <v>4.4000000000000004</v>
      </c>
      <c r="B38" s="652" t="s">
        <v>1454</v>
      </c>
      <c r="C38" s="138">
        <v>26</v>
      </c>
      <c r="D38" s="1300">
        <f>i.04162a!K97</f>
        <v>0</v>
      </c>
    </row>
    <row r="39" spans="1:4" x14ac:dyDescent="0.2">
      <c r="A39" s="652">
        <v>4.5</v>
      </c>
      <c r="B39" s="652" t="s">
        <v>1455</v>
      </c>
      <c r="C39" s="138">
        <v>27</v>
      </c>
      <c r="D39" s="1300">
        <f>i.04162a!K119</f>
        <v>0</v>
      </c>
    </row>
    <row r="40" spans="1:4" x14ac:dyDescent="0.2">
      <c r="A40" s="652">
        <v>4.5999999999999996</v>
      </c>
      <c r="B40" s="652" t="s">
        <v>1456</v>
      </c>
      <c r="C40" s="138">
        <v>28</v>
      </c>
      <c r="D40" s="1300">
        <f>i.04162a!K141</f>
        <v>0</v>
      </c>
    </row>
    <row r="41" spans="1:4" x14ac:dyDescent="0.2">
      <c r="A41" s="650">
        <v>5</v>
      </c>
      <c r="B41" s="153" t="s">
        <v>1460</v>
      </c>
      <c r="C41" s="220">
        <v>29</v>
      </c>
      <c r="D41" s="1301">
        <f>SUM(D42:D47)</f>
        <v>0</v>
      </c>
    </row>
    <row r="42" spans="1:4" x14ac:dyDescent="0.2">
      <c r="A42" s="652">
        <v>5.0999999999999996</v>
      </c>
      <c r="B42" s="652" t="s">
        <v>1451</v>
      </c>
      <c r="C42" s="138">
        <v>30</v>
      </c>
      <c r="D42" s="1300">
        <f>i.04162a!L31</f>
        <v>0</v>
      </c>
    </row>
    <row r="43" spans="1:4" x14ac:dyDescent="0.2">
      <c r="A43" s="652">
        <v>5.2</v>
      </c>
      <c r="B43" s="652" t="s">
        <v>1452</v>
      </c>
      <c r="C43" s="138">
        <v>31</v>
      </c>
      <c r="D43" s="1300">
        <f>i.04162a!L53</f>
        <v>0</v>
      </c>
    </row>
    <row r="44" spans="1:4" x14ac:dyDescent="0.2">
      <c r="A44" s="652">
        <v>5.3</v>
      </c>
      <c r="B44" s="652" t="s">
        <v>1453</v>
      </c>
      <c r="C44" s="138">
        <v>32</v>
      </c>
      <c r="D44" s="1300">
        <f>i.04162a!L75</f>
        <v>0</v>
      </c>
    </row>
    <row r="45" spans="1:4" x14ac:dyDescent="0.2">
      <c r="A45" s="652">
        <v>5.4</v>
      </c>
      <c r="B45" s="652" t="s">
        <v>1454</v>
      </c>
      <c r="C45" s="138">
        <v>33</v>
      </c>
      <c r="D45" s="1300">
        <f>i.04162a!L97</f>
        <v>0</v>
      </c>
    </row>
    <row r="46" spans="1:4" x14ac:dyDescent="0.2">
      <c r="A46" s="652">
        <v>5.5</v>
      </c>
      <c r="B46" s="652" t="s">
        <v>1455</v>
      </c>
      <c r="C46" s="138">
        <v>34</v>
      </c>
      <c r="D46" s="1300">
        <f>i.04162a!L119</f>
        <v>0</v>
      </c>
    </row>
    <row r="47" spans="1:4" x14ac:dyDescent="0.2">
      <c r="A47" s="652">
        <v>5.6</v>
      </c>
      <c r="B47" s="652" t="s">
        <v>1456</v>
      </c>
      <c r="C47" s="138">
        <v>35</v>
      </c>
      <c r="D47" s="1300">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47" t="s">
        <v>2048</v>
      </c>
      <c r="E1" s="1447"/>
      <c r="F1" s="1447"/>
      <c r="G1" s="1447"/>
      <c r="H1" s="656"/>
      <c r="I1" s="656"/>
      <c r="J1" s="656"/>
      <c r="K1" s="656"/>
      <c r="L1" s="656"/>
    </row>
    <row r="2" spans="1:12" ht="3" customHeight="1" x14ac:dyDescent="0.2">
      <c r="A2" s="50"/>
      <c r="B2" s="50"/>
      <c r="C2" s="50"/>
      <c r="D2" s="1447"/>
      <c r="E2" s="1447"/>
      <c r="F2" s="1447"/>
      <c r="G2" s="1447"/>
      <c r="H2" s="656"/>
      <c r="I2" s="656"/>
      <c r="J2" s="656"/>
      <c r="K2" s="656"/>
      <c r="L2" s="656"/>
    </row>
    <row r="3" spans="1:12" x14ac:dyDescent="0.2">
      <c r="A3" s="50"/>
      <c r="B3" s="50"/>
      <c r="C3" s="50"/>
      <c r="D3" s="1447"/>
      <c r="E3" s="1447"/>
      <c r="F3" s="1447"/>
      <c r="G3" s="1447"/>
      <c r="H3" s="656"/>
      <c r="I3" s="656"/>
      <c r="J3" s="656"/>
      <c r="K3" s="656"/>
      <c r="L3" s="656"/>
    </row>
    <row r="4" spans="1:12" x14ac:dyDescent="0.2">
      <c r="A4" s="50"/>
      <c r="B4" s="50"/>
      <c r="C4" s="50"/>
      <c r="D4" s="1447"/>
      <c r="E4" s="1447"/>
      <c r="F4" s="1447"/>
      <c r="G4" s="1447"/>
      <c r="H4" s="656"/>
      <c r="I4" s="656"/>
      <c r="J4" s="656"/>
      <c r="K4" s="656"/>
      <c r="L4" s="656"/>
    </row>
    <row r="5" spans="1:12" x14ac:dyDescent="0.2">
      <c r="A5" s="50"/>
      <c r="B5" s="50"/>
      <c r="C5" s="50"/>
      <c r="D5" s="1447"/>
      <c r="E5" s="1447"/>
      <c r="F5" s="1447"/>
      <c r="G5" s="1447"/>
      <c r="H5" s="656"/>
      <c r="I5" s="656"/>
      <c r="J5" s="656"/>
      <c r="K5" s="656"/>
      <c r="L5" s="656"/>
    </row>
    <row r="6" spans="1:12" ht="12.75" customHeight="1" x14ac:dyDescent="0.2">
      <c r="A6" s="1636" t="s">
        <v>1461</v>
      </c>
      <c r="B6" s="1636"/>
      <c r="C6" s="1636"/>
      <c r="D6" s="1636"/>
      <c r="E6" s="1636"/>
      <c r="F6" s="1636"/>
      <c r="G6" s="1636"/>
      <c r="H6" s="109"/>
      <c r="I6" s="109"/>
      <c r="J6" s="109"/>
      <c r="K6" s="109"/>
    </row>
    <row r="7" spans="1:12" x14ac:dyDescent="0.2">
      <c r="A7" s="1636"/>
      <c r="B7" s="1636"/>
      <c r="C7" s="1636"/>
      <c r="D7" s="1636"/>
      <c r="E7" s="1636"/>
      <c r="F7" s="1636"/>
      <c r="G7" s="1636"/>
      <c r="H7" s="109"/>
      <c r="I7" s="109"/>
      <c r="J7" s="109"/>
      <c r="K7" s="109"/>
    </row>
    <row r="8" spans="1:12" x14ac:dyDescent="0.2">
      <c r="A8" s="657"/>
      <c r="B8" s="657"/>
      <c r="C8" s="657"/>
      <c r="D8" s="657"/>
      <c r="E8" s="657"/>
      <c r="F8" s="657"/>
      <c r="G8" s="657"/>
      <c r="H8" s="657"/>
      <c r="I8" s="657"/>
      <c r="J8" s="657"/>
      <c r="K8" s="657"/>
    </row>
    <row r="9" spans="1:12" ht="12.75" customHeight="1" x14ac:dyDescent="0.25">
      <c r="A9" s="1637" t="str">
        <f>i.04162!A9</f>
        <v xml:space="preserve">Даатгагчийн нэр: </v>
      </c>
      <c r="B9" s="1637"/>
      <c r="C9" s="1637"/>
      <c r="D9" s="1213"/>
      <c r="E9" s="1213"/>
      <c r="F9" s="1213"/>
      <c r="G9" s="1304" t="str">
        <f>i.04162a!K5</f>
        <v>20.. оны .. сарын ..-ны өдөр</v>
      </c>
      <c r="H9" s="50"/>
      <c r="I9" s="50"/>
      <c r="J9" s="50"/>
      <c r="K9" s="50"/>
    </row>
    <row r="10" spans="1:12" ht="15" x14ac:dyDescent="0.25">
      <c r="A10" s="1213"/>
      <c r="B10" s="1213"/>
      <c r="C10" s="1213"/>
      <c r="D10" s="1213"/>
      <c r="E10" s="1213"/>
      <c r="F10" s="1213"/>
      <c r="G10" s="1213"/>
      <c r="H10" s="50"/>
      <c r="I10" s="50"/>
      <c r="J10" s="50"/>
      <c r="K10" s="50"/>
    </row>
    <row r="11" spans="1:12" ht="38.25" x14ac:dyDescent="0.2">
      <c r="A11" s="1621" t="s">
        <v>2049</v>
      </c>
      <c r="B11" s="1621"/>
      <c r="C11" s="1266" t="s">
        <v>1462</v>
      </c>
      <c r="D11" s="1266" t="s">
        <v>1463</v>
      </c>
      <c r="E11" s="1266" t="s">
        <v>1464</v>
      </c>
      <c r="F11" s="1307" t="s">
        <v>1465</v>
      </c>
      <c r="G11" s="1307" t="s">
        <v>1466</v>
      </c>
      <c r="H11" s="50"/>
      <c r="I11" s="50"/>
      <c r="J11" s="50"/>
      <c r="K11" s="50"/>
    </row>
    <row r="12" spans="1:12" x14ac:dyDescent="0.2">
      <c r="A12" s="1621"/>
      <c r="B12" s="1621"/>
      <c r="C12" s="1308">
        <f>i.04162!D13</f>
        <v>0</v>
      </c>
      <c r="D12" s="1308">
        <f>i.04162!D20</f>
        <v>0</v>
      </c>
      <c r="E12" s="1308">
        <f>i.04162!D27</f>
        <v>0</v>
      </c>
      <c r="F12" s="1309">
        <f>i.04162!D34</f>
        <v>0</v>
      </c>
      <c r="G12" s="1309">
        <f>i.04162!D41</f>
        <v>0</v>
      </c>
      <c r="H12" s="50"/>
      <c r="I12" s="50"/>
      <c r="J12" s="50"/>
      <c r="K12" s="50"/>
    </row>
    <row r="13" spans="1:12" x14ac:dyDescent="0.2">
      <c r="A13" s="1621"/>
      <c r="B13" s="1621"/>
      <c r="C13" s="1638" t="s">
        <v>1467</v>
      </c>
      <c r="D13" s="1638"/>
      <c r="E13" s="1638"/>
      <c r="F13" s="1638"/>
      <c r="G13" s="1638"/>
      <c r="H13" s="50"/>
      <c r="I13" s="50"/>
      <c r="J13" s="50"/>
      <c r="K13" s="50"/>
    </row>
    <row r="14" spans="1:12" ht="38.25" x14ac:dyDescent="0.2">
      <c r="A14" s="1266" t="s">
        <v>1462</v>
      </c>
      <c r="B14" s="1309">
        <f>C12</f>
        <v>0</v>
      </c>
      <c r="C14" s="1310">
        <v>1</v>
      </c>
      <c r="D14" s="1311">
        <v>-0.25</v>
      </c>
      <c r="E14" s="1311">
        <v>0</v>
      </c>
      <c r="F14" s="1083">
        <v>0.25</v>
      </c>
      <c r="G14" s="1083">
        <v>0.25</v>
      </c>
      <c r="H14" s="50"/>
      <c r="I14" s="50"/>
      <c r="J14" s="50"/>
      <c r="K14" s="50"/>
    </row>
    <row r="15" spans="1:12" ht="38.25" x14ac:dyDescent="0.2">
      <c r="A15" s="1266" t="s">
        <v>1463</v>
      </c>
      <c r="B15" s="1309">
        <f>D12</f>
        <v>0</v>
      </c>
      <c r="C15" s="1312">
        <v>-0.25</v>
      </c>
      <c r="D15" s="731">
        <v>1</v>
      </c>
      <c r="E15" s="1311">
        <v>0.25</v>
      </c>
      <c r="F15" s="1083">
        <v>0.25</v>
      </c>
      <c r="G15" s="1083">
        <v>0</v>
      </c>
      <c r="H15" s="50"/>
      <c r="I15" s="50"/>
      <c r="J15" s="50"/>
      <c r="K15" s="50"/>
    </row>
    <row r="16" spans="1:12" ht="38.25" x14ac:dyDescent="0.2">
      <c r="A16" s="1266" t="s">
        <v>1464</v>
      </c>
      <c r="B16" s="1309">
        <f>E12</f>
        <v>0</v>
      </c>
      <c r="C16" s="1312">
        <v>0</v>
      </c>
      <c r="D16" s="1312">
        <v>0.25</v>
      </c>
      <c r="E16" s="731">
        <v>1</v>
      </c>
      <c r="F16" s="1083">
        <v>0.5</v>
      </c>
      <c r="G16" s="1083">
        <v>0.25</v>
      </c>
      <c r="H16" s="50"/>
      <c r="I16" s="50"/>
      <c r="J16" s="50"/>
      <c r="K16" s="50"/>
    </row>
    <row r="17" spans="1:11" ht="38.25" x14ac:dyDescent="0.2">
      <c r="A17" s="1266" t="s">
        <v>1465</v>
      </c>
      <c r="B17" s="1309">
        <f>F12</f>
        <v>0</v>
      </c>
      <c r="C17" s="1312">
        <v>0.25</v>
      </c>
      <c r="D17" s="1312">
        <v>0.25</v>
      </c>
      <c r="E17" s="1312">
        <v>0.5</v>
      </c>
      <c r="F17" s="215">
        <v>1</v>
      </c>
      <c r="G17" s="1083">
        <v>0.25</v>
      </c>
      <c r="H17" s="50"/>
      <c r="I17" s="50"/>
      <c r="J17" s="50"/>
      <c r="K17" s="50"/>
    </row>
    <row r="18" spans="1:11" ht="38.25" x14ac:dyDescent="0.2">
      <c r="A18" s="1266" t="s">
        <v>1466</v>
      </c>
      <c r="B18" s="1309">
        <f>G12</f>
        <v>0</v>
      </c>
      <c r="C18" s="1312">
        <v>0.25</v>
      </c>
      <c r="D18" s="1312">
        <v>0</v>
      </c>
      <c r="E18" s="1312">
        <v>0.25</v>
      </c>
      <c r="F18" s="1313">
        <v>0.25</v>
      </c>
      <c r="G18" s="138">
        <v>1</v>
      </c>
      <c r="H18" s="50"/>
      <c r="I18" s="50"/>
      <c r="J18" s="50"/>
      <c r="K18" s="50"/>
    </row>
    <row r="19" spans="1:11" ht="38.25" x14ac:dyDescent="0.2">
      <c r="A19" s="1266" t="s">
        <v>1283</v>
      </c>
      <c r="B19" s="1635">
        <f>SQRT(SUMPRODUCT($C$21:$G$21,C12:G12))</f>
        <v>0</v>
      </c>
      <c r="C19" s="1635"/>
      <c r="D19" s="1635"/>
      <c r="E19" s="1635"/>
      <c r="F19" s="1635"/>
      <c r="G19" s="1635"/>
      <c r="H19" s="50"/>
      <c r="I19" s="50"/>
      <c r="J19" s="50"/>
      <c r="K19" s="50"/>
    </row>
    <row r="20" spans="1:11" ht="15" x14ac:dyDescent="0.25">
      <c r="A20" s="1213"/>
      <c r="B20" s="1305"/>
      <c r="C20" s="1305"/>
      <c r="D20" s="1305"/>
      <c r="E20" s="1305"/>
      <c r="F20" s="1305"/>
      <c r="G20" s="1305"/>
      <c r="H20" s="50"/>
      <c r="I20" s="50"/>
      <c r="J20" s="50"/>
      <c r="K20" s="50"/>
    </row>
    <row r="21" spans="1:11" ht="15" hidden="1" x14ac:dyDescent="0.25">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33" t="s">
        <v>2050</v>
      </c>
      <c r="D1" s="1633"/>
      <c r="E1" s="1633"/>
      <c r="F1" s="396"/>
    </row>
    <row r="2" spans="1:6" ht="4.5" customHeight="1" x14ac:dyDescent="0.25">
      <c r="A2" s="396"/>
      <c r="B2" s="396"/>
      <c r="C2" s="1633"/>
      <c r="D2" s="1633"/>
      <c r="E2" s="1633"/>
      <c r="F2" s="396"/>
    </row>
    <row r="3" spans="1:6" x14ac:dyDescent="0.25">
      <c r="A3" s="396"/>
      <c r="B3" s="396"/>
      <c r="C3" s="1633"/>
      <c r="D3" s="1633"/>
      <c r="E3" s="1633"/>
      <c r="F3" s="396"/>
    </row>
    <row r="4" spans="1:6" x14ac:dyDescent="0.25">
      <c r="A4" s="396"/>
      <c r="B4" s="396"/>
      <c r="C4" s="1633"/>
      <c r="D4" s="1633"/>
      <c r="E4" s="1633"/>
      <c r="F4" s="396"/>
    </row>
    <row r="5" spans="1:6" ht="4.5" customHeight="1" x14ac:dyDescent="0.25">
      <c r="A5" s="396"/>
      <c r="B5" s="396"/>
      <c r="C5" s="1633"/>
      <c r="D5" s="1633"/>
      <c r="E5" s="1633"/>
      <c r="F5" s="396"/>
    </row>
    <row r="6" spans="1:6" x14ac:dyDescent="0.25">
      <c r="A6" s="1639" t="s">
        <v>2051</v>
      </c>
      <c r="B6" s="1639"/>
      <c r="C6" s="1639"/>
      <c r="D6" s="1639"/>
      <c r="E6" s="1639"/>
      <c r="F6" s="396"/>
    </row>
    <row r="7" spans="1:6" ht="24.75" customHeight="1" x14ac:dyDescent="0.25">
      <c r="A7" s="396" t="str">
        <f>i.04161!A7</f>
        <v xml:space="preserve">Даатгагчийн нэр: </v>
      </c>
      <c r="B7" s="396"/>
      <c r="C7" s="396"/>
      <c r="D7" s="1643" t="str">
        <f>i.04161!D7</f>
        <v>20.. оны .. сарын ..-ны өдөр</v>
      </c>
      <c r="E7" s="1643"/>
      <c r="F7" s="396"/>
    </row>
    <row r="8" spans="1:6" x14ac:dyDescent="0.25">
      <c r="A8" s="396"/>
      <c r="B8" s="396"/>
      <c r="C8" s="396"/>
      <c r="D8" s="396"/>
      <c r="E8" s="396"/>
      <c r="F8" s="396"/>
    </row>
    <row r="9" spans="1:6" ht="38.25" x14ac:dyDescent="0.25">
      <c r="A9" s="220" t="s">
        <v>2052</v>
      </c>
      <c r="B9" s="548" t="s">
        <v>1284</v>
      </c>
      <c r="C9" s="548" t="s">
        <v>1194</v>
      </c>
      <c r="D9" s="548" t="s">
        <v>2053</v>
      </c>
      <c r="E9" s="548" t="s">
        <v>1285</v>
      </c>
      <c r="F9" s="396"/>
    </row>
    <row r="10" spans="1:6" x14ac:dyDescent="0.25">
      <c r="A10" s="1640"/>
      <c r="B10" s="549" t="s">
        <v>1286</v>
      </c>
      <c r="C10" s="550">
        <v>0.05</v>
      </c>
      <c r="D10" s="1641">
        <f>i.04130!E86-i.04130!E79+i.04130!E77</f>
        <v>0</v>
      </c>
      <c r="E10" s="1641">
        <f>(_xlfn.IFS(AND(A10&gt;=0, A10&lt;51),C10,AND(A10&gt;=51,A10&lt;71),C11,AND(A10&gt;=71,A10&lt;90),C12,AND(A10&gt;=90,A10&lt;=100),C13))*D10</f>
        <v>0</v>
      </c>
      <c r="F10" s="396"/>
    </row>
    <row r="11" spans="1:6" x14ac:dyDescent="0.25">
      <c r="A11" s="1640"/>
      <c r="B11" s="549" t="s">
        <v>1287</v>
      </c>
      <c r="C11" s="550">
        <v>0.04</v>
      </c>
      <c r="D11" s="1642"/>
      <c r="E11" s="1642"/>
      <c r="F11" s="396"/>
    </row>
    <row r="12" spans="1:6" x14ac:dyDescent="0.25">
      <c r="A12" s="1640"/>
      <c r="B12" s="549" t="s">
        <v>1288</v>
      </c>
      <c r="C12" s="550">
        <v>0.03</v>
      </c>
      <c r="D12" s="1642"/>
      <c r="E12" s="1642"/>
      <c r="F12" s="396"/>
    </row>
    <row r="13" spans="1:6" x14ac:dyDescent="0.25">
      <c r="A13" s="1640"/>
      <c r="B13" s="549" t="s">
        <v>1289</v>
      </c>
      <c r="C13" s="550">
        <v>0.02</v>
      </c>
      <c r="D13" s="1642"/>
      <c r="E13" s="1642"/>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44" t="s">
        <v>2054</v>
      </c>
      <c r="D1" s="1644"/>
      <c r="E1" s="1644"/>
    </row>
    <row r="2" spans="1:7" ht="6" customHeight="1" x14ac:dyDescent="0.2">
      <c r="C2" s="1644"/>
      <c r="D2" s="1644"/>
      <c r="E2" s="1644"/>
    </row>
    <row r="3" spans="1:7" ht="3" customHeight="1" x14ac:dyDescent="0.2">
      <c r="C3" s="1644"/>
      <c r="D3" s="1644"/>
      <c r="E3" s="1644"/>
    </row>
    <row r="4" spans="1:7" x14ac:dyDescent="0.2">
      <c r="C4" s="1644"/>
      <c r="D4" s="1644"/>
      <c r="E4" s="1644"/>
    </row>
    <row r="5" spans="1:7" x14ac:dyDescent="0.2">
      <c r="C5" s="1644"/>
      <c r="D5" s="1644"/>
      <c r="E5" s="1644"/>
    </row>
    <row r="6" spans="1:7" ht="26.25" customHeight="1" x14ac:dyDescent="0.2">
      <c r="A6" s="1645" t="s">
        <v>1290</v>
      </c>
      <c r="B6" s="1645"/>
      <c r="C6" s="1645"/>
      <c r="D6" s="1645"/>
      <c r="E6" s="1645"/>
    </row>
    <row r="7" spans="1:7" ht="22.5" customHeight="1" x14ac:dyDescent="0.2">
      <c r="A7" s="551" t="str">
        <f>i.04164!A7</f>
        <v xml:space="preserve">Даатгагчийн нэр: </v>
      </c>
      <c r="D7" s="1646" t="str">
        <f>i.04164!D7</f>
        <v>20.. оны .. сарын ..-ны өдөр</v>
      </c>
      <c r="E7" s="1646"/>
    </row>
    <row r="9" spans="1:7" ht="38.25" x14ac:dyDescent="0.2">
      <c r="A9" s="1647" t="s">
        <v>1291</v>
      </c>
      <c r="B9" s="1647"/>
      <c r="C9" s="552" t="s">
        <v>1193</v>
      </c>
      <c r="D9" s="552" t="s">
        <v>1292</v>
      </c>
      <c r="E9" s="552" t="s">
        <v>1293</v>
      </c>
    </row>
    <row r="10" spans="1:7" x14ac:dyDescent="0.2">
      <c r="A10" s="1647"/>
      <c r="B10" s="1647"/>
      <c r="C10" s="553">
        <f>i.04157!B13</f>
        <v>0</v>
      </c>
      <c r="D10" s="553">
        <f>i.04159!C21</f>
        <v>0</v>
      </c>
      <c r="E10" s="553">
        <f>i.04161!B15+i.04163!B19</f>
        <v>0</v>
      </c>
    </row>
    <row r="11" spans="1:7" ht="47.25" customHeight="1" x14ac:dyDescent="0.2">
      <c r="A11" s="554" t="s">
        <v>1193</v>
      </c>
      <c r="B11" s="555">
        <f>C10</f>
        <v>0</v>
      </c>
      <c r="C11" s="556">
        <v>1</v>
      </c>
      <c r="D11" s="557" t="s">
        <v>19</v>
      </c>
      <c r="E11" s="557" t="s">
        <v>19</v>
      </c>
    </row>
    <row r="12" spans="1:7" ht="38.25" customHeight="1" x14ac:dyDescent="0.2">
      <c r="A12" s="554" t="s">
        <v>1292</v>
      </c>
      <c r="B12" s="555">
        <f>D10</f>
        <v>0</v>
      </c>
      <c r="C12" s="727" t="s">
        <v>19</v>
      </c>
      <c r="D12" s="557">
        <v>1</v>
      </c>
      <c r="E12" s="557" t="s">
        <v>19</v>
      </c>
    </row>
    <row r="13" spans="1:7" ht="42" customHeight="1" x14ac:dyDescent="0.2">
      <c r="A13" s="554" t="s">
        <v>1293</v>
      </c>
      <c r="B13" s="555">
        <f>E10</f>
        <v>0</v>
      </c>
      <c r="C13" s="727" t="s">
        <v>19</v>
      </c>
      <c r="D13" s="727" t="s">
        <v>19</v>
      </c>
      <c r="E13" s="557">
        <v>1</v>
      </c>
      <c r="G13" s="728"/>
    </row>
    <row r="14" spans="1:7" ht="38.25" customHeight="1" x14ac:dyDescent="0.2">
      <c r="A14" s="554" t="s">
        <v>1294</v>
      </c>
      <c r="B14" s="1648">
        <f>SUM(C10:E10)-SQRT(SUMPRODUCT(C16:E16,C10:E10))</f>
        <v>0</v>
      </c>
      <c r="C14" s="1648"/>
      <c r="D14" s="1648"/>
      <c r="E14" s="1648"/>
      <c r="G14" s="728"/>
    </row>
    <row r="16" spans="1:7" x14ac:dyDescent="0.2">
      <c r="C16" s="558">
        <f>SUMPRODUCT($B$11:$B$13,C11:C13)</f>
        <v>0</v>
      </c>
      <c r="D16" s="558">
        <f>SUMPRODUCT($B$11:$B$13,D11:D13)</f>
        <v>0</v>
      </c>
      <c r="E16" s="558">
        <f>SUMPRODUCT($B$11:$B$13,E11:E13)</f>
        <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1370" customWidth="1"/>
    <col min="8" max="16384" width="8.7109375" style="729"/>
  </cols>
  <sheetData>
    <row r="3" spans="1:7" x14ac:dyDescent="0.25">
      <c r="A3" s="1649" t="s">
        <v>2055</v>
      </c>
      <c r="B3" s="1649"/>
      <c r="C3" s="1649"/>
      <c r="D3" s="1649"/>
      <c r="E3" s="1649"/>
      <c r="F3" s="1649"/>
    </row>
    <row r="4" spans="1:7" x14ac:dyDescent="0.25">
      <c r="B4" s="896"/>
      <c r="C4" s="896"/>
      <c r="D4" s="896"/>
      <c r="E4" s="896"/>
      <c r="F4" s="896"/>
    </row>
    <row r="5" spans="1:7" x14ac:dyDescent="0.25">
      <c r="A5" s="729" t="str">
        <f>i.04165!A7</f>
        <v xml:space="preserve">Даатгагчийн нэр: </v>
      </c>
      <c r="E5" s="1655" t="str">
        <f>i.04165!D7</f>
        <v>20.. оны .. сарын ..-ны өдөр</v>
      </c>
      <c r="F5" s="1655"/>
    </row>
    <row r="6" spans="1:7" x14ac:dyDescent="0.25">
      <c r="B6" s="744" t="s">
        <v>1295</v>
      </c>
      <c r="F6" s="485" t="s">
        <v>257</v>
      </c>
    </row>
    <row r="7" spans="1:7" ht="51" x14ac:dyDescent="0.25">
      <c r="A7" s="560" t="s">
        <v>258</v>
      </c>
      <c r="B7" s="552" t="s">
        <v>226</v>
      </c>
      <c r="C7" s="552" t="s">
        <v>270</v>
      </c>
      <c r="D7" s="675" t="s">
        <v>1296</v>
      </c>
      <c r="E7" s="552" t="s">
        <v>701</v>
      </c>
      <c r="F7" s="552" t="s">
        <v>1297</v>
      </c>
    </row>
    <row r="8" spans="1:7" ht="15.75" thickBot="1" x14ac:dyDescent="0.3">
      <c r="A8" s="561" t="s">
        <v>260</v>
      </c>
      <c r="B8" s="561" t="s">
        <v>261</v>
      </c>
      <c r="C8" s="561" t="s">
        <v>272</v>
      </c>
      <c r="D8" s="676">
        <v>1</v>
      </c>
      <c r="E8" s="561">
        <v>2</v>
      </c>
      <c r="F8" s="561">
        <v>3</v>
      </c>
    </row>
    <row r="9" spans="1:7" ht="25.5" x14ac:dyDescent="0.25">
      <c r="A9" s="1318">
        <v>1</v>
      </c>
      <c r="B9" s="562" t="s">
        <v>1298</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378"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378"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378"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378"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378"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378"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378"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78"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378"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378"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78"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378" t="str">
        <f>IF(D21&gt;=i.04155a!N953,"",D21-i.04155a!N953)</f>
        <v/>
      </c>
    </row>
    <row r="22" spans="1:7" ht="15.75" outlineLevel="1" thickBot="1" x14ac:dyDescent="0.3">
      <c r="A22" s="1325">
        <v>1.1299999999999999</v>
      </c>
      <c r="B22" s="570"/>
      <c r="C22" s="567">
        <v>14</v>
      </c>
      <c r="D22" s="679"/>
      <c r="E22" s="571"/>
      <c r="F22" s="569">
        <f>IF(i.04166a!D22&gt;((i.04130!$E$46-i.04130!$E$39-i.04130!$E$40)*i.04166a!E$9),(i.04166a!D22-(i.04130!$E$46-i.04130!$E$40-i.04130!$E$39)*i.04166a!E$9),0)</f>
        <v>0</v>
      </c>
      <c r="G22" s="1378" t="str">
        <f>IF(D22&gt;=i.04155a!N954,"",D22-i.04155a!N954)</f>
        <v/>
      </c>
    </row>
    <row r="23" spans="1:7" ht="25.5" x14ac:dyDescent="0.25">
      <c r="A23" s="1318">
        <v>2</v>
      </c>
      <c r="B23" s="562" t="s">
        <v>1299</v>
      </c>
      <c r="C23" s="572">
        <v>15</v>
      </c>
      <c r="D23" s="677">
        <f>SUM(D24:D34)</f>
        <v>0</v>
      </c>
      <c r="E23" s="564">
        <v>0.01</v>
      </c>
      <c r="F23" s="573">
        <f>SUM(F24:F34)</f>
        <v>0</v>
      </c>
      <c r="G23" s="1378"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row>
    <row r="25" spans="1:7" outlineLevel="2" x14ac:dyDescent="0.25">
      <c r="A25" s="1316">
        <v>2.2000000000000002</v>
      </c>
      <c r="B25" s="574"/>
      <c r="C25" s="567">
        <v>17</v>
      </c>
      <c r="D25" s="680"/>
      <c r="E25" s="568"/>
      <c r="F25" s="569">
        <f>IF(i.04166a!D25&gt;((i.04130!$E$46-i.04130!$E$39-i.04130!$E$40)*i.04166a!E$23),(i.04166a!D25-(i.04130!$E$46-i.04130!$E$40-i.04130!$E$39)*i.04166a!E$23),0)</f>
        <v>0</v>
      </c>
    </row>
    <row r="26" spans="1:7" outlineLevel="2" x14ac:dyDescent="0.25">
      <c r="A26" s="1316">
        <v>2.2999999999999998</v>
      </c>
      <c r="B26" s="574"/>
      <c r="C26" s="567">
        <v>18</v>
      </c>
      <c r="D26" s="680"/>
      <c r="E26" s="568"/>
      <c r="F26" s="569">
        <f>IF(i.04166a!D26&gt;((i.04130!$E$46-i.04130!$E$39-i.04130!$E$40)*i.04166a!E$23),(i.04166a!D26-(i.04130!$E$46-i.04130!$E$40-i.04130!$E$39)*i.04166a!E$23),0)</f>
        <v>0</v>
      </c>
    </row>
    <row r="27" spans="1:7" outlineLevel="2" x14ac:dyDescent="0.25">
      <c r="A27" s="1316">
        <v>2.4</v>
      </c>
      <c r="B27" s="574"/>
      <c r="C27" s="567">
        <v>19</v>
      </c>
      <c r="D27" s="680"/>
      <c r="E27" s="568"/>
      <c r="F27" s="569">
        <f>IF(i.04166a!D27&gt;((i.04130!$E$46-i.04130!$E$39-i.04130!$E$40)*i.04166a!E$23),(i.04166a!D27-(i.04130!$E$46-i.04130!$E$40-i.04130!$E$39)*i.04166a!E$23),0)</f>
        <v>0</v>
      </c>
    </row>
    <row r="28" spans="1:7" outlineLevel="2" x14ac:dyDescent="0.25">
      <c r="A28" s="1316">
        <v>2.5</v>
      </c>
      <c r="B28" s="574"/>
      <c r="C28" s="567">
        <v>20</v>
      </c>
      <c r="D28" s="680"/>
      <c r="E28" s="568"/>
      <c r="F28" s="569">
        <f>IF(i.04166a!D28&gt;((i.04130!$E$46-i.04130!$E$39-i.04130!$E$40)*i.04166a!E$23),(i.04166a!D28-(i.04130!$E$46-i.04130!$E$40-i.04130!$E$39)*i.04166a!E$23),0)</f>
        <v>0</v>
      </c>
    </row>
    <row r="29" spans="1:7" outlineLevel="2" x14ac:dyDescent="0.25">
      <c r="A29" s="1316">
        <v>2.6</v>
      </c>
      <c r="B29" s="574"/>
      <c r="C29" s="567">
        <v>21</v>
      </c>
      <c r="D29" s="680"/>
      <c r="E29" s="568"/>
      <c r="F29" s="569">
        <f>IF(i.04166a!D29&gt;((i.04130!$E$46-i.04130!$E$39-i.04130!$E$40)*i.04166a!E$23),(i.04166a!D29-(i.04130!$E$46-i.04130!$E$40-i.04130!$E$39)*i.04166a!E$23),0)</f>
        <v>0</v>
      </c>
    </row>
    <row r="30" spans="1:7" outlineLevel="2" x14ac:dyDescent="0.25">
      <c r="A30" s="1316">
        <v>2.7</v>
      </c>
      <c r="B30" s="574"/>
      <c r="C30" s="567">
        <v>22</v>
      </c>
      <c r="D30" s="680"/>
      <c r="E30" s="568"/>
      <c r="F30" s="569">
        <f>IF(i.04166a!D30&gt;((i.04130!$E$46-i.04130!$E$39-i.04130!$E$40)*i.04166a!E$23),(i.04166a!D30-(i.04130!$E$46-i.04130!$E$40-i.04130!$E$39)*i.04166a!E$23),0)</f>
        <v>0</v>
      </c>
    </row>
    <row r="31" spans="1:7" outlineLevel="2" x14ac:dyDescent="0.25">
      <c r="A31" s="1316">
        <v>2.8</v>
      </c>
      <c r="B31" s="574"/>
      <c r="C31" s="567">
        <v>23</v>
      </c>
      <c r="D31" s="680"/>
      <c r="E31" s="568"/>
      <c r="F31" s="569">
        <f>IF(i.04166a!D31&gt;((i.04130!$E$46-i.04130!$E$39-i.04130!$E$40)*i.04166a!E$23),(i.04166a!D31-(i.04130!$E$46-i.04130!$E$40-i.04130!$E$39)*i.04166a!E$23),0)</f>
        <v>0</v>
      </c>
    </row>
    <row r="32" spans="1:7" outlineLevel="2" x14ac:dyDescent="0.25">
      <c r="A32" s="1316">
        <v>2.9</v>
      </c>
      <c r="B32" s="574"/>
      <c r="C32" s="567">
        <v>24</v>
      </c>
      <c r="D32" s="680"/>
      <c r="E32" s="568"/>
      <c r="F32" s="569">
        <f>IF(i.04166a!D32&gt;((i.04130!$E$46-i.04130!$E$39-i.04130!$E$40)*i.04166a!E$23),(i.04166a!D32-(i.04130!$E$46-i.04130!$E$40-i.04130!$E$39)*i.04166a!E$23),0)</f>
        <v>0</v>
      </c>
    </row>
    <row r="33" spans="1:7" outlineLevel="2" x14ac:dyDescent="0.25">
      <c r="A33" s="1316" t="s">
        <v>748</v>
      </c>
      <c r="B33" s="574"/>
      <c r="C33" s="567">
        <v>25</v>
      </c>
      <c r="D33" s="680"/>
      <c r="E33" s="568"/>
      <c r="F33" s="569">
        <f>IF(i.04166a!D33&gt;((i.04130!$E$46-i.04130!$E$39-i.04130!$E$40)*i.04166a!E$23),(i.04166a!D33-(i.04130!$E$46-i.04130!$E$40-i.04130!$E$39)*i.04166a!E$23),0)</f>
        <v>0</v>
      </c>
    </row>
    <row r="34" spans="1:7" ht="15.75" outlineLevel="2" thickBot="1" x14ac:dyDescent="0.3">
      <c r="A34" s="1326" t="s">
        <v>749</v>
      </c>
      <c r="B34" s="575" t="s">
        <v>1076</v>
      </c>
      <c r="C34" s="567">
        <v>26</v>
      </c>
      <c r="D34" s="681"/>
      <c r="E34" s="571"/>
      <c r="F34" s="576"/>
    </row>
    <row r="35" spans="1:7" ht="25.5" x14ac:dyDescent="0.25">
      <c r="A35" s="1318">
        <v>3</v>
      </c>
      <c r="B35" s="562" t="s">
        <v>1300</v>
      </c>
      <c r="C35" s="572">
        <v>27</v>
      </c>
      <c r="D35" s="677">
        <f>SUM(D36:D56)</f>
        <v>0</v>
      </c>
      <c r="E35" s="564">
        <v>0.15</v>
      </c>
      <c r="F35" s="565">
        <f>SUM(F36:F56)</f>
        <v>0</v>
      </c>
      <c r="G35" s="1378"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row>
    <row r="37" spans="1:7" outlineLevel="1" x14ac:dyDescent="0.25">
      <c r="A37" s="1327">
        <v>3.2</v>
      </c>
      <c r="B37" s="574"/>
      <c r="C37" s="567">
        <v>29</v>
      </c>
      <c r="D37" s="680"/>
      <c r="E37" s="568"/>
      <c r="F37" s="569">
        <f>IF(i.04166a!D37&gt;((i.04130!$E$46-i.04130!$E$39-i.04130!$E$40)*i.04166a!E$35),(i.04166a!D37-(i.04130!$E$46-i.04130!$E$40-i.04130!$E$39)*i.04166a!E36),0)</f>
        <v>0</v>
      </c>
    </row>
    <row r="38" spans="1:7" outlineLevel="1" x14ac:dyDescent="0.25">
      <c r="A38" s="1327">
        <v>3.3</v>
      </c>
      <c r="B38" s="574"/>
      <c r="C38" s="567">
        <v>30</v>
      </c>
      <c r="D38" s="680"/>
      <c r="E38" s="568"/>
      <c r="F38" s="569">
        <f>IF(i.04166a!D38&gt;((i.04130!$E$46-i.04130!$E$39-i.04130!$E$40)*i.04166a!E$35),(i.04166a!D38-(i.04130!$E$46-i.04130!$E$40-i.04130!$E$39)*i.04166a!E37),0)</f>
        <v>0</v>
      </c>
    </row>
    <row r="39" spans="1:7" outlineLevel="1" x14ac:dyDescent="0.25">
      <c r="A39" s="1327">
        <v>3.4</v>
      </c>
      <c r="B39" s="574"/>
      <c r="C39" s="567">
        <v>31</v>
      </c>
      <c r="D39" s="680"/>
      <c r="E39" s="568"/>
      <c r="F39" s="569">
        <f>IF(i.04166a!D39&gt;((i.04130!$E$46-i.04130!$E$39-i.04130!$E$40)*i.04166a!E$35),(i.04166a!D39-(i.04130!$E$46-i.04130!$E$40-i.04130!$E$39)*i.04166a!E38),0)</f>
        <v>0</v>
      </c>
    </row>
    <row r="40" spans="1:7" outlineLevel="1" x14ac:dyDescent="0.25">
      <c r="A40" s="1327">
        <v>3.5</v>
      </c>
      <c r="B40" s="574"/>
      <c r="C40" s="567">
        <v>32</v>
      </c>
      <c r="D40" s="680"/>
      <c r="E40" s="568"/>
      <c r="F40" s="569">
        <f>IF(i.04166a!D40&gt;((i.04130!$E$46-i.04130!$E$39-i.04130!$E$40)*i.04166a!E$35),(i.04166a!D40-(i.04130!$E$46-i.04130!$E$40-i.04130!$E$39)*i.04166a!E39),0)</f>
        <v>0</v>
      </c>
    </row>
    <row r="41" spans="1:7" outlineLevel="1" x14ac:dyDescent="0.25">
      <c r="A41" s="1327">
        <v>3.6</v>
      </c>
      <c r="B41" s="574"/>
      <c r="C41" s="567">
        <v>33</v>
      </c>
      <c r="D41" s="680"/>
      <c r="E41" s="568"/>
      <c r="F41" s="569">
        <f>IF(i.04166a!D41&gt;((i.04130!$E$46-i.04130!$E$39-i.04130!$E$40)*i.04166a!E$35),(i.04166a!D41-(i.04130!$E$46-i.04130!$E$40-i.04130!$E$39)*i.04166a!E40),0)</f>
        <v>0</v>
      </c>
    </row>
    <row r="42" spans="1:7" outlineLevel="1" x14ac:dyDescent="0.25">
      <c r="A42" s="1327">
        <v>3.7</v>
      </c>
      <c r="B42" s="574"/>
      <c r="C42" s="567">
        <v>34</v>
      </c>
      <c r="D42" s="680"/>
      <c r="E42" s="568"/>
      <c r="F42" s="569">
        <f>IF(i.04166a!D42&gt;((i.04130!$E$46-i.04130!$E$39-i.04130!$E$40)*i.04166a!E$35),(i.04166a!D42-(i.04130!$E$46-i.04130!$E$40-i.04130!$E$39)*i.04166a!E41),0)</f>
        <v>0</v>
      </c>
    </row>
    <row r="43" spans="1:7" outlineLevel="1" x14ac:dyDescent="0.25">
      <c r="A43" s="1327">
        <v>3.8</v>
      </c>
      <c r="B43" s="574"/>
      <c r="C43" s="567">
        <v>35</v>
      </c>
      <c r="D43" s="680"/>
      <c r="E43" s="568"/>
      <c r="F43" s="569">
        <f>IF(i.04166a!D43&gt;((i.04130!$E$46-i.04130!$E$39-i.04130!$E$40)*i.04166a!E$35),(i.04166a!D43-(i.04130!$E$46-i.04130!$E$40-i.04130!$E$39)*i.04166a!E42),0)</f>
        <v>0</v>
      </c>
    </row>
    <row r="44" spans="1:7" outlineLevel="1" x14ac:dyDescent="0.25">
      <c r="A44" s="1316">
        <v>3.9</v>
      </c>
      <c r="B44" s="574"/>
      <c r="C44" s="567">
        <v>36</v>
      </c>
      <c r="D44" s="680"/>
      <c r="E44" s="568"/>
      <c r="F44" s="569">
        <f>IF(i.04166a!D44&gt;((i.04130!$E$46-i.04130!$E$39-i.04130!$E$40)*i.04166a!E$35),(i.04166a!D44-(i.04130!$E$46-i.04130!$E$40-i.04130!$E$39)*i.04166a!E43),0)</f>
        <v>0</v>
      </c>
    </row>
    <row r="45" spans="1:7" outlineLevel="1" x14ac:dyDescent="0.25">
      <c r="A45" s="1316" t="s">
        <v>761</v>
      </c>
      <c r="B45" s="574"/>
      <c r="C45" s="567">
        <v>37</v>
      </c>
      <c r="D45" s="680"/>
      <c r="E45" s="568"/>
      <c r="F45" s="569">
        <f>IF(i.04166a!D45&gt;((i.04130!$E$46-i.04130!$E$39-i.04130!$E$40)*i.04166a!E$35),(i.04166a!D45-(i.04130!$E$46-i.04130!$E$40-i.04130!$E$39)*i.04166a!E44),0)</f>
        <v>0</v>
      </c>
    </row>
    <row r="46" spans="1:7" outlineLevel="1" x14ac:dyDescent="0.25">
      <c r="A46" s="1316" t="s">
        <v>762</v>
      </c>
      <c r="B46" s="574"/>
      <c r="C46" s="567">
        <v>38</v>
      </c>
      <c r="D46" s="680"/>
      <c r="E46" s="568"/>
      <c r="F46" s="569">
        <f>IF(i.04166a!D46&gt;((i.04130!$E$46-i.04130!$E$39-i.04130!$E$40)*i.04166a!E$35),(i.04166a!D46-(i.04130!$E$46-i.04130!$E$40-i.04130!$E$39)*i.04166a!E45),0)</f>
        <v>0</v>
      </c>
    </row>
    <row r="47" spans="1:7" outlineLevel="1" x14ac:dyDescent="0.25">
      <c r="A47" s="1316" t="s">
        <v>763</v>
      </c>
      <c r="B47" s="574"/>
      <c r="C47" s="567">
        <v>39</v>
      </c>
      <c r="D47" s="680"/>
      <c r="E47" s="568"/>
      <c r="F47" s="569">
        <f>IF(i.04166a!D47&gt;((i.04130!$E$46-i.04130!$E$39-i.04130!$E$40)*i.04166a!E$35),(i.04166a!D47-(i.04130!$E$46-i.04130!$E$40-i.04130!$E$39)*i.04166a!E46),0)</f>
        <v>0</v>
      </c>
    </row>
    <row r="48" spans="1:7" outlineLevel="1" x14ac:dyDescent="0.25">
      <c r="A48" s="1316" t="s">
        <v>906</v>
      </c>
      <c r="B48" s="574"/>
      <c r="C48" s="567">
        <v>40</v>
      </c>
      <c r="D48" s="680"/>
      <c r="E48" s="568"/>
      <c r="F48" s="569">
        <f>IF(i.04166a!D48&gt;((i.04130!$E$46-i.04130!$E$39-i.04130!$E$40)*i.04166a!E$35),(i.04166a!D48-(i.04130!$E$46-i.04130!$E$40-i.04130!$E$39)*i.04166a!E47),0)</f>
        <v>0</v>
      </c>
    </row>
    <row r="49" spans="1:7" outlineLevel="1" x14ac:dyDescent="0.25">
      <c r="A49" s="1316" t="s">
        <v>1301</v>
      </c>
      <c r="B49" s="574"/>
      <c r="C49" s="567">
        <v>41</v>
      </c>
      <c r="D49" s="680"/>
      <c r="E49" s="568"/>
      <c r="F49" s="569">
        <f>IF(i.04166a!D49&gt;((i.04130!$E$46-i.04130!$E$39-i.04130!$E$40)*i.04166a!E$35),(i.04166a!D49-(i.04130!$E$46-i.04130!$E$40-i.04130!$E$39)*i.04166a!E48),0)</f>
        <v>0</v>
      </c>
    </row>
    <row r="50" spans="1:7" outlineLevel="1" x14ac:dyDescent="0.25">
      <c r="A50" s="1316" t="s">
        <v>1302</v>
      </c>
      <c r="B50" s="574"/>
      <c r="C50" s="567">
        <v>42</v>
      </c>
      <c r="D50" s="680"/>
      <c r="E50" s="568"/>
      <c r="F50" s="569">
        <f>IF(i.04166a!D50&gt;((i.04130!$E$46-i.04130!$E$39-i.04130!$E$40)*i.04166a!E$35),(i.04166a!D50-(i.04130!$E$46-i.04130!$E$40-i.04130!$E$39)*i.04166a!E49),0)</f>
        <v>0</v>
      </c>
    </row>
    <row r="51" spans="1:7" outlineLevel="1" x14ac:dyDescent="0.25">
      <c r="A51" s="1316" t="s">
        <v>1303</v>
      </c>
      <c r="B51" s="574"/>
      <c r="C51" s="567">
        <v>43</v>
      </c>
      <c r="D51" s="680"/>
      <c r="E51" s="568"/>
      <c r="F51" s="569">
        <f>IF(i.04166a!D51&gt;((i.04130!$E$46-i.04130!$E$39-i.04130!$E$40)*i.04166a!E$35),(i.04166a!D51-(i.04130!$E$46-i.04130!$E$40-i.04130!$E$39)*i.04166a!E50),0)</f>
        <v>0</v>
      </c>
    </row>
    <row r="52" spans="1:7" outlineLevel="1" x14ac:dyDescent="0.25">
      <c r="A52" s="1316" t="s">
        <v>1304</v>
      </c>
      <c r="B52" s="574"/>
      <c r="C52" s="567">
        <v>44</v>
      </c>
      <c r="D52" s="680"/>
      <c r="E52" s="568"/>
      <c r="F52" s="569">
        <f>IF(i.04166a!D52&gt;((i.04130!$E$46-i.04130!$E$39-i.04130!$E$40)*i.04166a!E$35),(i.04166a!D52-(i.04130!$E$46-i.04130!$E$40-i.04130!$E$39)*i.04166a!E51),0)</f>
        <v>0</v>
      </c>
    </row>
    <row r="53" spans="1:7" outlineLevel="1" x14ac:dyDescent="0.25">
      <c r="A53" s="1316" t="s">
        <v>1305</v>
      </c>
      <c r="B53" s="574"/>
      <c r="C53" s="567">
        <v>45</v>
      </c>
      <c r="D53" s="680"/>
      <c r="E53" s="568"/>
      <c r="F53" s="569">
        <f>IF(i.04166a!D53&gt;((i.04130!$E$46-i.04130!$E$39-i.04130!$E$40)*i.04166a!E$35),(i.04166a!D53-(i.04130!$E$46-i.04130!$E$40-i.04130!$E$39)*i.04166a!E52),0)</f>
        <v>0</v>
      </c>
    </row>
    <row r="54" spans="1:7" outlineLevel="1" x14ac:dyDescent="0.25">
      <c r="A54" s="1316" t="s">
        <v>1306</v>
      </c>
      <c r="B54" s="574"/>
      <c r="C54" s="567">
        <v>46</v>
      </c>
      <c r="D54" s="680"/>
      <c r="E54" s="568"/>
      <c r="F54" s="569">
        <f>IF(i.04166a!D54&gt;((i.04130!$E$46-i.04130!$E$39-i.04130!$E$40)*i.04166a!E$35),(i.04166a!D54-(i.04130!$E$46-i.04130!$E$40-i.04130!$E$39)*i.04166a!E53),0)</f>
        <v>0</v>
      </c>
    </row>
    <row r="55" spans="1:7" outlineLevel="1" x14ac:dyDescent="0.25">
      <c r="A55" s="1316" t="s">
        <v>1307</v>
      </c>
      <c r="B55" s="574"/>
      <c r="C55" s="567">
        <v>47</v>
      </c>
      <c r="D55" s="680"/>
      <c r="E55" s="568"/>
      <c r="F55" s="569">
        <f>IF(i.04166a!D55&gt;((i.04130!$E$46-i.04130!$E$39-i.04130!$E$40)*i.04166a!E$35),(i.04166a!D55-(i.04130!$E$46-i.04130!$E$40-i.04130!$E$39)*i.04166a!E54),0)</f>
        <v>0</v>
      </c>
    </row>
    <row r="56" spans="1:7" ht="15.75" outlineLevel="1" thickBot="1" x14ac:dyDescent="0.3">
      <c r="A56" s="1328" t="s">
        <v>1308</v>
      </c>
      <c r="B56" s="575" t="s">
        <v>1076</v>
      </c>
      <c r="C56" s="567">
        <v>48</v>
      </c>
      <c r="D56" s="681"/>
      <c r="E56" s="571"/>
      <c r="F56" s="576"/>
    </row>
    <row r="57" spans="1:7" ht="25.5" x14ac:dyDescent="0.25">
      <c r="A57" s="1318">
        <v>4</v>
      </c>
      <c r="B57" s="562" t="s">
        <v>1309</v>
      </c>
      <c r="C57" s="572">
        <v>49</v>
      </c>
      <c r="D57" s="677">
        <f>SUM(D58:D68)</f>
        <v>0</v>
      </c>
      <c r="E57" s="564">
        <v>0.02</v>
      </c>
      <c r="F57" s="565">
        <f>SUM(F58:F68)</f>
        <v>0</v>
      </c>
      <c r="G57" s="1378"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row>
    <row r="59" spans="1:7" outlineLevel="1" x14ac:dyDescent="0.25">
      <c r="A59" s="1317">
        <v>4.2</v>
      </c>
      <c r="B59" s="574"/>
      <c r="C59" s="567">
        <v>51</v>
      </c>
      <c r="D59" s="680"/>
      <c r="E59" s="568"/>
      <c r="F59" s="569">
        <f>IF(i.04166a!D59&gt;((i.04130!$E$46-i.04130!$E$39-i.04130!$E$40)*i.04166a!E$57),(i.04166a!D59-(i.04130!$E$46-i.04130!$E$40-i.04130!$E$39)*i.04166a!E$57),0)</f>
        <v>0</v>
      </c>
    </row>
    <row r="60" spans="1:7" outlineLevel="1" x14ac:dyDescent="0.25">
      <c r="A60" s="1317">
        <v>4.3</v>
      </c>
      <c r="B60" s="574"/>
      <c r="C60" s="567">
        <v>52</v>
      </c>
      <c r="D60" s="680"/>
      <c r="E60" s="568"/>
      <c r="F60" s="569">
        <f>IF(i.04166a!D60&gt;((i.04130!$E$46-i.04130!$E$39-i.04130!$E$40)*i.04166a!E$57),(i.04166a!D60-(i.04130!$E$46-i.04130!$E$40-i.04130!$E$39)*i.04166a!E$57),0)</f>
        <v>0</v>
      </c>
    </row>
    <row r="61" spans="1:7" outlineLevel="1" x14ac:dyDescent="0.25">
      <c r="A61" s="1317">
        <v>4.4000000000000004</v>
      </c>
      <c r="B61" s="574"/>
      <c r="C61" s="567">
        <v>53</v>
      </c>
      <c r="D61" s="680"/>
      <c r="E61" s="568"/>
      <c r="F61" s="569">
        <f>IF(i.04166a!D61&gt;((i.04130!$E$46-i.04130!$E$39-i.04130!$E$40)*i.04166a!E$57),(i.04166a!D61-(i.04130!$E$46-i.04130!$E$40-i.04130!$E$39)*i.04166a!E$57),0)</f>
        <v>0</v>
      </c>
    </row>
    <row r="62" spans="1:7" outlineLevel="1" x14ac:dyDescent="0.25">
      <c r="A62" s="1317">
        <v>4.5</v>
      </c>
      <c r="B62" s="574"/>
      <c r="C62" s="567">
        <v>54</v>
      </c>
      <c r="D62" s="680"/>
      <c r="E62" s="568"/>
      <c r="F62" s="569">
        <f>IF(i.04166a!D62&gt;((i.04130!$E$46-i.04130!$E$39-i.04130!$E$40)*i.04166a!E$57),(i.04166a!D62-(i.04130!$E$46-i.04130!$E$40-i.04130!$E$39)*i.04166a!E$57),0)</f>
        <v>0</v>
      </c>
    </row>
    <row r="63" spans="1:7" outlineLevel="1" x14ac:dyDescent="0.25">
      <c r="A63" s="1317">
        <v>4.5999999999999996</v>
      </c>
      <c r="B63" s="574"/>
      <c r="C63" s="567">
        <v>55</v>
      </c>
      <c r="D63" s="680"/>
      <c r="E63" s="568"/>
      <c r="F63" s="569">
        <f>IF(i.04166a!D63&gt;((i.04130!$E$46-i.04130!$E$39-i.04130!$E$40)*i.04166a!E$57),(i.04166a!D63-(i.04130!$E$46-i.04130!$E$40-i.04130!$E$39)*i.04166a!E$57),0)</f>
        <v>0</v>
      </c>
    </row>
    <row r="64" spans="1:7" outlineLevel="1" x14ac:dyDescent="0.25">
      <c r="A64" s="1317">
        <v>4.7</v>
      </c>
      <c r="B64" s="574"/>
      <c r="C64" s="567">
        <v>56</v>
      </c>
      <c r="D64" s="680"/>
      <c r="E64" s="568"/>
      <c r="F64" s="569">
        <f>IF(i.04166a!D64&gt;((i.04130!$E$46-i.04130!$E$39-i.04130!$E$40)*i.04166a!E$57),(i.04166a!D64-(i.04130!$E$46-i.04130!$E$40-i.04130!$E$39)*i.04166a!E$57),0)</f>
        <v>0</v>
      </c>
    </row>
    <row r="65" spans="1:7" outlineLevel="1" x14ac:dyDescent="0.25">
      <c r="A65" s="1317">
        <v>4.8</v>
      </c>
      <c r="B65" s="574"/>
      <c r="C65" s="567">
        <v>57</v>
      </c>
      <c r="D65" s="680"/>
      <c r="E65" s="568"/>
      <c r="F65" s="569">
        <f>IF(i.04166a!D65&gt;((i.04130!$E$46-i.04130!$E$39-i.04130!$E$40)*i.04166a!E$57),(i.04166a!D65-(i.04130!$E$46-i.04130!$E$40-i.04130!$E$39)*i.04166a!E$57),0)</f>
        <v>0</v>
      </c>
    </row>
    <row r="66" spans="1:7" outlineLevel="1" x14ac:dyDescent="0.25">
      <c r="A66" s="1317">
        <v>4.9000000000000004</v>
      </c>
      <c r="B66" s="574"/>
      <c r="C66" s="567">
        <v>58</v>
      </c>
      <c r="D66" s="680"/>
      <c r="E66" s="568"/>
      <c r="F66" s="569">
        <f>IF(i.04166a!D66&gt;((i.04130!$E$46-i.04130!$E$39-i.04130!$E$40)*i.04166a!E$57),(i.04166a!D66-(i.04130!$E$46-i.04130!$E$40-i.04130!$E$39)*i.04166a!E$57),0)</f>
        <v>0</v>
      </c>
    </row>
    <row r="67" spans="1:7" outlineLevel="1" x14ac:dyDescent="0.25">
      <c r="A67" s="1329" t="s">
        <v>770</v>
      </c>
      <c r="B67" s="577"/>
      <c r="C67" s="567">
        <v>59</v>
      </c>
      <c r="D67" s="682"/>
      <c r="E67" s="568"/>
      <c r="F67" s="569">
        <f>IF(i.04166a!D67&gt;((i.04130!$E$46-i.04130!$E$39-i.04130!$E$40)*i.04166a!E$57),(i.04166a!D67-(i.04130!$E$46-i.04130!$E$40-i.04130!$E$39)*i.04166a!E$57),0)</f>
        <v>0</v>
      </c>
    </row>
    <row r="68" spans="1:7" ht="15.75" outlineLevel="1" thickBot="1" x14ac:dyDescent="0.3">
      <c r="A68" s="1326" t="s">
        <v>771</v>
      </c>
      <c r="B68" s="575" t="s">
        <v>1076</v>
      </c>
      <c r="C68" s="567">
        <v>60</v>
      </c>
      <c r="D68" s="681"/>
      <c r="E68" s="571"/>
      <c r="F68" s="576"/>
    </row>
    <row r="69" spans="1:7" ht="15.75" thickBot="1" x14ac:dyDescent="0.3">
      <c r="A69" s="1330">
        <v>5</v>
      </c>
      <c r="B69" s="578" t="s">
        <v>120</v>
      </c>
      <c r="C69" s="572">
        <v>61</v>
      </c>
      <c r="D69" s="683">
        <f>i.04130!E12</f>
        <v>0</v>
      </c>
      <c r="E69" s="579">
        <v>0.02</v>
      </c>
      <c r="F69" s="580">
        <f>IF(i.04166a!D69&gt;((i.04130!$E$46-i.04130!$E$39-i.04130!$E$40)*i.04166a!E$69),(i.04166a!D69-(i.04130!$E$46-i.04130!$E$40-i.04130!$E$39)*i.04166a!E$69),0)</f>
        <v>0</v>
      </c>
    </row>
    <row r="70" spans="1:7" x14ac:dyDescent="0.25">
      <c r="A70" s="1318">
        <v>6</v>
      </c>
      <c r="B70" s="562" t="s">
        <v>1310</v>
      </c>
      <c r="C70" s="572">
        <v>62</v>
      </c>
      <c r="D70" s="677">
        <f>SUM(D71:D101)</f>
        <v>0</v>
      </c>
      <c r="E70" s="564">
        <v>0.2</v>
      </c>
      <c r="F70" s="565">
        <f>SUM(F71:F101)</f>
        <v>0</v>
      </c>
      <c r="G70" s="1378"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row>
    <row r="72" spans="1:7" outlineLevel="1" x14ac:dyDescent="0.25">
      <c r="A72" s="1316" t="s">
        <v>784</v>
      </c>
      <c r="B72" s="574"/>
      <c r="C72" s="567">
        <v>64</v>
      </c>
      <c r="D72" s="684"/>
      <c r="E72" s="568"/>
      <c r="F72" s="569">
        <f>IF(i.04166a!D72&gt;((i.04130!$E$46-i.04130!$E$39-i.04130!$E$40)*i.04166a!E$70),(i.04166a!D72-(i.04130!$E$46-i.04130!$E$40-i.04130!$E$39)*i.04166a!E$70),0)</f>
        <v>0</v>
      </c>
    </row>
    <row r="73" spans="1:7" outlineLevel="1" x14ac:dyDescent="0.25">
      <c r="A73" s="1316" t="s">
        <v>785</v>
      </c>
      <c r="B73" s="574"/>
      <c r="C73" s="567">
        <v>65</v>
      </c>
      <c r="D73" s="684"/>
      <c r="E73" s="568"/>
      <c r="F73" s="569">
        <f>IF(i.04166a!D73&gt;((i.04130!$E$46-i.04130!$E$39-i.04130!$E$40)*i.04166a!E$70),(i.04166a!D73-(i.04130!$E$46-i.04130!$E$40-i.04130!$E$39)*i.04166a!E$70),0)</f>
        <v>0</v>
      </c>
    </row>
    <row r="74" spans="1:7" outlineLevel="1" x14ac:dyDescent="0.25">
      <c r="A74" s="1316" t="s">
        <v>786</v>
      </c>
      <c r="B74" s="574"/>
      <c r="C74" s="567">
        <v>66</v>
      </c>
      <c r="D74" s="684"/>
      <c r="E74" s="568"/>
      <c r="F74" s="569">
        <f>IF(i.04166a!D74&gt;((i.04130!$E$46-i.04130!$E$39-i.04130!$E$40)*i.04166a!E$70),(i.04166a!D74-(i.04130!$E$46-i.04130!$E$40-i.04130!$E$39)*i.04166a!E$70),0)</f>
        <v>0</v>
      </c>
    </row>
    <row r="75" spans="1:7" outlineLevel="1" x14ac:dyDescent="0.25">
      <c r="A75" s="1316" t="s">
        <v>787</v>
      </c>
      <c r="B75" s="574"/>
      <c r="C75" s="567">
        <v>67</v>
      </c>
      <c r="D75" s="684"/>
      <c r="E75" s="568"/>
      <c r="F75" s="569">
        <f>IF(i.04166a!D75&gt;((i.04130!$E$46-i.04130!$E$39-i.04130!$E$40)*i.04166a!E$70),(i.04166a!D75-(i.04130!$E$46-i.04130!$E$40-i.04130!$E$39)*i.04166a!E$70),0)</f>
        <v>0</v>
      </c>
    </row>
    <row r="76" spans="1:7" outlineLevel="1" x14ac:dyDescent="0.25">
      <c r="A76" s="1316" t="s">
        <v>788</v>
      </c>
      <c r="B76" s="574"/>
      <c r="C76" s="567">
        <v>68</v>
      </c>
      <c r="D76" s="684"/>
      <c r="E76" s="568"/>
      <c r="F76" s="569">
        <f>IF(i.04166a!D76&gt;((i.04130!$E$46-i.04130!$E$39-i.04130!$E$40)*i.04166a!E$70),(i.04166a!D76-(i.04130!$E$46-i.04130!$E$40-i.04130!$E$39)*i.04166a!E$70),0)</f>
        <v>0</v>
      </c>
    </row>
    <row r="77" spans="1:7" outlineLevel="1" x14ac:dyDescent="0.25">
      <c r="A77" s="1316" t="s">
        <v>789</v>
      </c>
      <c r="B77" s="574"/>
      <c r="C77" s="567">
        <v>69</v>
      </c>
      <c r="D77" s="684"/>
      <c r="E77" s="568"/>
      <c r="F77" s="569">
        <f>IF(i.04166a!D77&gt;((i.04130!$E$46-i.04130!$E$39-i.04130!$E$40)*i.04166a!E$70),(i.04166a!D77-(i.04130!$E$46-i.04130!$E$40-i.04130!$E$39)*i.04166a!E$70),0)</f>
        <v>0</v>
      </c>
    </row>
    <row r="78" spans="1:7" outlineLevel="1" x14ac:dyDescent="0.25">
      <c r="A78" s="1316" t="s">
        <v>790</v>
      </c>
      <c r="B78" s="574"/>
      <c r="C78" s="567">
        <v>70</v>
      </c>
      <c r="D78" s="684"/>
      <c r="E78" s="568"/>
      <c r="F78" s="569">
        <f>IF(i.04166a!D78&gt;((i.04130!$E$46-i.04130!$E$39-i.04130!$E$40)*i.04166a!E$70),(i.04166a!D78-(i.04130!$E$46-i.04130!$E$40-i.04130!$E$39)*i.04166a!E$70),0)</f>
        <v>0</v>
      </c>
    </row>
    <row r="79" spans="1:7" outlineLevel="1" x14ac:dyDescent="0.25">
      <c r="A79" s="1316" t="s">
        <v>791</v>
      </c>
      <c r="B79" s="574"/>
      <c r="C79" s="567">
        <v>71</v>
      </c>
      <c r="D79" s="684"/>
      <c r="E79" s="568"/>
      <c r="F79" s="569">
        <f>IF(i.04166a!D79&gt;((i.04130!$E$46-i.04130!$E$39-i.04130!$E$40)*i.04166a!E$70),(i.04166a!D79-(i.04130!$E$46-i.04130!$E$40-i.04130!$E$39)*i.04166a!E$70),0)</f>
        <v>0</v>
      </c>
    </row>
    <row r="80" spans="1:7" outlineLevel="1" x14ac:dyDescent="0.25">
      <c r="A80" s="1316" t="s">
        <v>1311</v>
      </c>
      <c r="B80" s="574"/>
      <c r="C80" s="567">
        <v>72</v>
      </c>
      <c r="D80" s="684"/>
      <c r="E80" s="568"/>
      <c r="F80" s="569">
        <f>IF(i.04166a!D80&gt;((i.04130!$E$46-i.04130!$E$39-i.04130!$E$40)*i.04166a!E$70),(i.04166a!D80-(i.04130!$E$46-i.04130!$E$40-i.04130!$E$39)*i.04166a!E$70),0)</f>
        <v>0</v>
      </c>
    </row>
    <row r="81" spans="1:23" outlineLevel="1" x14ac:dyDescent="0.25">
      <c r="A81" s="1316" t="s">
        <v>1312</v>
      </c>
      <c r="B81" s="574"/>
      <c r="C81" s="567">
        <v>73</v>
      </c>
      <c r="D81" s="684"/>
      <c r="E81" s="568"/>
      <c r="F81" s="569">
        <f>IF(i.04166a!D81&gt;((i.04130!$E$46-i.04130!$E$39-i.04130!$E$40)*i.04166a!E$70),(i.04166a!D81-(i.04130!$E$46-i.04130!$E$40-i.04130!$E$39)*i.04166a!E$70),0)</f>
        <v>0</v>
      </c>
    </row>
    <row r="82" spans="1:23" outlineLevel="1" x14ac:dyDescent="0.25">
      <c r="A82" s="1316" t="s">
        <v>1313</v>
      </c>
      <c r="B82" s="574"/>
      <c r="C82" s="567">
        <v>74</v>
      </c>
      <c r="D82" s="684"/>
      <c r="E82" s="568"/>
      <c r="F82" s="569">
        <f>IF(i.04166a!D82&gt;((i.04130!$E$46-i.04130!$E$39-i.04130!$E$40)*i.04166a!E$70),(i.04166a!D82-(i.04130!$E$46-i.04130!$E$40-i.04130!$E$39)*i.04166a!E$70),0)</f>
        <v>0</v>
      </c>
    </row>
    <row r="83" spans="1:23" outlineLevel="1" x14ac:dyDescent="0.25">
      <c r="A83" s="1316" t="s">
        <v>1314</v>
      </c>
      <c r="B83" s="574"/>
      <c r="C83" s="567">
        <v>75</v>
      </c>
      <c r="D83" s="684"/>
      <c r="E83" s="568"/>
      <c r="F83" s="569">
        <f>IF(i.04166a!D83&gt;((i.04130!$E$46-i.04130!$E$39-i.04130!$E$40)*i.04166a!E$70),(i.04166a!D83-(i.04130!$E$46-i.04130!$E$40-i.04130!$E$39)*i.04166a!E$70),0)</f>
        <v>0</v>
      </c>
    </row>
    <row r="84" spans="1:23" outlineLevel="1" x14ac:dyDescent="0.25">
      <c r="A84" s="1316" t="s">
        <v>1315</v>
      </c>
      <c r="B84" s="574"/>
      <c r="C84" s="567">
        <v>76</v>
      </c>
      <c r="D84" s="684"/>
      <c r="E84" s="568"/>
      <c r="F84" s="569">
        <f>IF(i.04166a!D84&gt;((i.04130!$E$46-i.04130!$E$39-i.04130!$E$40)*i.04166a!E$70),(i.04166a!D84-(i.04130!$E$46-i.04130!$E$40-i.04130!$E$39)*i.04166a!E$70),0)</f>
        <v>0</v>
      </c>
    </row>
    <row r="85" spans="1:23" outlineLevel="1" x14ac:dyDescent="0.25">
      <c r="A85" s="1316" t="s">
        <v>1316</v>
      </c>
      <c r="B85" s="574"/>
      <c r="C85" s="567">
        <v>77</v>
      </c>
      <c r="D85" s="684"/>
      <c r="E85" s="568"/>
      <c r="F85" s="569">
        <f>IF(i.04166a!D85&gt;((i.04130!$E$46-i.04130!$E$39-i.04130!$E$40)*i.04166a!E$70),(i.04166a!D85-(i.04130!$E$46-i.04130!$E$40-i.04130!$E$39)*i.04166a!E$70),0)</f>
        <v>0</v>
      </c>
    </row>
    <row r="86" spans="1:23" outlineLevel="1" x14ac:dyDescent="0.25">
      <c r="A86" s="1316" t="s">
        <v>1317</v>
      </c>
      <c r="B86" s="574"/>
      <c r="C86" s="567">
        <v>78</v>
      </c>
      <c r="D86" s="684"/>
      <c r="E86" s="568"/>
      <c r="F86" s="569">
        <f>IF(i.04166a!D86&gt;((i.04130!$E$46-i.04130!$E$39-i.04130!$E$40)*i.04166a!E$70),(i.04166a!D86-(i.04130!$E$46-i.04130!$E$40-i.04130!$E$39)*i.04166a!E$70),0)</f>
        <v>0</v>
      </c>
    </row>
    <row r="87" spans="1:23" outlineLevel="1" x14ac:dyDescent="0.25">
      <c r="A87" s="1316" t="s">
        <v>1318</v>
      </c>
      <c r="B87" s="574"/>
      <c r="C87" s="567">
        <v>79</v>
      </c>
      <c r="D87" s="684"/>
      <c r="E87" s="568"/>
      <c r="F87" s="569">
        <f>IF(i.04166a!D87&gt;((i.04130!$E$46-i.04130!$E$39-i.04130!$E$40)*i.04166a!E$70),(i.04166a!D87-(i.04130!$E$46-i.04130!$E$40-i.04130!$E$39)*i.04166a!E$70),0)</f>
        <v>0</v>
      </c>
    </row>
    <row r="88" spans="1:23" outlineLevel="1" x14ac:dyDescent="0.25">
      <c r="A88" s="1316" t="s">
        <v>1319</v>
      </c>
      <c r="B88" s="574"/>
      <c r="C88" s="567">
        <v>80</v>
      </c>
      <c r="D88" s="684"/>
      <c r="E88" s="568"/>
      <c r="F88" s="569">
        <f>IF(i.04166a!D88&gt;((i.04130!$E$46-i.04130!$E$39-i.04130!$E$40)*i.04166a!E$70),(i.04166a!D88-(i.04130!$E$46-i.04130!$E$40-i.04130!$E$39)*i.04166a!E$70),0)</f>
        <v>0</v>
      </c>
    </row>
    <row r="89" spans="1:23" outlineLevel="1" x14ac:dyDescent="0.25">
      <c r="A89" s="1316" t="s">
        <v>1320</v>
      </c>
      <c r="B89" s="574"/>
      <c r="C89" s="567">
        <v>81</v>
      </c>
      <c r="D89" s="684"/>
      <c r="E89" s="568"/>
      <c r="F89" s="569">
        <f>IF(i.04166a!D89&gt;((i.04130!$E$46-i.04130!$E$39-i.04130!$E$40)*i.04166a!E$70),(i.04166a!D89-(i.04130!$E$46-i.04130!$E$40-i.04130!$E$39)*i.04166a!E$70),0)</f>
        <v>0</v>
      </c>
    </row>
    <row r="90" spans="1:23" outlineLevel="1" x14ac:dyDescent="0.25">
      <c r="A90" s="1316" t="s">
        <v>1321</v>
      </c>
      <c r="B90" s="574"/>
      <c r="C90" s="567">
        <v>82</v>
      </c>
      <c r="D90" s="662"/>
      <c r="E90" s="568"/>
      <c r="F90" s="569">
        <f>IF(i.04166a!D90&gt;((i.04130!$E$46-i.04130!$E$39-i.04130!$E$40)*i.04166a!E$70),(i.04166a!D90-(i.04130!$E$46-i.04130!$E$40-i.04130!$E$39)*i.04166a!E$70),0)</f>
        <v>0</v>
      </c>
      <c r="W90" s="784"/>
    </row>
    <row r="91" spans="1:23" outlineLevel="1" x14ac:dyDescent="0.25">
      <c r="A91" s="1316" t="s">
        <v>1322</v>
      </c>
      <c r="B91" s="574"/>
      <c r="C91" s="567">
        <v>83</v>
      </c>
      <c r="D91" s="684"/>
      <c r="E91" s="568"/>
      <c r="F91" s="569">
        <f>IF(i.04166a!D91&gt;((i.04130!$E$46-i.04130!$E$39-i.04130!$E$40)*i.04166a!E$70),(i.04166a!D91-(i.04130!$E$46-i.04130!$E$40-i.04130!$E$39)*i.04166a!E$70),0)</f>
        <v>0</v>
      </c>
    </row>
    <row r="92" spans="1:23" outlineLevel="1" x14ac:dyDescent="0.25">
      <c r="A92" s="1316" t="s">
        <v>1323</v>
      </c>
      <c r="B92" s="574"/>
      <c r="C92" s="567">
        <v>84</v>
      </c>
      <c r="D92" s="684"/>
      <c r="E92" s="568"/>
      <c r="F92" s="569">
        <f>IF(i.04166a!D92&gt;((i.04130!$E$46-i.04130!$E$39-i.04130!$E$40)*i.04166a!E$70),(i.04166a!D92-(i.04130!$E$46-i.04130!$E$40-i.04130!$E$39)*i.04166a!E$70),0)</f>
        <v>0</v>
      </c>
    </row>
    <row r="93" spans="1:23" outlineLevel="1" x14ac:dyDescent="0.25">
      <c r="A93" s="1316" t="s">
        <v>1324</v>
      </c>
      <c r="B93" s="574"/>
      <c r="C93" s="567">
        <v>85</v>
      </c>
      <c r="D93" s="684"/>
      <c r="E93" s="568"/>
      <c r="F93" s="569">
        <f>IF(i.04166a!D93&gt;((i.04130!$E$46-i.04130!$E$39-i.04130!$E$40)*i.04166a!E$70),(i.04166a!D93-(i.04130!$E$46-i.04130!$E$40-i.04130!$E$39)*i.04166a!E$70),0)</f>
        <v>0</v>
      </c>
    </row>
    <row r="94" spans="1:23" outlineLevel="1" x14ac:dyDescent="0.25">
      <c r="A94" s="1316" t="s">
        <v>1325</v>
      </c>
      <c r="B94" s="574"/>
      <c r="C94" s="567">
        <v>86</v>
      </c>
      <c r="D94" s="684"/>
      <c r="E94" s="568"/>
      <c r="F94" s="569">
        <f>IF(i.04166a!D94&gt;((i.04130!$E$46-i.04130!$E$39-i.04130!$E$40)*i.04166a!E$70),(i.04166a!D94-(i.04130!$E$46-i.04130!$E$40-i.04130!$E$39)*i.04166a!E$70),0)</f>
        <v>0</v>
      </c>
    </row>
    <row r="95" spans="1:23" outlineLevel="1" x14ac:dyDescent="0.25">
      <c r="A95" s="1316" t="s">
        <v>1326</v>
      </c>
      <c r="B95" s="574"/>
      <c r="C95" s="567">
        <v>87</v>
      </c>
      <c r="D95" s="684"/>
      <c r="E95" s="568"/>
      <c r="F95" s="569">
        <f>IF(i.04166a!D95&gt;((i.04130!$E$46-i.04130!$E$39-i.04130!$E$40)*i.04166a!E$70),(i.04166a!D95-(i.04130!$E$46-i.04130!$E$40-i.04130!$E$39)*i.04166a!E$70),0)</f>
        <v>0</v>
      </c>
    </row>
    <row r="96" spans="1:23" outlineLevel="1" x14ac:dyDescent="0.25">
      <c r="A96" s="1316" t="s">
        <v>1327</v>
      </c>
      <c r="B96" s="661"/>
      <c r="C96" s="567">
        <v>88</v>
      </c>
      <c r="D96" s="662"/>
      <c r="E96" s="568"/>
      <c r="F96" s="569">
        <f>IF(i.04166a!D96&gt;((i.04130!$E$46-i.04130!$E$39-i.04130!$E$40)*i.04166a!E$70),(i.04166a!D96-(i.04130!$E$46-i.04130!$E$40-i.04130!$E$39)*i.04166a!E$70),0)</f>
        <v>0</v>
      </c>
    </row>
    <row r="97" spans="1:7" outlineLevel="1" x14ac:dyDescent="0.25">
      <c r="A97" s="1316" t="s">
        <v>1328</v>
      </c>
      <c r="B97" s="660"/>
      <c r="C97" s="567">
        <v>89</v>
      </c>
      <c r="D97" s="684"/>
      <c r="E97" s="568"/>
      <c r="F97" s="569">
        <f>IF(i.04166a!D97&gt;((i.04130!$E$46-i.04130!$E$39-i.04130!$E$40)*i.04166a!E$70),(i.04166a!D97-(i.04130!$E$46-i.04130!$E$40-i.04130!$E$39)*i.04166a!E$70),0)</f>
        <v>0</v>
      </c>
    </row>
    <row r="98" spans="1:7" outlineLevel="1" x14ac:dyDescent="0.25">
      <c r="A98" s="1316" t="s">
        <v>1329</v>
      </c>
      <c r="B98" s="660"/>
      <c r="C98" s="567">
        <v>90</v>
      </c>
      <c r="D98" s="684"/>
      <c r="E98" s="568"/>
      <c r="F98" s="569">
        <f>IF(i.04166a!D98&gt;((i.04130!$E$46-i.04130!$E$39-i.04130!$E$40)*i.04166a!E$70),(i.04166a!D98-(i.04130!$E$46-i.04130!$E$40-i.04130!$E$39)*i.04166a!E$70),0)</f>
        <v>0</v>
      </c>
    </row>
    <row r="99" spans="1:7" outlineLevel="1" x14ac:dyDescent="0.25">
      <c r="A99" s="1316" t="s">
        <v>1330</v>
      </c>
      <c r="B99" s="660"/>
      <c r="C99" s="567">
        <v>91</v>
      </c>
      <c r="D99" s="684"/>
      <c r="E99" s="568"/>
      <c r="F99" s="569">
        <f>IF(i.04166a!D99&gt;((i.04130!$E$46-i.04130!$E$39-i.04130!$E$40)*i.04166a!E$70),(i.04166a!D99-(i.04130!$E$46-i.04130!$E$40-i.04130!$E$39)*i.04166a!E$70),0)</f>
        <v>0</v>
      </c>
    </row>
    <row r="100" spans="1:7" outlineLevel="1" x14ac:dyDescent="0.25">
      <c r="A100" s="1316" t="s">
        <v>1331</v>
      </c>
      <c r="B100" s="660"/>
      <c r="C100" s="567">
        <v>92</v>
      </c>
      <c r="D100" s="684"/>
      <c r="E100" s="568"/>
      <c r="F100" s="569">
        <f>IF(i.04166a!D100&gt;((i.04130!$E$46-i.04130!$E$39-i.04130!$E$40)*i.04166a!E$70),(i.04166a!D100-(i.04130!$E$46-i.04130!$E$40-i.04130!$E$39)*i.04166a!E$70),0)</f>
        <v>0</v>
      </c>
    </row>
    <row r="101" spans="1:7" ht="15.75" outlineLevel="1" thickBot="1" x14ac:dyDescent="0.3">
      <c r="A101" s="1326" t="s">
        <v>1332</v>
      </c>
      <c r="B101" s="575" t="s">
        <v>213</v>
      </c>
      <c r="C101" s="567">
        <v>93</v>
      </c>
      <c r="D101" s="664"/>
      <c r="E101" s="571"/>
      <c r="F101" s="576"/>
    </row>
    <row r="102" spans="1:7" ht="15.75" thickBot="1" x14ac:dyDescent="0.3">
      <c r="A102" s="1314">
        <v>7</v>
      </c>
      <c r="B102" s="581" t="s">
        <v>1025</v>
      </c>
      <c r="C102" s="572">
        <v>94</v>
      </c>
      <c r="D102" s="685">
        <f>i.04155в!N10</f>
        <v>0</v>
      </c>
      <c r="E102" s="582">
        <v>1</v>
      </c>
      <c r="F102" s="583">
        <v>0</v>
      </c>
    </row>
    <row r="103" spans="1:7" ht="15.75" thickBot="1" x14ac:dyDescent="0.3">
      <c r="A103" s="1314">
        <v>8</v>
      </c>
      <c r="B103" s="581" t="s">
        <v>1026</v>
      </c>
      <c r="C103" s="572">
        <v>95</v>
      </c>
      <c r="D103" s="685">
        <f>i.04155в!N31</f>
        <v>0</v>
      </c>
      <c r="E103" s="582">
        <v>0.05</v>
      </c>
      <c r="F103" s="583">
        <f>IF(i.04166a!D103&gt;((i.04130!$E$46-i.04130!$E$39-i.04130!$E$40)*i.04166a!E$103),(i.04166a!D103-(i.04130!$E$46-i.04130!$E$40-i.04130!$E$39)*i.04166a!E$103),0)</f>
        <v>0</v>
      </c>
    </row>
    <row r="104" spans="1:7" x14ac:dyDescent="0.25">
      <c r="A104" s="1315" t="s">
        <v>237</v>
      </c>
      <c r="B104" s="562" t="s">
        <v>1333</v>
      </c>
      <c r="C104" s="572">
        <v>96</v>
      </c>
      <c r="D104" s="677">
        <f>SUM(D105:D120)</f>
        <v>0</v>
      </c>
      <c r="E104" s="564">
        <v>0.15</v>
      </c>
      <c r="F104" s="565">
        <f>SUM(F105:F120)</f>
        <v>0</v>
      </c>
      <c r="G104" s="1378" t="str">
        <f>IF(D104=(i.04155в!N94+i.04155в!N115),"",D104-(i.04155в!N94+i.04155в!N115))</f>
        <v/>
      </c>
    </row>
    <row r="105" spans="1:7" outlineLevel="1" x14ac:dyDescent="0.25">
      <c r="A105" s="1316" t="s">
        <v>2056</v>
      </c>
      <c r="B105" s="574"/>
      <c r="C105" s="567">
        <v>97</v>
      </c>
      <c r="D105" s="680"/>
      <c r="E105" s="568"/>
      <c r="F105" s="569">
        <f>IF(i.04166a!D105&gt;((i.04130!$E$46-i.04130!$E$39-i.04130!$E$40)*i.04166a!E$104),(i.04166a!D105-(i.04130!$E$46-i.04130!$E$40-i.04130!$E$39)*i.04166a!E$104),0)</f>
        <v>0</v>
      </c>
    </row>
    <row r="106" spans="1:7" outlineLevel="1" x14ac:dyDescent="0.25">
      <c r="A106" s="1317">
        <v>9.1999999999999993</v>
      </c>
      <c r="B106" s="574"/>
      <c r="C106" s="567">
        <v>98</v>
      </c>
      <c r="D106" s="680"/>
      <c r="E106" s="568"/>
      <c r="F106" s="569">
        <f>IF(i.04166a!D106&gt;((i.04130!$E$46-i.04130!$E$39-i.04130!$E$40)*i.04166a!E$104),(i.04166a!D106-(i.04130!$E$46-i.04130!$E$40-i.04130!$E$39)*i.04166a!E$104),0)</f>
        <v>0</v>
      </c>
    </row>
    <row r="107" spans="1:7" outlineLevel="1" x14ac:dyDescent="0.25">
      <c r="A107" s="1316" t="s">
        <v>2057</v>
      </c>
      <c r="B107" s="574"/>
      <c r="C107" s="567">
        <v>99</v>
      </c>
      <c r="D107" s="680"/>
      <c r="E107" s="568"/>
      <c r="F107" s="569">
        <f>IF(i.04166a!D107&gt;((i.04130!$E$46-i.04130!$E$39-i.04130!$E$40)*i.04166a!E$104),(i.04166a!D107-(i.04130!$E$46-i.04130!$E$40-i.04130!$E$39)*i.04166a!E$104),0)</f>
        <v>0</v>
      </c>
    </row>
    <row r="108" spans="1:7" outlineLevel="1" x14ac:dyDescent="0.25">
      <c r="A108" s="1316" t="s">
        <v>2058</v>
      </c>
      <c r="B108" s="574"/>
      <c r="C108" s="567">
        <v>100</v>
      </c>
      <c r="D108" s="680"/>
      <c r="E108" s="568"/>
      <c r="F108" s="569">
        <f>IF(i.04166a!D108&gt;((i.04130!$E$46-i.04130!$E$39-i.04130!$E$40)*i.04166a!E$104),(i.04166a!D108-(i.04130!$E$46-i.04130!$E$40-i.04130!$E$39)*i.04166a!E$104),0)</f>
        <v>0</v>
      </c>
    </row>
    <row r="109" spans="1:7" outlineLevel="1" x14ac:dyDescent="0.25">
      <c r="A109" s="1316" t="s">
        <v>2059</v>
      </c>
      <c r="B109" s="574"/>
      <c r="C109" s="567">
        <v>101</v>
      </c>
      <c r="D109" s="680"/>
      <c r="E109" s="568"/>
      <c r="F109" s="569">
        <f>IF(i.04166a!D109&gt;((i.04130!$E$46-i.04130!$E$39-i.04130!$E$40)*i.04166a!E$104),(i.04166a!D109-(i.04130!$E$46-i.04130!$E$40-i.04130!$E$39)*i.04166a!E$104),0)</f>
        <v>0</v>
      </c>
    </row>
    <row r="110" spans="1:7" outlineLevel="1" x14ac:dyDescent="0.25">
      <c r="A110" s="1316" t="s">
        <v>2060</v>
      </c>
      <c r="B110" s="574"/>
      <c r="C110" s="567">
        <v>102</v>
      </c>
      <c r="D110" s="680"/>
      <c r="E110" s="568"/>
      <c r="F110" s="569">
        <f>IF(i.04166a!D110&gt;((i.04130!$E$46-i.04130!$E$39-i.04130!$E$40)*i.04166a!E$104),(i.04166a!D110-(i.04130!$E$46-i.04130!$E$40-i.04130!$E$39)*i.04166a!E$104),0)</f>
        <v>0</v>
      </c>
    </row>
    <row r="111" spans="1:7" outlineLevel="1" x14ac:dyDescent="0.25">
      <c r="A111" s="1316" t="s">
        <v>2061</v>
      </c>
      <c r="B111" s="574"/>
      <c r="C111" s="567">
        <v>103</v>
      </c>
      <c r="D111" s="680"/>
      <c r="E111" s="568"/>
      <c r="F111" s="569">
        <f>IF(i.04166a!D111&gt;((i.04130!$E$46-i.04130!$E$39-i.04130!$E$40)*i.04166a!E$104),(i.04166a!D111-(i.04130!$E$46-i.04130!$E$40-i.04130!$E$39)*i.04166a!E$104),0)</f>
        <v>0</v>
      </c>
    </row>
    <row r="112" spans="1:7" outlineLevel="1" x14ac:dyDescent="0.25">
      <c r="A112" s="1316" t="s">
        <v>2062</v>
      </c>
      <c r="B112" s="574"/>
      <c r="C112" s="567">
        <v>104</v>
      </c>
      <c r="D112" s="680"/>
      <c r="E112" s="568"/>
      <c r="F112" s="569">
        <f>IF(i.04166a!D112&gt;((i.04130!$E$46-i.04130!$E$39-i.04130!$E$40)*i.04166a!E$104),(i.04166a!D112-(i.04130!$E$46-i.04130!$E$40-i.04130!$E$39)*i.04166a!E$104),0)</f>
        <v>0</v>
      </c>
    </row>
    <row r="113" spans="1:7" outlineLevel="1" x14ac:dyDescent="0.25">
      <c r="A113" s="1316" t="s">
        <v>2063</v>
      </c>
      <c r="B113" s="574"/>
      <c r="C113" s="567">
        <v>105</v>
      </c>
      <c r="D113" s="680"/>
      <c r="E113" s="568"/>
      <c r="F113" s="569">
        <f>IF(i.04166a!D113&gt;((i.04130!$E$46-i.04130!$E$39-i.04130!$E$40)*i.04166a!E$104),(i.04166a!D113-(i.04130!$E$46-i.04130!$E$40-i.04130!$E$39)*i.04166a!E$104),0)</f>
        <v>0</v>
      </c>
    </row>
    <row r="114" spans="1:7" outlineLevel="1" x14ac:dyDescent="0.25">
      <c r="A114" s="1316" t="s">
        <v>2064</v>
      </c>
      <c r="B114" s="574"/>
      <c r="C114" s="567">
        <v>106</v>
      </c>
      <c r="D114" s="680"/>
      <c r="E114" s="568"/>
      <c r="F114" s="569">
        <f>IF(i.04166a!D114&gt;((i.04130!$E$46-i.04130!$E$39-i.04130!$E$40)*i.04166a!E$104),(i.04166a!D114-(i.04130!$E$46-i.04130!$E$40-i.04130!$E$39)*i.04166a!E$104),0)</f>
        <v>0</v>
      </c>
    </row>
    <row r="115" spans="1:7" outlineLevel="1" x14ac:dyDescent="0.25">
      <c r="A115" s="1316" t="s">
        <v>2065</v>
      </c>
      <c r="B115" s="574"/>
      <c r="C115" s="567">
        <v>107</v>
      </c>
      <c r="D115" s="680"/>
      <c r="E115" s="568"/>
      <c r="F115" s="569">
        <f>IF(i.04166a!D115&gt;((i.04130!$E$46-i.04130!$E$39-i.04130!$E$40)*i.04166a!E$104),(i.04166a!D115-(i.04130!$E$46-i.04130!$E$40-i.04130!$E$39)*i.04166a!E$104),0)</f>
        <v>0</v>
      </c>
    </row>
    <row r="116" spans="1:7" outlineLevel="1" x14ac:dyDescent="0.25">
      <c r="A116" s="1316" t="s">
        <v>2066</v>
      </c>
      <c r="B116" s="574"/>
      <c r="C116" s="567">
        <v>108</v>
      </c>
      <c r="D116" s="680"/>
      <c r="E116" s="568"/>
      <c r="F116" s="569">
        <f>IF(i.04166a!D116&gt;((i.04130!$E$46-i.04130!$E$39-i.04130!$E$40)*i.04166a!E$104),(i.04166a!D116-(i.04130!$E$46-i.04130!$E$40-i.04130!$E$39)*i.04166a!E$104),0)</f>
        <v>0</v>
      </c>
    </row>
    <row r="117" spans="1:7" outlineLevel="1" x14ac:dyDescent="0.25">
      <c r="A117" s="1316" t="s">
        <v>2067</v>
      </c>
      <c r="B117" s="574"/>
      <c r="C117" s="567">
        <v>109</v>
      </c>
      <c r="D117" s="680"/>
      <c r="E117" s="568"/>
      <c r="F117" s="569">
        <f>IF(i.04166a!D117&gt;((i.04130!$E$46-i.04130!$E$39-i.04130!$E$40)*i.04166a!E$104),(i.04166a!D117-(i.04130!$E$46-i.04130!$E$40-i.04130!$E$39)*i.04166a!E$104),0)</f>
        <v>0</v>
      </c>
    </row>
    <row r="118" spans="1:7" outlineLevel="1" x14ac:dyDescent="0.25">
      <c r="A118" s="1316" t="s">
        <v>2068</v>
      </c>
      <c r="B118" s="574"/>
      <c r="C118" s="567">
        <v>110</v>
      </c>
      <c r="D118" s="680"/>
      <c r="E118" s="568"/>
      <c r="F118" s="569">
        <f>IF(i.04166a!D118&gt;((i.04130!$E$46-i.04130!$E$39-i.04130!$E$40)*i.04166a!E$104),(i.04166a!D118-(i.04130!$E$46-i.04130!$E$40-i.04130!$E$39)*i.04166a!E$104),0)</f>
        <v>0</v>
      </c>
    </row>
    <row r="119" spans="1:7" outlineLevel="1" x14ac:dyDescent="0.25">
      <c r="A119" s="1316" t="s">
        <v>2069</v>
      </c>
      <c r="B119" s="574"/>
      <c r="C119" s="567">
        <v>111</v>
      </c>
      <c r="D119" s="680"/>
      <c r="E119" s="568"/>
      <c r="F119" s="569">
        <f>IF(i.04166a!D119&gt;((i.04130!$E$46-i.04130!$E$39-i.04130!$E$40)*i.04166a!E$104),(i.04166a!D119-(i.04130!$E$46-i.04130!$E$40-i.04130!$E$39)*i.04166a!E$104),0)</f>
        <v>0</v>
      </c>
    </row>
    <row r="120" spans="1:7" ht="15.75" outlineLevel="1" thickBot="1" x14ac:dyDescent="0.3">
      <c r="A120" s="1316" t="s">
        <v>2070</v>
      </c>
      <c r="B120" s="575" t="s">
        <v>213</v>
      </c>
      <c r="C120" s="567">
        <v>112</v>
      </c>
      <c r="D120" s="681"/>
      <c r="E120" s="571"/>
      <c r="F120" s="584"/>
    </row>
    <row r="121" spans="1:7" x14ac:dyDescent="0.25">
      <c r="A121" s="1318">
        <v>10</v>
      </c>
      <c r="B121" s="562" t="s">
        <v>1341</v>
      </c>
      <c r="C121" s="572">
        <v>113</v>
      </c>
      <c r="D121" s="677">
        <f>SUM(D122:D137)</f>
        <v>0</v>
      </c>
      <c r="E121" s="564">
        <v>0.05</v>
      </c>
      <c r="F121" s="565">
        <f>SUM(F122:F137)</f>
        <v>0</v>
      </c>
      <c r="G121" s="1378"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row>
    <row r="123" spans="1:7" outlineLevel="1" x14ac:dyDescent="0.25">
      <c r="A123" s="1316" t="s">
        <v>814</v>
      </c>
      <c r="B123" s="574"/>
      <c r="C123" s="567">
        <v>115</v>
      </c>
      <c r="D123" s="680"/>
      <c r="E123" s="585"/>
      <c r="F123" s="569">
        <f>IF(i.04166a!D123&gt;((i.04130!$E$46-i.04130!$E$39-i.04130!$E$40)*i.04166a!E$121),(i.04166a!D123-(i.04130!$E$46-i.04130!$E$40-i.04130!$E$39)*i.04166a!E$121),0)</f>
        <v>0</v>
      </c>
    </row>
    <row r="124" spans="1:7" outlineLevel="1" x14ac:dyDescent="0.25">
      <c r="A124" s="1316" t="s">
        <v>815</v>
      </c>
      <c r="B124" s="574"/>
      <c r="C124" s="567">
        <v>116</v>
      </c>
      <c r="D124" s="680"/>
      <c r="E124" s="585"/>
      <c r="F124" s="569">
        <f>IF(i.04166a!D124&gt;((i.04130!$E$46-i.04130!$E$39-i.04130!$E$40)*i.04166a!E$121),(i.04166a!D124-(i.04130!$E$46-i.04130!$E$40-i.04130!$E$39)*i.04166a!E$121),0)</f>
        <v>0</v>
      </c>
    </row>
    <row r="125" spans="1:7" outlineLevel="1" x14ac:dyDescent="0.25">
      <c r="A125" s="1316" t="s">
        <v>816</v>
      </c>
      <c r="B125" s="574"/>
      <c r="C125" s="567">
        <v>117</v>
      </c>
      <c r="D125" s="680"/>
      <c r="E125" s="585"/>
      <c r="F125" s="569">
        <f>IF(i.04166a!D125&gt;((i.04130!$E$46-i.04130!$E$39-i.04130!$E$40)*i.04166a!E$121),(i.04166a!D125-(i.04130!$E$46-i.04130!$E$40-i.04130!$E$39)*i.04166a!E$121),0)</f>
        <v>0</v>
      </c>
    </row>
    <row r="126" spans="1:7" outlineLevel="1" x14ac:dyDescent="0.25">
      <c r="A126" s="1316" t="s">
        <v>817</v>
      </c>
      <c r="B126" s="574"/>
      <c r="C126" s="567">
        <v>118</v>
      </c>
      <c r="D126" s="680"/>
      <c r="E126" s="585"/>
      <c r="F126" s="569">
        <f>IF(i.04166a!D126&gt;((i.04130!$E$46-i.04130!$E$39-i.04130!$E$40)*i.04166a!E$121),(i.04166a!D126-(i.04130!$E$46-i.04130!$E$40-i.04130!$E$39)*i.04166a!E$121),0)</f>
        <v>0</v>
      </c>
    </row>
    <row r="127" spans="1:7" outlineLevel="1" x14ac:dyDescent="0.25">
      <c r="A127" s="1316" t="s">
        <v>818</v>
      </c>
      <c r="B127" s="574"/>
      <c r="C127" s="567">
        <v>119</v>
      </c>
      <c r="D127" s="680"/>
      <c r="E127" s="585"/>
      <c r="F127" s="569">
        <f>IF(i.04166a!D127&gt;((i.04130!$E$46-i.04130!$E$39-i.04130!$E$40)*i.04166a!E$121),(i.04166a!D127-(i.04130!$E$46-i.04130!$E$40-i.04130!$E$39)*i.04166a!E$121),0)</f>
        <v>0</v>
      </c>
    </row>
    <row r="128" spans="1:7" outlineLevel="1" x14ac:dyDescent="0.25">
      <c r="A128" s="1316" t="s">
        <v>819</v>
      </c>
      <c r="B128" s="574"/>
      <c r="C128" s="567">
        <v>120</v>
      </c>
      <c r="D128" s="680"/>
      <c r="E128" s="585"/>
      <c r="F128" s="569">
        <f>IF(i.04166a!D128&gt;((i.04130!$E$46-i.04130!$E$39-i.04130!$E$40)*i.04166a!E$121),(i.04166a!D128-(i.04130!$E$46-i.04130!$E$40-i.04130!$E$39)*i.04166a!E$121),0)</f>
        <v>0</v>
      </c>
    </row>
    <row r="129" spans="1:7" outlineLevel="1" x14ac:dyDescent="0.25">
      <c r="A129" s="1316" t="s">
        <v>820</v>
      </c>
      <c r="B129" s="574"/>
      <c r="C129" s="567">
        <v>121</v>
      </c>
      <c r="D129" s="680"/>
      <c r="E129" s="585"/>
      <c r="F129" s="569">
        <f>IF(i.04166a!D129&gt;((i.04130!$E$46-i.04130!$E$39-i.04130!$E$40)*i.04166a!E$121),(i.04166a!D129-(i.04130!$E$46-i.04130!$E$40-i.04130!$E$39)*i.04166a!E$121),0)</f>
        <v>0</v>
      </c>
    </row>
    <row r="130" spans="1:7" outlineLevel="1" x14ac:dyDescent="0.25">
      <c r="A130" s="1316" t="s">
        <v>821</v>
      </c>
      <c r="B130" s="574"/>
      <c r="C130" s="567">
        <v>122</v>
      </c>
      <c r="D130" s="680"/>
      <c r="E130" s="585"/>
      <c r="F130" s="569">
        <f>IF(i.04166a!D130&gt;((i.04130!$E$46-i.04130!$E$39-i.04130!$E$40)*i.04166a!E$121),(i.04166a!D130-(i.04130!$E$46-i.04130!$E$40-i.04130!$E$39)*i.04166a!E$121),0)</f>
        <v>0</v>
      </c>
    </row>
    <row r="131" spans="1:7" outlineLevel="1" x14ac:dyDescent="0.25">
      <c r="A131" s="1316" t="s">
        <v>1334</v>
      </c>
      <c r="B131" s="574"/>
      <c r="C131" s="567">
        <v>123</v>
      </c>
      <c r="D131" s="680"/>
      <c r="E131" s="585"/>
      <c r="F131" s="569">
        <f>IF(i.04166a!D131&gt;((i.04130!$E$46-i.04130!$E$39-i.04130!$E$40)*i.04166a!E$121),(i.04166a!D131-(i.04130!$E$46-i.04130!$E$40-i.04130!$E$39)*i.04166a!E$121),0)</f>
        <v>0</v>
      </c>
    </row>
    <row r="132" spans="1:7" outlineLevel="1" x14ac:dyDescent="0.25">
      <c r="A132" s="1316" t="s">
        <v>1335</v>
      </c>
      <c r="B132" s="574"/>
      <c r="C132" s="567">
        <v>124</v>
      </c>
      <c r="D132" s="680"/>
      <c r="E132" s="585"/>
      <c r="F132" s="569">
        <f>IF(i.04166a!D132&gt;((i.04130!$E$46-i.04130!$E$39-i.04130!$E$40)*i.04166a!E$121),(i.04166a!D132-(i.04130!$E$46-i.04130!$E$40-i.04130!$E$39)*i.04166a!E$121),0)</f>
        <v>0</v>
      </c>
    </row>
    <row r="133" spans="1:7" outlineLevel="1" x14ac:dyDescent="0.25">
      <c r="A133" s="1316" t="s">
        <v>1336</v>
      </c>
      <c r="B133" s="574"/>
      <c r="C133" s="567">
        <v>125</v>
      </c>
      <c r="D133" s="680"/>
      <c r="E133" s="585"/>
      <c r="F133" s="569">
        <f>IF(i.04166a!D133&gt;((i.04130!$E$46-i.04130!$E$39-i.04130!$E$40)*i.04166a!E$121),(i.04166a!D133-(i.04130!$E$46-i.04130!$E$40-i.04130!$E$39)*i.04166a!E$121),0)</f>
        <v>0</v>
      </c>
    </row>
    <row r="134" spans="1:7" outlineLevel="1" x14ac:dyDescent="0.25">
      <c r="A134" s="1316" t="s">
        <v>1337</v>
      </c>
      <c r="B134" s="574"/>
      <c r="C134" s="567">
        <v>126</v>
      </c>
      <c r="D134" s="680"/>
      <c r="E134" s="585"/>
      <c r="F134" s="569">
        <f>IF(i.04166a!D134&gt;((i.04130!$E$46-i.04130!$E$39-i.04130!$E$40)*i.04166a!E$121),(i.04166a!D134-(i.04130!$E$46-i.04130!$E$40-i.04130!$E$39)*i.04166a!E$121),0)</f>
        <v>0</v>
      </c>
    </row>
    <row r="135" spans="1:7" outlineLevel="1" x14ac:dyDescent="0.25">
      <c r="A135" s="1316" t="s">
        <v>1338</v>
      </c>
      <c r="B135" s="574"/>
      <c r="C135" s="567">
        <v>127</v>
      </c>
      <c r="D135" s="680"/>
      <c r="E135" s="585"/>
      <c r="F135" s="569">
        <f>IF(i.04166a!D135&gt;((i.04130!$E$46-i.04130!$E$39-i.04130!$E$40)*i.04166a!E$121),(i.04166a!D135-(i.04130!$E$46-i.04130!$E$40-i.04130!$E$39)*i.04166a!E$121),0)</f>
        <v>0</v>
      </c>
    </row>
    <row r="136" spans="1:7" outlineLevel="1" x14ac:dyDescent="0.25">
      <c r="A136" s="1316" t="s">
        <v>1339</v>
      </c>
      <c r="B136" s="574"/>
      <c r="C136" s="567">
        <v>128</v>
      </c>
      <c r="D136" s="680"/>
      <c r="E136" s="585"/>
      <c r="F136" s="569">
        <f>IF(i.04166a!D136&gt;((i.04130!$E$46-i.04130!$E$39-i.04130!$E$40)*i.04166a!E$121),(i.04166a!D136-(i.04130!$E$46-i.04130!$E$40-i.04130!$E$39)*i.04166a!E$121),0)</f>
        <v>0</v>
      </c>
    </row>
    <row r="137" spans="1:7" ht="15.75" outlineLevel="1" thickBot="1" x14ac:dyDescent="0.3">
      <c r="A137" s="1316" t="s">
        <v>1340</v>
      </c>
      <c r="B137" s="575" t="s">
        <v>213</v>
      </c>
      <c r="C137" s="567">
        <v>129</v>
      </c>
      <c r="D137" s="681"/>
      <c r="E137" s="586"/>
      <c r="F137" s="584"/>
    </row>
    <row r="138" spans="1:7" x14ac:dyDescent="0.25">
      <c r="A138" s="1318">
        <v>11</v>
      </c>
      <c r="B138" s="562" t="s">
        <v>1357</v>
      </c>
      <c r="C138" s="572">
        <v>130</v>
      </c>
      <c r="D138" s="677">
        <f>SUM(D139:D159)</f>
        <v>0</v>
      </c>
      <c r="E138" s="564">
        <v>0.1</v>
      </c>
      <c r="F138" s="565">
        <f>SUM(F139:F159)</f>
        <v>0</v>
      </c>
      <c r="G138" s="1378"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row>
    <row r="140" spans="1:7" outlineLevel="1" x14ac:dyDescent="0.25">
      <c r="A140" s="1319" t="s">
        <v>1342</v>
      </c>
      <c r="B140" s="587"/>
      <c r="C140" s="567">
        <v>132</v>
      </c>
      <c r="D140" s="686"/>
      <c r="E140" s="568"/>
      <c r="F140" s="569">
        <f>IF(i.04166a!D140&gt;((i.04130!$E$46-i.04130!$E$39-i.04130!$E$40)*i.04166a!E$138),(i.04166a!D140-(i.04130!$E$46-i.04130!$E$40-i.04130!$E$39)*i.04166a!E$138),0)</f>
        <v>0</v>
      </c>
    </row>
    <row r="141" spans="1:7" outlineLevel="1" x14ac:dyDescent="0.25">
      <c r="A141" s="1319" t="s">
        <v>1343</v>
      </c>
      <c r="B141" s="587"/>
      <c r="C141" s="567">
        <v>133</v>
      </c>
      <c r="D141" s="687"/>
      <c r="E141" s="568"/>
      <c r="F141" s="569">
        <f>IF(i.04166a!D141&gt;((i.04130!$E$46-i.04130!$E$39-i.04130!$E$40)*i.04166a!E$138),(i.04166a!D141-(i.04130!$E$46-i.04130!$E$40-i.04130!$E$39)*i.04166a!E$138),0)</f>
        <v>0</v>
      </c>
    </row>
    <row r="142" spans="1:7" outlineLevel="1" x14ac:dyDescent="0.25">
      <c r="A142" s="1319" t="s">
        <v>1344</v>
      </c>
      <c r="B142" s="587"/>
      <c r="C142" s="567">
        <v>134</v>
      </c>
      <c r="D142" s="687"/>
      <c r="E142" s="568"/>
      <c r="F142" s="569">
        <f>IF(i.04166a!D142&gt;((i.04130!$E$46-i.04130!$E$39-i.04130!$E$40)*i.04166a!E$138),(i.04166a!D142-(i.04130!$E$46-i.04130!$E$40-i.04130!$E$39)*i.04166a!E$138),0)</f>
        <v>0</v>
      </c>
    </row>
    <row r="143" spans="1:7" outlineLevel="1" x14ac:dyDescent="0.25">
      <c r="A143" s="1319" t="s">
        <v>1345</v>
      </c>
      <c r="B143" s="587"/>
      <c r="C143" s="567">
        <v>135</v>
      </c>
      <c r="D143" s="687"/>
      <c r="E143" s="568"/>
      <c r="F143" s="569">
        <f>IF(i.04166a!D143&gt;((i.04130!$E$46-i.04130!$E$39-i.04130!$E$40)*i.04166a!E$138),(i.04166a!D143-(i.04130!$E$46-i.04130!$E$40-i.04130!$E$39)*i.04166a!E$138),0)</f>
        <v>0</v>
      </c>
    </row>
    <row r="144" spans="1:7" outlineLevel="1" x14ac:dyDescent="0.25">
      <c r="A144" s="1319" t="s">
        <v>1346</v>
      </c>
      <c r="B144" s="587"/>
      <c r="C144" s="567">
        <v>136</v>
      </c>
      <c r="D144" s="687"/>
      <c r="E144" s="568"/>
      <c r="F144" s="569">
        <f>IF(i.04166a!D144&gt;((i.04130!$E$46-i.04130!$E$39-i.04130!$E$40)*i.04166a!E$138),(i.04166a!D144-(i.04130!$E$46-i.04130!$E$40-i.04130!$E$39)*i.04166a!E$138),0)</f>
        <v>0</v>
      </c>
    </row>
    <row r="145" spans="1:7" outlineLevel="1" x14ac:dyDescent="0.25">
      <c r="A145" s="1319" t="s">
        <v>1347</v>
      </c>
      <c r="B145" s="587"/>
      <c r="C145" s="567">
        <v>137</v>
      </c>
      <c r="D145" s="687"/>
      <c r="E145" s="568"/>
      <c r="F145" s="569">
        <f>IF(i.04166a!D145&gt;((i.04130!$E$46-i.04130!$E$39-i.04130!$E$40)*i.04166a!E$138),(i.04166a!D145-(i.04130!$E$46-i.04130!$E$40-i.04130!$E$39)*i.04166a!E$138),0)</f>
        <v>0</v>
      </c>
    </row>
    <row r="146" spans="1:7" outlineLevel="1" x14ac:dyDescent="0.25">
      <c r="A146" s="1319" t="s">
        <v>1348</v>
      </c>
      <c r="B146" s="587"/>
      <c r="C146" s="567">
        <v>138</v>
      </c>
      <c r="D146" s="687"/>
      <c r="E146" s="568"/>
      <c r="F146" s="569">
        <f>IF(i.04166a!D146&gt;((i.04130!$E$46-i.04130!$E$39-i.04130!$E$40)*i.04166a!E$138),(i.04166a!D146-(i.04130!$E$46-i.04130!$E$40-i.04130!$E$39)*i.04166a!E$138),0)</f>
        <v>0</v>
      </c>
    </row>
    <row r="147" spans="1:7" outlineLevel="1" x14ac:dyDescent="0.25">
      <c r="A147" s="1319" t="s">
        <v>1349</v>
      </c>
      <c r="B147" s="587"/>
      <c r="C147" s="567">
        <v>139</v>
      </c>
      <c r="D147" s="687"/>
      <c r="E147" s="568"/>
      <c r="F147" s="569">
        <f>IF(i.04166a!D147&gt;((i.04130!$E$46-i.04130!$E$39-i.04130!$E$40)*i.04166a!E$138),(i.04166a!D147-(i.04130!$E$46-i.04130!$E$40-i.04130!$E$39)*i.04166a!E$138),0)</f>
        <v>0</v>
      </c>
    </row>
    <row r="148" spans="1:7" outlineLevel="1" x14ac:dyDescent="0.25">
      <c r="A148" s="1319" t="s">
        <v>1350</v>
      </c>
      <c r="B148" s="587"/>
      <c r="C148" s="567">
        <v>140</v>
      </c>
      <c r="D148" s="687"/>
      <c r="E148" s="568"/>
      <c r="F148" s="569">
        <f>IF(i.04166a!D148&gt;((i.04130!$E$46-i.04130!$E$39-i.04130!$E$40)*i.04166a!E$138),(i.04166a!D148-(i.04130!$E$46-i.04130!$E$40-i.04130!$E$39)*i.04166a!E$138),0)</f>
        <v>0</v>
      </c>
    </row>
    <row r="149" spans="1:7" outlineLevel="1" x14ac:dyDescent="0.25">
      <c r="A149" s="1319" t="s">
        <v>1351</v>
      </c>
      <c r="B149" s="587"/>
      <c r="C149" s="567">
        <v>141</v>
      </c>
      <c r="D149" s="687"/>
      <c r="E149" s="568"/>
      <c r="F149" s="569">
        <f>IF(i.04166a!D149&gt;((i.04130!$E$46-i.04130!$E$39-i.04130!$E$40)*i.04166a!E$138),(i.04166a!D149-(i.04130!$E$46-i.04130!$E$40-i.04130!$E$39)*i.04166a!E$138),0)</f>
        <v>0</v>
      </c>
    </row>
    <row r="150" spans="1:7" outlineLevel="1" x14ac:dyDescent="0.25">
      <c r="A150" s="1319" t="s">
        <v>1352</v>
      </c>
      <c r="B150" s="587"/>
      <c r="C150" s="567">
        <v>142</v>
      </c>
      <c r="D150" s="687"/>
      <c r="E150" s="568"/>
      <c r="F150" s="569">
        <f>IF(i.04166a!D150&gt;((i.04130!$E$46-i.04130!$E$39-i.04130!$E$40)*i.04166a!E$138),(i.04166a!D150-(i.04130!$E$46-i.04130!$E$40-i.04130!$E$39)*i.04166a!E$138),0)</f>
        <v>0</v>
      </c>
    </row>
    <row r="151" spans="1:7" outlineLevel="1" x14ac:dyDescent="0.25">
      <c r="A151" s="1319" t="s">
        <v>1353</v>
      </c>
      <c r="B151" s="587"/>
      <c r="C151" s="567">
        <v>143</v>
      </c>
      <c r="D151" s="687"/>
      <c r="E151" s="568"/>
      <c r="F151" s="569">
        <f>IF(i.04166a!D151&gt;((i.04130!$E$46-i.04130!$E$39-i.04130!$E$40)*i.04166a!E$138),(i.04166a!D151-(i.04130!$E$46-i.04130!$E$40-i.04130!$E$39)*i.04166a!E$138),0)</f>
        <v>0</v>
      </c>
    </row>
    <row r="152" spans="1:7" outlineLevel="1" x14ac:dyDescent="0.25">
      <c r="A152" s="1319" t="s">
        <v>1354</v>
      </c>
      <c r="B152" s="587"/>
      <c r="C152" s="567">
        <v>144</v>
      </c>
      <c r="D152" s="687"/>
      <c r="E152" s="568"/>
      <c r="F152" s="569">
        <f>IF(i.04166a!D152&gt;((i.04130!$E$46-i.04130!$E$39-i.04130!$E$40)*i.04166a!E$138),(i.04166a!D152-(i.04130!$E$46-i.04130!$E$40-i.04130!$E$39)*i.04166a!E$138),0)</f>
        <v>0</v>
      </c>
    </row>
    <row r="153" spans="1:7" outlineLevel="1" x14ac:dyDescent="0.25">
      <c r="A153" s="1319" t="s">
        <v>1355</v>
      </c>
      <c r="B153" s="587"/>
      <c r="C153" s="567">
        <v>145</v>
      </c>
      <c r="D153" s="687"/>
      <c r="E153" s="568"/>
      <c r="F153" s="569">
        <f>IF(i.04166a!D153&gt;((i.04130!$E$46-i.04130!$E$39-i.04130!$E$40)*i.04166a!E$138),(i.04166a!D153-(i.04130!$E$46-i.04130!$E$40-i.04130!$E$39)*i.04166a!E$138),0)</f>
        <v>0</v>
      </c>
    </row>
    <row r="154" spans="1:7" outlineLevel="1" x14ac:dyDescent="0.25">
      <c r="A154" s="1319" t="s">
        <v>1356</v>
      </c>
      <c r="B154" s="574"/>
      <c r="C154" s="567">
        <v>146</v>
      </c>
      <c r="D154" s="680"/>
      <c r="E154" s="568"/>
      <c r="F154" s="569">
        <f>IF(i.04166a!D154&gt;((i.04130!$E$46-i.04130!$E$39-i.04130!$E$40)*i.04166a!E$138),(i.04166a!D154-(i.04130!$E$46-i.04130!$E$40-i.04130!$E$39)*i.04166a!E$138),0)</f>
        <v>0</v>
      </c>
    </row>
    <row r="155" spans="1:7" outlineLevel="1" x14ac:dyDescent="0.25">
      <c r="A155" s="1319" t="s">
        <v>2071</v>
      </c>
      <c r="B155" s="574"/>
      <c r="C155" s="567">
        <v>147</v>
      </c>
      <c r="D155" s="680"/>
      <c r="E155" s="568"/>
      <c r="F155" s="569">
        <f>IF(i.04166a!D155&gt;((i.04130!$E$46-i.04130!$E$39-i.04130!$E$40)*i.04166a!E$138),(i.04166a!D155-(i.04130!$E$46-i.04130!$E$40-i.04130!$E$39)*i.04166a!E$138),0)</f>
        <v>0</v>
      </c>
    </row>
    <row r="156" spans="1:7" outlineLevel="1" x14ac:dyDescent="0.25">
      <c r="A156" s="1319" t="s">
        <v>2072</v>
      </c>
      <c r="B156" s="574"/>
      <c r="C156" s="567">
        <v>148</v>
      </c>
      <c r="D156" s="680"/>
      <c r="E156" s="568"/>
      <c r="F156" s="569">
        <f>IF(i.04166a!D156&gt;((i.04130!$E$46-i.04130!$E$39-i.04130!$E$40)*i.04166a!E$138),(i.04166a!D156-(i.04130!$E$46-i.04130!$E$40-i.04130!$E$39)*i.04166a!E$138),0)</f>
        <v>0</v>
      </c>
    </row>
    <row r="157" spans="1:7" outlineLevel="1" x14ac:dyDescent="0.25">
      <c r="A157" s="1319" t="s">
        <v>2073</v>
      </c>
      <c r="B157" s="574"/>
      <c r="C157" s="567">
        <v>149</v>
      </c>
      <c r="D157" s="680"/>
      <c r="E157" s="568"/>
      <c r="F157" s="569">
        <f>IF(i.04166a!D157&gt;((i.04130!$E$46-i.04130!$E$39-i.04130!$E$40)*i.04166a!E$138),(i.04166a!D157-(i.04130!$E$46-i.04130!$E$40-i.04130!$E$39)*i.04166a!E$138),0)</f>
        <v>0</v>
      </c>
    </row>
    <row r="158" spans="1:7" outlineLevel="1" x14ac:dyDescent="0.25">
      <c r="A158" s="1319" t="s">
        <v>2074</v>
      </c>
      <c r="B158" s="574"/>
      <c r="C158" s="567">
        <v>150</v>
      </c>
      <c r="D158" s="680"/>
      <c r="E158" s="568"/>
      <c r="F158" s="569">
        <f>IF(i.04166a!D158&gt;((i.04130!$E$46-i.04130!$E$39-i.04130!$E$40)*i.04166a!E$138),(i.04166a!D158-(i.04130!$E$46-i.04130!$E$40-i.04130!$E$39)*i.04166a!E$138),0)</f>
        <v>0</v>
      </c>
    </row>
    <row r="159" spans="1:7" ht="15.75" outlineLevel="1" thickBot="1" x14ac:dyDescent="0.3">
      <c r="A159" s="1319" t="s">
        <v>2075</v>
      </c>
      <c r="B159" s="575" t="s">
        <v>213</v>
      </c>
      <c r="C159" s="567">
        <v>151</v>
      </c>
      <c r="D159" s="681"/>
      <c r="E159" s="571"/>
      <c r="F159" s="584"/>
    </row>
    <row r="160" spans="1:7" x14ac:dyDescent="0.25">
      <c r="A160" s="1318">
        <v>12</v>
      </c>
      <c r="B160" s="562" t="s">
        <v>1370</v>
      </c>
      <c r="C160" s="572">
        <v>152</v>
      </c>
      <c r="D160" s="677">
        <f>SUM(D161:D182)</f>
        <v>0</v>
      </c>
      <c r="E160" s="564">
        <v>0.05</v>
      </c>
      <c r="F160" s="565">
        <f>SUM(F161:F182)</f>
        <v>0</v>
      </c>
      <c r="G160" s="1378" t="str">
        <f>IF(D160=(i.04155в!N304+i.04155в!N325+i.04155в!N346+i.04155в!N367+i.04155в!N388),"",D160-(i.04155в!N304+i.04155в!N325+i.04155в!N346+i.04155в!N367+i.04155в!N388))</f>
        <v/>
      </c>
    </row>
    <row r="161" spans="1:6" outlineLevel="1" x14ac:dyDescent="0.25">
      <c r="A161" s="1316" t="s">
        <v>822</v>
      </c>
      <c r="B161" s="574"/>
      <c r="C161" s="567">
        <v>153</v>
      </c>
      <c r="D161" s="679"/>
      <c r="E161" s="568"/>
      <c r="F161" s="569">
        <f>IF(i.04166a!D161&gt;((i.04130!$E$46-i.04130!$E$39-i.04130!$E$40)*i.04166a!E$160),(i.04166a!D161-(i.04130!$E$46-i.04130!$E$40-i.04130!$E$39)*i.04166a!E$160),0)</f>
        <v>0</v>
      </c>
    </row>
    <row r="162" spans="1:6" outlineLevel="1" x14ac:dyDescent="0.25">
      <c r="A162" s="1316" t="s">
        <v>2076</v>
      </c>
      <c r="B162" s="574"/>
      <c r="C162" s="567">
        <v>154</v>
      </c>
      <c r="D162" s="679"/>
      <c r="E162" s="568"/>
      <c r="F162" s="569">
        <f>IF(i.04166a!D162&gt;((i.04130!$E$46-i.04130!$E$39-i.04130!$E$40)*i.04166a!E$160),(i.04166a!D162-(i.04130!$E$46-i.04130!$E$40-i.04130!$E$39)*i.04166a!E$160),0)</f>
        <v>0</v>
      </c>
    </row>
    <row r="163" spans="1:6" outlineLevel="1" x14ac:dyDescent="0.25">
      <c r="A163" s="1316" t="s">
        <v>2077</v>
      </c>
      <c r="B163" s="574"/>
      <c r="C163" s="567">
        <v>155</v>
      </c>
      <c r="D163" s="679"/>
      <c r="E163" s="568"/>
      <c r="F163" s="569">
        <f>IF(i.04166a!D163&gt;((i.04130!$E$46-i.04130!$E$39-i.04130!$E$40)*i.04166a!E$160),(i.04166a!D163-(i.04130!$E$46-i.04130!$E$40-i.04130!$E$39)*i.04166a!E$160),0)</f>
        <v>0</v>
      </c>
    </row>
    <row r="164" spans="1:6" outlineLevel="1" x14ac:dyDescent="0.25">
      <c r="A164" s="1316" t="s">
        <v>2078</v>
      </c>
      <c r="B164" s="574"/>
      <c r="C164" s="567">
        <v>156</v>
      </c>
      <c r="D164" s="679"/>
      <c r="E164" s="568"/>
      <c r="F164" s="569">
        <f>IF(i.04166a!D164&gt;((i.04130!$E$46-i.04130!$E$39-i.04130!$E$40)*i.04166a!E$160),(i.04166a!D164-(i.04130!$E$46-i.04130!$E$40-i.04130!$E$39)*i.04166a!E$160),0)</f>
        <v>0</v>
      </c>
    </row>
    <row r="165" spans="1:6" outlineLevel="1" x14ac:dyDescent="0.25">
      <c r="A165" s="1316" t="s">
        <v>2079</v>
      </c>
      <c r="B165" s="574"/>
      <c r="C165" s="567">
        <v>157</v>
      </c>
      <c r="D165" s="679"/>
      <c r="E165" s="568"/>
      <c r="F165" s="569">
        <f>IF(i.04166a!D165&gt;((i.04130!$E$46-i.04130!$E$39-i.04130!$E$40)*i.04166a!E$160),(i.04166a!D165-(i.04130!$E$46-i.04130!$E$40-i.04130!$E$39)*i.04166a!E$160),0)</f>
        <v>0</v>
      </c>
    </row>
    <row r="166" spans="1:6" outlineLevel="1" x14ac:dyDescent="0.25">
      <c r="A166" s="1316" t="s">
        <v>2080</v>
      </c>
      <c r="B166" s="574"/>
      <c r="C166" s="567">
        <v>158</v>
      </c>
      <c r="D166" s="679"/>
      <c r="E166" s="568"/>
      <c r="F166" s="569">
        <f>IF(i.04166a!D166&gt;((i.04130!$E$46-i.04130!$E$39-i.04130!$E$40)*i.04166a!E$160),(i.04166a!D166-(i.04130!$E$46-i.04130!$E$40-i.04130!$E$39)*i.04166a!E$160),0)</f>
        <v>0</v>
      </c>
    </row>
    <row r="167" spans="1:6" outlineLevel="1" x14ac:dyDescent="0.25">
      <c r="A167" s="1316" t="s">
        <v>2081</v>
      </c>
      <c r="B167" s="574"/>
      <c r="C167" s="567">
        <v>159</v>
      </c>
      <c r="D167" s="679"/>
      <c r="E167" s="568"/>
      <c r="F167" s="569">
        <f>IF(i.04166a!D167&gt;((i.04130!$E$46-i.04130!$E$39-i.04130!$E$40)*i.04166a!E$160),(i.04166a!D167-(i.04130!$E$46-i.04130!$E$40-i.04130!$E$39)*i.04166a!E$160),0)</f>
        <v>0</v>
      </c>
    </row>
    <row r="168" spans="1:6" outlineLevel="1" x14ac:dyDescent="0.25">
      <c r="A168" s="1316" t="s">
        <v>2082</v>
      </c>
      <c r="B168" s="574"/>
      <c r="C168" s="567">
        <v>160</v>
      </c>
      <c r="D168" s="679"/>
      <c r="E168" s="568"/>
      <c r="F168" s="569">
        <f>IF(i.04166a!D168&gt;((i.04130!$E$46-i.04130!$E$39-i.04130!$E$40)*i.04166a!E$160),(i.04166a!D168-(i.04130!$E$46-i.04130!$E$40-i.04130!$E$39)*i.04166a!E$160),0)</f>
        <v>0</v>
      </c>
    </row>
    <row r="169" spans="1:6" outlineLevel="1" x14ac:dyDescent="0.25">
      <c r="A169" s="1316" t="s">
        <v>2083</v>
      </c>
      <c r="B169" s="574"/>
      <c r="C169" s="567">
        <v>161</v>
      </c>
      <c r="D169" s="679"/>
      <c r="E169" s="568"/>
      <c r="F169" s="569">
        <f>IF(i.04166a!D169&gt;((i.04130!$E$46-i.04130!$E$39-i.04130!$E$40)*i.04166a!E$160),(i.04166a!D169-(i.04130!$E$46-i.04130!$E$40-i.04130!$E$39)*i.04166a!E$160),0)</f>
        <v>0</v>
      </c>
    </row>
    <row r="170" spans="1:6" outlineLevel="1" x14ac:dyDescent="0.25">
      <c r="A170" s="1316" t="s">
        <v>1358</v>
      </c>
      <c r="B170" s="574"/>
      <c r="C170" s="567">
        <v>162</v>
      </c>
      <c r="D170" s="679"/>
      <c r="E170" s="568"/>
      <c r="F170" s="569">
        <f>IF(i.04166a!D170&gt;((i.04130!$E$46-i.04130!$E$39-i.04130!$E$40)*i.04166a!E$160),(i.04166a!D170-(i.04130!$E$46-i.04130!$E$40-i.04130!$E$39)*i.04166a!E$160),0)</f>
        <v>0</v>
      </c>
    </row>
    <row r="171" spans="1:6" outlineLevel="1" x14ac:dyDescent="0.25">
      <c r="A171" s="1316" t="s">
        <v>1359</v>
      </c>
      <c r="B171" s="574"/>
      <c r="C171" s="567">
        <v>163</v>
      </c>
      <c r="D171" s="679"/>
      <c r="E171" s="568"/>
      <c r="F171" s="569">
        <f>IF(i.04166a!D171&gt;((i.04130!$E$46-i.04130!$E$39-i.04130!$E$40)*i.04166a!E$160),(i.04166a!D171-(i.04130!$E$46-i.04130!$E$40-i.04130!$E$39)*i.04166a!E$160),0)</f>
        <v>0</v>
      </c>
    </row>
    <row r="172" spans="1:6" outlineLevel="1" x14ac:dyDescent="0.25">
      <c r="A172" s="1316" t="s">
        <v>1360</v>
      </c>
      <c r="B172" s="574"/>
      <c r="C172" s="567">
        <v>164</v>
      </c>
      <c r="D172" s="679"/>
      <c r="E172" s="568"/>
      <c r="F172" s="569">
        <f>IF(i.04166a!D172&gt;((i.04130!$E$46-i.04130!$E$39-i.04130!$E$40)*i.04166a!E$160),(i.04166a!D172-(i.04130!$E$46-i.04130!$E$40-i.04130!$E$39)*i.04166a!E$160),0)</f>
        <v>0</v>
      </c>
    </row>
    <row r="173" spans="1:6" outlineLevel="1" x14ac:dyDescent="0.25">
      <c r="A173" s="1316" t="s">
        <v>1361</v>
      </c>
      <c r="B173" s="574"/>
      <c r="C173" s="567">
        <v>165</v>
      </c>
      <c r="D173" s="679"/>
      <c r="E173" s="568"/>
      <c r="F173" s="569">
        <f>IF(i.04166a!D173&gt;((i.04130!$E$46-i.04130!$E$39-i.04130!$E$40)*i.04166a!E$160),(i.04166a!D173-(i.04130!$E$46-i.04130!$E$40-i.04130!$E$39)*i.04166a!E$160),0)</f>
        <v>0</v>
      </c>
    </row>
    <row r="174" spans="1:6" outlineLevel="1" x14ac:dyDescent="0.25">
      <c r="A174" s="1316" t="s">
        <v>1362</v>
      </c>
      <c r="B174" s="574"/>
      <c r="C174" s="567">
        <v>166</v>
      </c>
      <c r="D174" s="679"/>
      <c r="E174" s="568"/>
      <c r="F174" s="569">
        <f>IF(i.04166a!D174&gt;((i.04130!$E$46-i.04130!$E$39-i.04130!$E$40)*i.04166a!E$160),(i.04166a!D174-(i.04130!$E$46-i.04130!$E$40-i.04130!$E$39)*i.04166a!E$160),0)</f>
        <v>0</v>
      </c>
    </row>
    <row r="175" spans="1:6" outlineLevel="1" x14ac:dyDescent="0.25">
      <c r="A175" s="1316" t="s">
        <v>1363</v>
      </c>
      <c r="B175" s="574"/>
      <c r="C175" s="567">
        <v>167</v>
      </c>
      <c r="D175" s="679"/>
      <c r="E175" s="568"/>
      <c r="F175" s="569">
        <f>IF(i.04166a!D175&gt;((i.04130!$E$46-i.04130!$E$39-i.04130!$E$40)*i.04166a!E$160),(i.04166a!D175-(i.04130!$E$46-i.04130!$E$40-i.04130!$E$39)*i.04166a!E$160),0)</f>
        <v>0</v>
      </c>
    </row>
    <row r="176" spans="1:6" outlineLevel="1" x14ac:dyDescent="0.25">
      <c r="A176" s="1316" t="s">
        <v>1364</v>
      </c>
      <c r="B176" s="574"/>
      <c r="C176" s="567">
        <v>168</v>
      </c>
      <c r="D176" s="679"/>
      <c r="E176" s="568"/>
      <c r="F176" s="569">
        <f>IF(i.04166a!D176&gt;((i.04130!$E$46-i.04130!$E$39-i.04130!$E$40)*i.04166a!E$160),(i.04166a!D176-(i.04130!$E$46-i.04130!$E$40-i.04130!$E$39)*i.04166a!E$160),0)</f>
        <v>0</v>
      </c>
    </row>
    <row r="177" spans="1:7" outlineLevel="1" x14ac:dyDescent="0.25">
      <c r="A177" s="1316" t="s">
        <v>1365</v>
      </c>
      <c r="B177" s="574"/>
      <c r="C177" s="567">
        <v>169</v>
      </c>
      <c r="D177" s="679"/>
      <c r="E177" s="568"/>
      <c r="F177" s="569">
        <f>IF(i.04166a!D177&gt;((i.04130!$E$46-i.04130!$E$39-i.04130!$E$40)*i.04166a!E$160),(i.04166a!D177-(i.04130!$E$46-i.04130!$E$40-i.04130!$E$39)*i.04166a!E$160),0)</f>
        <v>0</v>
      </c>
    </row>
    <row r="178" spans="1:7" outlineLevel="1" x14ac:dyDescent="0.25">
      <c r="A178" s="1316" t="s">
        <v>1366</v>
      </c>
      <c r="B178" s="574"/>
      <c r="C178" s="567">
        <v>170</v>
      </c>
      <c r="D178" s="679"/>
      <c r="E178" s="568"/>
      <c r="F178" s="569">
        <f>IF(i.04166a!D178&gt;((i.04130!$E$46-i.04130!$E$39-i.04130!$E$40)*i.04166a!E$160),(i.04166a!D178-(i.04130!$E$46-i.04130!$E$40-i.04130!$E$39)*i.04166a!E$160),0)</f>
        <v>0</v>
      </c>
    </row>
    <row r="179" spans="1:7" outlineLevel="1" x14ac:dyDescent="0.25">
      <c r="A179" s="1316" t="s">
        <v>1367</v>
      </c>
      <c r="B179" s="574"/>
      <c r="C179" s="567">
        <v>171</v>
      </c>
      <c r="D179" s="679"/>
      <c r="E179" s="568"/>
      <c r="F179" s="569">
        <f>IF(i.04166a!D179&gt;((i.04130!$E$46-i.04130!$E$39-i.04130!$E$40)*i.04166a!E$160),(i.04166a!D179-(i.04130!$E$46-i.04130!$E$40-i.04130!$E$39)*i.04166a!E$160),0)</f>
        <v>0</v>
      </c>
    </row>
    <row r="180" spans="1:7" outlineLevel="1" x14ac:dyDescent="0.25">
      <c r="A180" s="1316" t="s">
        <v>1368</v>
      </c>
      <c r="B180" s="574"/>
      <c r="C180" s="567">
        <v>172</v>
      </c>
      <c r="D180" s="679"/>
      <c r="E180" s="568"/>
      <c r="F180" s="569">
        <f>IF(i.04166a!D180&gt;((i.04130!$E$46-i.04130!$E$39-i.04130!$E$40)*i.04166a!E$160),(i.04166a!D180-(i.04130!$E$46-i.04130!$E$40-i.04130!$E$39)*i.04166a!E$160),0)</f>
        <v>0</v>
      </c>
    </row>
    <row r="181" spans="1:7" outlineLevel="1" x14ac:dyDescent="0.25">
      <c r="A181" s="1316" t="s">
        <v>1369</v>
      </c>
      <c r="B181" s="574"/>
      <c r="C181" s="567">
        <v>173</v>
      </c>
      <c r="D181" s="679"/>
      <c r="E181" s="568"/>
      <c r="F181" s="569">
        <f>IF(i.04166a!D181&gt;((i.04130!$E$46-i.04130!$E$39-i.04130!$E$40)*i.04166a!E$160),(i.04166a!D181-(i.04130!$E$46-i.04130!$E$40-i.04130!$E$39)*i.04166a!E$160),0)</f>
        <v>0</v>
      </c>
    </row>
    <row r="182" spans="1:7" ht="15.75" outlineLevel="1" thickBot="1" x14ac:dyDescent="0.3">
      <c r="A182" s="1316" t="s">
        <v>2084</v>
      </c>
      <c r="B182" s="588" t="s">
        <v>213</v>
      </c>
      <c r="C182" s="567">
        <v>174</v>
      </c>
      <c r="D182" s="688"/>
      <c r="E182" s="568"/>
      <c r="F182" s="589"/>
    </row>
    <row r="183" spans="1:7" x14ac:dyDescent="0.25">
      <c r="A183" s="1315" t="s">
        <v>242</v>
      </c>
      <c r="B183" s="562" t="s">
        <v>1381</v>
      </c>
      <c r="C183" s="572">
        <v>175</v>
      </c>
      <c r="D183" s="677">
        <f>SUM(D184:D201)</f>
        <v>0</v>
      </c>
      <c r="E183" s="590">
        <v>0.1</v>
      </c>
      <c r="F183" s="565">
        <f>SUM(F184:F201)</f>
        <v>0</v>
      </c>
      <c r="G183" s="1378"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row>
    <row r="185" spans="1:7" outlineLevel="1" x14ac:dyDescent="0.25">
      <c r="A185" s="1316" t="s">
        <v>1371</v>
      </c>
      <c r="B185" s="574"/>
      <c r="C185" s="567">
        <v>177</v>
      </c>
      <c r="D185" s="680"/>
      <c r="E185" s="591"/>
      <c r="F185" s="569">
        <f>IF(i.04166a!D185&gt;((i.04130!$E$46-i.04130!$E$39-i.04130!$E$40)*i.04166a!E$183),(i.04166a!D185-(i.04130!$E$46-i.04130!$E$40-i.04130!$E$39)*i.04166a!E$183),0)</f>
        <v>0</v>
      </c>
    </row>
    <row r="186" spans="1:7" outlineLevel="1" x14ac:dyDescent="0.25">
      <c r="A186" s="1316" t="s">
        <v>2085</v>
      </c>
      <c r="B186" s="587"/>
      <c r="C186" s="567">
        <v>178</v>
      </c>
      <c r="D186" s="689"/>
      <c r="E186" s="568"/>
      <c r="F186" s="569">
        <f>IF(i.04166a!D186&gt;((i.04130!$E$46-i.04130!$E$39-i.04130!$E$40)*i.04166a!E$183),(i.04166a!D186-(i.04130!$E$46-i.04130!$E$40-i.04130!$E$39)*i.04166a!E$183),0)</f>
        <v>0</v>
      </c>
    </row>
    <row r="187" spans="1:7" outlineLevel="1" x14ac:dyDescent="0.25">
      <c r="A187" s="1316" t="s">
        <v>1787</v>
      </c>
      <c r="B187" s="574"/>
      <c r="C187" s="567">
        <v>179</v>
      </c>
      <c r="D187" s="680"/>
      <c r="E187" s="568"/>
      <c r="F187" s="569">
        <f>IF(i.04166a!D187&gt;((i.04130!$E$46-i.04130!$E$39-i.04130!$E$40)*i.04166a!E$183),(i.04166a!D187-(i.04130!$E$46-i.04130!$E$40-i.04130!$E$39)*i.04166a!E$183),0)</f>
        <v>0</v>
      </c>
    </row>
    <row r="188" spans="1:7" outlineLevel="1" x14ac:dyDescent="0.25">
      <c r="A188" s="1316" t="s">
        <v>1788</v>
      </c>
      <c r="B188" s="574"/>
      <c r="C188" s="567">
        <v>180</v>
      </c>
      <c r="D188" s="680"/>
      <c r="E188" s="568"/>
      <c r="F188" s="569">
        <f>IF(i.04166a!D188&gt;((i.04130!$E$46-i.04130!$E$39-i.04130!$E$40)*i.04166a!E$183),(i.04166a!D188-(i.04130!$E$46-i.04130!$E$40-i.04130!$E$39)*i.04166a!E$183),0)</f>
        <v>0</v>
      </c>
    </row>
    <row r="189" spans="1:7" outlineLevel="1" x14ac:dyDescent="0.25">
      <c r="A189" s="1316" t="s">
        <v>2086</v>
      </c>
      <c r="B189" s="574"/>
      <c r="C189" s="567">
        <v>181</v>
      </c>
      <c r="D189" s="680"/>
      <c r="E189" s="568"/>
      <c r="F189" s="569">
        <f>IF(i.04166a!D189&gt;((i.04130!$E$46-i.04130!$E$39-i.04130!$E$40)*i.04166a!E$183),(i.04166a!D189-(i.04130!$E$46-i.04130!$E$40-i.04130!$E$39)*i.04166a!E$183),0)</f>
        <v>0</v>
      </c>
    </row>
    <row r="190" spans="1:7" outlineLevel="1" x14ac:dyDescent="0.25">
      <c r="A190" s="1316" t="s">
        <v>2087</v>
      </c>
      <c r="B190" s="574"/>
      <c r="C190" s="567">
        <v>182</v>
      </c>
      <c r="D190" s="680"/>
      <c r="E190" s="568"/>
      <c r="F190" s="569">
        <f>IF(i.04166a!D190&gt;((i.04130!$E$46-i.04130!$E$39-i.04130!$E$40)*i.04166a!E$183),(i.04166a!D190-(i.04130!$E$46-i.04130!$E$40-i.04130!$E$39)*i.04166a!E$183),0)</f>
        <v>0</v>
      </c>
    </row>
    <row r="191" spans="1:7" outlineLevel="1" x14ac:dyDescent="0.25">
      <c r="A191" s="1316" t="s">
        <v>2088</v>
      </c>
      <c r="B191" s="574"/>
      <c r="C191" s="567">
        <v>183</v>
      </c>
      <c r="D191" s="680"/>
      <c r="E191" s="568"/>
      <c r="F191" s="569">
        <f>IF(i.04166a!D191&gt;((i.04130!$E$46-i.04130!$E$39-i.04130!$E$40)*i.04166a!E$183),(i.04166a!D191-(i.04130!$E$46-i.04130!$E$40-i.04130!$E$39)*i.04166a!E$183),0)</f>
        <v>0</v>
      </c>
    </row>
    <row r="192" spans="1:7" outlineLevel="1" x14ac:dyDescent="0.25">
      <c r="A192" s="1316" t="s">
        <v>2089</v>
      </c>
      <c r="B192" s="574"/>
      <c r="C192" s="567">
        <v>184</v>
      </c>
      <c r="D192" s="680"/>
      <c r="E192" s="568"/>
      <c r="F192" s="569">
        <f>IF(i.04166a!D192&gt;((i.04130!$E$46-i.04130!$E$39-i.04130!$E$40)*i.04166a!E$183),(i.04166a!D192-(i.04130!$E$46-i.04130!$E$40-i.04130!$E$39)*i.04166a!E$183),0)</f>
        <v>0</v>
      </c>
    </row>
    <row r="193" spans="1:7" outlineLevel="1" x14ac:dyDescent="0.25">
      <c r="A193" s="1316" t="s">
        <v>1372</v>
      </c>
      <c r="B193" s="574"/>
      <c r="C193" s="567">
        <v>185</v>
      </c>
      <c r="D193" s="680"/>
      <c r="E193" s="568"/>
      <c r="F193" s="569">
        <f>IF(i.04166a!D193&gt;((i.04130!$E$46-i.04130!$E$39-i.04130!$E$40)*i.04166a!E$183),(i.04166a!D193-(i.04130!$E$46-i.04130!$E$40-i.04130!$E$39)*i.04166a!E$183),0)</f>
        <v>0</v>
      </c>
    </row>
    <row r="194" spans="1:7" outlineLevel="1" x14ac:dyDescent="0.25">
      <c r="A194" s="1316" t="s">
        <v>1373</v>
      </c>
      <c r="B194" s="574"/>
      <c r="C194" s="567">
        <v>186</v>
      </c>
      <c r="D194" s="680"/>
      <c r="E194" s="568"/>
      <c r="F194" s="569">
        <f>IF(i.04166a!D194&gt;((i.04130!$E$46-i.04130!$E$39-i.04130!$E$40)*i.04166a!E$183),(i.04166a!D194-(i.04130!$E$46-i.04130!$E$40-i.04130!$E$39)*i.04166a!E$183),0)</f>
        <v>0</v>
      </c>
    </row>
    <row r="195" spans="1:7" outlineLevel="1" x14ac:dyDescent="0.25">
      <c r="A195" s="1316" t="s">
        <v>1374</v>
      </c>
      <c r="B195" s="574"/>
      <c r="C195" s="567">
        <v>187</v>
      </c>
      <c r="D195" s="680"/>
      <c r="E195" s="568"/>
      <c r="F195" s="569">
        <f>IF(i.04166a!D195&gt;((i.04130!$E$46-i.04130!$E$39-i.04130!$E$40)*i.04166a!E$183),(i.04166a!D195-(i.04130!$E$46-i.04130!$E$40-i.04130!$E$39)*i.04166a!E$183),0)</f>
        <v>0</v>
      </c>
    </row>
    <row r="196" spans="1:7" outlineLevel="1" x14ac:dyDescent="0.25">
      <c r="A196" s="1316" t="s">
        <v>1375</v>
      </c>
      <c r="B196" s="574"/>
      <c r="C196" s="567">
        <v>188</v>
      </c>
      <c r="D196" s="680"/>
      <c r="E196" s="568"/>
      <c r="F196" s="569">
        <f>IF(i.04166a!D196&gt;((i.04130!$E$46-i.04130!$E$39-i.04130!$E$40)*i.04166a!E$183),(i.04166a!D196-(i.04130!$E$46-i.04130!$E$40-i.04130!$E$39)*i.04166a!E$183),0)</f>
        <v>0</v>
      </c>
    </row>
    <row r="197" spans="1:7" outlineLevel="1" x14ac:dyDescent="0.25">
      <c r="A197" s="1316" t="s">
        <v>1376</v>
      </c>
      <c r="B197" s="574"/>
      <c r="C197" s="567">
        <v>189</v>
      </c>
      <c r="D197" s="680"/>
      <c r="E197" s="568"/>
      <c r="F197" s="569">
        <f>IF(i.04166a!D197&gt;((i.04130!$E$46-i.04130!$E$39-i.04130!$E$40)*i.04166a!E$183),(i.04166a!D197-(i.04130!$E$46-i.04130!$E$40-i.04130!$E$39)*i.04166a!E$183),0)</f>
        <v>0</v>
      </c>
    </row>
    <row r="198" spans="1:7" outlineLevel="1" x14ac:dyDescent="0.25">
      <c r="A198" s="1316" t="s">
        <v>1377</v>
      </c>
      <c r="B198" s="574"/>
      <c r="C198" s="567">
        <v>190</v>
      </c>
      <c r="D198" s="680"/>
      <c r="E198" s="568"/>
      <c r="F198" s="569">
        <f>IF(i.04166a!D198&gt;((i.04130!$E$46-i.04130!$E$39-i.04130!$E$40)*i.04166a!E$183),(i.04166a!D198-(i.04130!$E$46-i.04130!$E$40-i.04130!$E$39)*i.04166a!E$183),0)</f>
        <v>0</v>
      </c>
    </row>
    <row r="199" spans="1:7" outlineLevel="1" x14ac:dyDescent="0.25">
      <c r="A199" s="1316" t="s">
        <v>1378</v>
      </c>
      <c r="B199" s="574"/>
      <c r="C199" s="567">
        <v>191</v>
      </c>
      <c r="D199" s="680"/>
      <c r="E199" s="568"/>
      <c r="F199" s="569">
        <f>IF(i.04166a!D199&gt;((i.04130!$E$46-i.04130!$E$39-i.04130!$E$40)*i.04166a!E$183),(i.04166a!D199-(i.04130!$E$46-i.04130!$E$40-i.04130!$E$39)*i.04166a!E$183),0)</f>
        <v>0</v>
      </c>
    </row>
    <row r="200" spans="1:7" outlineLevel="1" x14ac:dyDescent="0.25">
      <c r="A200" s="1316" t="s">
        <v>1379</v>
      </c>
      <c r="B200" s="574"/>
      <c r="C200" s="567">
        <v>192</v>
      </c>
      <c r="D200" s="680"/>
      <c r="E200" s="568"/>
      <c r="F200" s="569">
        <f>IF(i.04166a!D200&gt;((i.04130!$E$46-i.04130!$E$39-i.04130!$E$40)*i.04166a!E$183),(i.04166a!D200-(i.04130!$E$46-i.04130!$E$40-i.04130!$E$39)*i.04166a!E$183),0)</f>
        <v>0</v>
      </c>
    </row>
    <row r="201" spans="1:7" ht="15.75" outlineLevel="1" thickBot="1" x14ac:dyDescent="0.3">
      <c r="A201" s="1316" t="s">
        <v>1380</v>
      </c>
      <c r="B201" s="575" t="s">
        <v>213</v>
      </c>
      <c r="C201" s="567">
        <v>193</v>
      </c>
      <c r="D201" s="681"/>
      <c r="E201" s="571"/>
      <c r="F201" s="576"/>
    </row>
    <row r="202" spans="1:7" ht="25.5" x14ac:dyDescent="0.25">
      <c r="A202" s="1318">
        <v>14</v>
      </c>
      <c r="B202" s="562" t="s">
        <v>1065</v>
      </c>
      <c r="C202" s="572">
        <v>194</v>
      </c>
      <c r="D202" s="677">
        <f>SUM(D203:D208)</f>
        <v>0</v>
      </c>
      <c r="E202" s="564">
        <v>0.01</v>
      </c>
      <c r="F202" s="565">
        <f>SUM(F203:F208)</f>
        <v>0</v>
      </c>
      <c r="G202" s="1378"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row>
    <row r="204" spans="1:7" outlineLevel="1" x14ac:dyDescent="0.25">
      <c r="A204" s="1317">
        <v>14.2</v>
      </c>
      <c r="B204" s="574"/>
      <c r="C204" s="567">
        <v>196</v>
      </c>
      <c r="D204" s="680"/>
      <c r="E204" s="568"/>
      <c r="F204" s="569">
        <f>IF(i.04166a!D204&gt;((i.04130!$E$46-i.04130!$E$39-i.04130!$E$40)*i.04166a!E$202),(i.04166a!D204-(i.04130!$E$46-i.04130!$E$40-i.04130!$E$39)*i.04166a!E$202),0)</f>
        <v>0</v>
      </c>
    </row>
    <row r="205" spans="1:7" outlineLevel="1" x14ac:dyDescent="0.25">
      <c r="A205" s="1317">
        <v>14.3</v>
      </c>
      <c r="B205" s="574"/>
      <c r="C205" s="567">
        <v>197</v>
      </c>
      <c r="D205" s="680"/>
      <c r="E205" s="568"/>
      <c r="F205" s="569">
        <f>IF(i.04166a!D205&gt;((i.04130!$E$46-i.04130!$E$39-i.04130!$E$40)*i.04166a!E$202),(i.04166a!D205-(i.04130!$E$46-i.04130!$E$40-i.04130!$E$39)*i.04166a!E$202),0)</f>
        <v>0</v>
      </c>
    </row>
    <row r="206" spans="1:7" outlineLevel="1" x14ac:dyDescent="0.25">
      <c r="A206" s="1317">
        <v>14.4</v>
      </c>
      <c r="B206" s="574"/>
      <c r="C206" s="567">
        <v>198</v>
      </c>
      <c r="D206" s="680"/>
      <c r="E206" s="568"/>
      <c r="F206" s="569">
        <f>IF(i.04166a!D206&gt;((i.04130!$E$46-i.04130!$E$39-i.04130!$E$40)*i.04166a!E$202),(i.04166a!D206-(i.04130!$E$46-i.04130!$E$40-i.04130!$E$39)*i.04166a!E$202),0)</f>
        <v>0</v>
      </c>
    </row>
    <row r="207" spans="1:7" outlineLevel="1" x14ac:dyDescent="0.25">
      <c r="A207" s="1317">
        <v>14.5</v>
      </c>
      <c r="B207" s="574"/>
      <c r="C207" s="567">
        <v>199</v>
      </c>
      <c r="D207" s="680"/>
      <c r="E207" s="568"/>
      <c r="F207" s="569">
        <f>IF(i.04166a!D207&gt;((i.04130!$E$46-i.04130!$E$39-i.04130!$E$40)*i.04166a!E$202),(i.04166a!D207-(i.04130!$E$46-i.04130!$E$40-i.04130!$E$39)*i.04166a!E$202),0)</f>
        <v>0</v>
      </c>
    </row>
    <row r="208" spans="1:7" ht="15.75" outlineLevel="1" thickBot="1" x14ac:dyDescent="0.3">
      <c r="A208" s="1317">
        <v>14.6</v>
      </c>
      <c r="B208" s="575" t="s">
        <v>213</v>
      </c>
      <c r="C208" s="567">
        <v>200</v>
      </c>
      <c r="D208" s="681"/>
      <c r="E208" s="571"/>
      <c r="F208" s="576"/>
    </row>
    <row r="209" spans="1:7" x14ac:dyDescent="0.25">
      <c r="A209" s="1318">
        <v>15</v>
      </c>
      <c r="B209" s="562" t="s">
        <v>1066</v>
      </c>
      <c r="C209" s="572">
        <v>201</v>
      </c>
      <c r="D209" s="677">
        <f>SUM(D210:D215)</f>
        <v>0</v>
      </c>
      <c r="E209" s="564">
        <v>5.0000000000000001E-3</v>
      </c>
      <c r="F209" s="565">
        <f>SUM(F210:F215)</f>
        <v>0</v>
      </c>
      <c r="G209" s="1378"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row>
    <row r="211" spans="1:7" outlineLevel="1" x14ac:dyDescent="0.25">
      <c r="A211" s="1317">
        <v>15.2</v>
      </c>
      <c r="B211" s="574"/>
      <c r="C211" s="567">
        <v>203</v>
      </c>
      <c r="D211" s="680"/>
      <c r="E211" s="568"/>
      <c r="F211" s="569">
        <f>IF(i.04166a!D211&gt;((i.04130!$E$46-i.04130!$E$39-i.04130!$E$40)*i.04166a!E$209),(i.04166a!D211-(i.04130!$E$46-i.04130!$E$40-i.04130!$E$39)*i.04166a!E$209),0)</f>
        <v>0</v>
      </c>
    </row>
    <row r="212" spans="1:7" outlineLevel="1" x14ac:dyDescent="0.25">
      <c r="A212" s="1317">
        <v>15.3</v>
      </c>
      <c r="B212" s="574"/>
      <c r="C212" s="567">
        <v>204</v>
      </c>
      <c r="D212" s="680"/>
      <c r="E212" s="568"/>
      <c r="F212" s="569">
        <f>IF(i.04166a!D212&gt;((i.04130!$E$46-i.04130!$E$39-i.04130!$E$40)*i.04166a!E$209),(i.04166a!D212-(i.04130!$E$46-i.04130!$E$40-i.04130!$E$39)*i.04166a!E$209),0)</f>
        <v>0</v>
      </c>
    </row>
    <row r="213" spans="1:7" outlineLevel="1" x14ac:dyDescent="0.25">
      <c r="A213" s="1317">
        <v>15.4</v>
      </c>
      <c r="B213" s="574"/>
      <c r="C213" s="567">
        <v>205</v>
      </c>
      <c r="D213" s="680"/>
      <c r="E213" s="568"/>
      <c r="F213" s="569">
        <f>IF(i.04166a!D213&gt;((i.04130!$E$46-i.04130!$E$39-i.04130!$E$40)*i.04166a!E$209),(i.04166a!D213-(i.04130!$E$46-i.04130!$E$40-i.04130!$E$39)*i.04166a!E$209),0)</f>
        <v>0</v>
      </c>
    </row>
    <row r="214" spans="1:7" outlineLevel="1" x14ac:dyDescent="0.25">
      <c r="A214" s="1317">
        <v>15.5</v>
      </c>
      <c r="B214" s="574"/>
      <c r="C214" s="567">
        <v>206</v>
      </c>
      <c r="D214" s="680"/>
      <c r="E214" s="568"/>
      <c r="F214" s="569">
        <f>IF(i.04166a!D214&gt;((i.04130!$E$46-i.04130!$E$39-i.04130!$E$40)*i.04166a!E$209),(i.04166a!D214-(i.04130!$E$46-i.04130!$E$40-i.04130!$E$39)*i.04166a!E$209),0)</f>
        <v>0</v>
      </c>
    </row>
    <row r="215" spans="1:7" ht="15.75" outlineLevel="1" thickBot="1" x14ac:dyDescent="0.3">
      <c r="A215" s="1317">
        <v>15.6</v>
      </c>
      <c r="B215" s="575" t="s">
        <v>213</v>
      </c>
      <c r="C215" s="567">
        <v>207</v>
      </c>
      <c r="D215" s="681"/>
      <c r="E215" s="571"/>
      <c r="F215" s="576"/>
    </row>
    <row r="216" spans="1:7" x14ac:dyDescent="0.25">
      <c r="A216" s="1318">
        <v>16</v>
      </c>
      <c r="B216" s="562" t="s">
        <v>1223</v>
      </c>
      <c r="C216" s="572">
        <v>208</v>
      </c>
      <c r="D216" s="677">
        <f>SUM(D217:D222)</f>
        <v>0</v>
      </c>
      <c r="E216" s="564">
        <v>5.0000000000000001E-3</v>
      </c>
      <c r="F216" s="565">
        <f>SUM(F217:F222)</f>
        <v>0</v>
      </c>
      <c r="G216" s="1378"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row>
    <row r="218" spans="1:7" outlineLevel="1" x14ac:dyDescent="0.25">
      <c r="A218" s="1320">
        <v>16.2</v>
      </c>
      <c r="B218" s="574"/>
      <c r="C218" s="567">
        <v>210</v>
      </c>
      <c r="D218" s="680"/>
      <c r="E218" s="568"/>
      <c r="F218" s="569">
        <f>IF(i.04166a!D218&gt;((i.04130!$E$46-i.04130!$E$39-i.04130!$E$40)*i.04166a!E$216),(i.04166a!D218-(i.04130!$E$46-i.04130!$E$40-i.04130!$E$39)*i.04166a!E$216),0)</f>
        <v>0</v>
      </c>
    </row>
    <row r="219" spans="1:7" outlineLevel="1" x14ac:dyDescent="0.25">
      <c r="A219" s="1320">
        <v>16.3</v>
      </c>
      <c r="B219" s="574"/>
      <c r="C219" s="567">
        <v>211</v>
      </c>
      <c r="D219" s="680"/>
      <c r="E219" s="568"/>
      <c r="F219" s="569">
        <f>IF(i.04166a!D219&gt;((i.04130!$E$46-i.04130!$E$39-i.04130!$E$40)*i.04166a!E$216),(i.04166a!D219-(i.04130!$E$46-i.04130!$E$40-i.04130!$E$39)*i.04166a!E$216),0)</f>
        <v>0</v>
      </c>
    </row>
    <row r="220" spans="1:7" outlineLevel="1" x14ac:dyDescent="0.25">
      <c r="A220" s="1320">
        <v>16.399999999999999</v>
      </c>
      <c r="B220" s="574"/>
      <c r="C220" s="567">
        <v>212</v>
      </c>
      <c r="D220" s="680"/>
      <c r="E220" s="568"/>
      <c r="F220" s="569">
        <f>IF(i.04166a!D220&gt;((i.04130!$E$46-i.04130!$E$39-i.04130!$E$40)*i.04166a!E$216),(i.04166a!D220-(i.04130!$E$46-i.04130!$E$40-i.04130!$E$39)*i.04166a!E$216),0)</f>
        <v>0</v>
      </c>
    </row>
    <row r="221" spans="1:7" outlineLevel="1" x14ac:dyDescent="0.25">
      <c r="A221" s="1320">
        <v>16.5</v>
      </c>
      <c r="B221" s="574"/>
      <c r="C221" s="567">
        <v>213</v>
      </c>
      <c r="D221" s="680"/>
      <c r="E221" s="568"/>
      <c r="F221" s="569">
        <f>IF(i.04166a!D221&gt;((i.04130!$E$46-i.04130!$E$39-i.04130!$E$40)*i.04166a!E$216),(i.04166a!D221-(i.04130!$E$46-i.04130!$E$40-i.04130!$E$39)*i.04166a!E$216),0)</f>
        <v>0</v>
      </c>
    </row>
    <row r="222" spans="1:7" ht="15.75" outlineLevel="1" thickBot="1" x14ac:dyDescent="0.3">
      <c r="A222" s="1320">
        <v>16.600000000000001</v>
      </c>
      <c r="B222" s="575" t="s">
        <v>213</v>
      </c>
      <c r="C222" s="567">
        <v>214</v>
      </c>
      <c r="D222" s="681"/>
      <c r="E222" s="571"/>
      <c r="F222" s="576"/>
    </row>
    <row r="223" spans="1:7" x14ac:dyDescent="0.25">
      <c r="A223" s="1318">
        <v>17</v>
      </c>
      <c r="B223" s="562" t="s">
        <v>1382</v>
      </c>
      <c r="C223" s="572">
        <v>215</v>
      </c>
      <c r="D223" s="677">
        <f>SUM(D224:D234)</f>
        <v>0</v>
      </c>
      <c r="E223" s="564">
        <v>2.5000000000000001E-2</v>
      </c>
      <c r="F223" s="565">
        <f>SUM(F224:F234)</f>
        <v>0</v>
      </c>
      <c r="G223" s="1378"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row>
    <row r="225" spans="1:7" outlineLevel="1" x14ac:dyDescent="0.25">
      <c r="A225" s="1317">
        <v>17.2</v>
      </c>
      <c r="B225" s="574"/>
      <c r="C225" s="567">
        <v>217</v>
      </c>
      <c r="D225" s="680"/>
      <c r="E225" s="568"/>
      <c r="F225" s="569">
        <f>IF(i.04166a!D225&gt;((i.04130!$E$46-i.04130!$E$39-i.04130!$E$40)*i.04166a!E$223),(i.04166a!D225-(i.04130!$E$46-i.04130!$E$40-i.04130!$E$39)*i.04166a!E$223),0)</f>
        <v>0</v>
      </c>
    </row>
    <row r="226" spans="1:7" outlineLevel="1" x14ac:dyDescent="0.25">
      <c r="A226" s="1317">
        <v>17.3</v>
      </c>
      <c r="B226" s="574"/>
      <c r="C226" s="567">
        <v>218</v>
      </c>
      <c r="D226" s="680"/>
      <c r="E226" s="568"/>
      <c r="F226" s="569">
        <f>IF(i.04166a!D226&gt;((i.04130!$E$46-i.04130!$E$39-i.04130!$E$40)*i.04166a!E$223),(i.04166a!D226-(i.04130!$E$46-i.04130!$E$40-i.04130!$E$39)*i.04166a!E$223),0)</f>
        <v>0</v>
      </c>
    </row>
    <row r="227" spans="1:7" outlineLevel="1" x14ac:dyDescent="0.25">
      <c r="A227" s="1317">
        <v>17.399999999999999</v>
      </c>
      <c r="B227" s="574"/>
      <c r="C227" s="567">
        <v>219</v>
      </c>
      <c r="D227" s="680"/>
      <c r="E227" s="568"/>
      <c r="F227" s="569">
        <f>IF(i.04166a!D227&gt;((i.04130!$E$46-i.04130!$E$39-i.04130!$E$40)*i.04166a!E$223),(i.04166a!D227-(i.04130!$E$46-i.04130!$E$40-i.04130!$E$39)*i.04166a!E$223),0)</f>
        <v>0</v>
      </c>
    </row>
    <row r="228" spans="1:7" outlineLevel="1" x14ac:dyDescent="0.25">
      <c r="A228" s="1317">
        <v>17.5</v>
      </c>
      <c r="B228" s="574"/>
      <c r="C228" s="567">
        <v>220</v>
      </c>
      <c r="D228" s="680"/>
      <c r="E228" s="568"/>
      <c r="F228" s="569">
        <f>IF(i.04166a!D228&gt;((i.04130!$E$46-i.04130!$E$39-i.04130!$E$40)*i.04166a!E$223),(i.04166a!D228-(i.04130!$E$46-i.04130!$E$40-i.04130!$E$39)*i.04166a!E$223),0)</f>
        <v>0</v>
      </c>
    </row>
    <row r="229" spans="1:7" outlineLevel="1" x14ac:dyDescent="0.25">
      <c r="A229" s="1317">
        <v>17.600000000000001</v>
      </c>
      <c r="B229" s="574"/>
      <c r="C229" s="567">
        <v>221</v>
      </c>
      <c r="D229" s="680"/>
      <c r="E229" s="568"/>
      <c r="F229" s="569">
        <f>IF(i.04166a!D229&gt;((i.04130!$E$46-i.04130!$E$39-i.04130!$E$40)*i.04166a!E$223),(i.04166a!D229-(i.04130!$E$46-i.04130!$E$40-i.04130!$E$39)*i.04166a!E$223),0)</f>
        <v>0</v>
      </c>
    </row>
    <row r="230" spans="1:7" outlineLevel="1" x14ac:dyDescent="0.25">
      <c r="A230" s="1317">
        <v>17.7</v>
      </c>
      <c r="B230" s="574"/>
      <c r="C230" s="567">
        <v>222</v>
      </c>
      <c r="D230" s="680"/>
      <c r="E230" s="568"/>
      <c r="F230" s="569">
        <f>IF(i.04166a!D230&gt;((i.04130!$E$46-i.04130!$E$39-i.04130!$E$40)*i.04166a!E$223),(i.04166a!D230-(i.04130!$E$46-i.04130!$E$40-i.04130!$E$39)*i.04166a!E$223),0)</f>
        <v>0</v>
      </c>
    </row>
    <row r="231" spans="1:7" outlineLevel="1" x14ac:dyDescent="0.25">
      <c r="A231" s="1317">
        <v>17.8</v>
      </c>
      <c r="B231" s="574"/>
      <c r="C231" s="567">
        <v>223</v>
      </c>
      <c r="D231" s="680"/>
      <c r="E231" s="568"/>
      <c r="F231" s="569">
        <f>IF(i.04166a!D231&gt;((i.04130!$E$46-i.04130!$E$39-i.04130!$E$40)*i.04166a!E$223),(i.04166a!D231-(i.04130!$E$46-i.04130!$E$40-i.04130!$E$39)*i.04166a!E$223),0)</f>
        <v>0</v>
      </c>
    </row>
    <row r="232" spans="1:7" outlineLevel="1" x14ac:dyDescent="0.25">
      <c r="A232" s="1317">
        <v>17.899999999999999</v>
      </c>
      <c r="B232" s="574"/>
      <c r="C232" s="567">
        <v>224</v>
      </c>
      <c r="D232" s="680"/>
      <c r="E232" s="568"/>
      <c r="F232" s="569">
        <f>IF(i.04166a!D232&gt;((i.04130!$E$46-i.04130!$E$39-i.04130!$E$40)*i.04166a!E$223),(i.04166a!D232-(i.04130!$E$46-i.04130!$E$40-i.04130!$E$39)*i.04166a!E$223),0)</f>
        <v>0</v>
      </c>
    </row>
    <row r="233" spans="1:7" outlineLevel="1" x14ac:dyDescent="0.25">
      <c r="A233" s="1321">
        <v>17.100000000000001</v>
      </c>
      <c r="B233" s="574"/>
      <c r="C233" s="567">
        <v>225</v>
      </c>
      <c r="D233" s="680"/>
      <c r="E233" s="568"/>
      <c r="F233" s="569">
        <f>IF(i.04166a!D233&gt;((i.04130!$E$46-i.04130!$E$39-i.04130!$E$40)*i.04166a!E$223),(i.04166a!D233-(i.04130!$E$46-i.04130!$E$40-i.04130!$E$39)*i.04166a!E$223),0)</f>
        <v>0</v>
      </c>
    </row>
    <row r="234" spans="1:7" ht="15.75" outlineLevel="1" thickBot="1" x14ac:dyDescent="0.3">
      <c r="A234" s="1321">
        <v>17.11</v>
      </c>
      <c r="B234" s="575" t="s">
        <v>213</v>
      </c>
      <c r="C234" s="567">
        <v>226</v>
      </c>
      <c r="D234" s="681"/>
      <c r="E234" s="571"/>
      <c r="F234" s="576"/>
    </row>
    <row r="235" spans="1:7" ht="25.5" x14ac:dyDescent="0.25">
      <c r="A235" s="1318">
        <v>18</v>
      </c>
      <c r="B235" s="562" t="s">
        <v>1848</v>
      </c>
      <c r="C235" s="572">
        <v>227</v>
      </c>
      <c r="D235" s="677">
        <f>SUM(D236:D256)</f>
        <v>0</v>
      </c>
      <c r="E235" s="564">
        <v>0.05</v>
      </c>
      <c r="F235" s="565">
        <f>SUM(F236:F256)</f>
        <v>0</v>
      </c>
      <c r="G235" s="1378"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row>
    <row r="237" spans="1:7" outlineLevel="1" x14ac:dyDescent="0.25">
      <c r="A237" s="1317">
        <v>18.2</v>
      </c>
      <c r="B237" s="574"/>
      <c r="C237" s="567">
        <v>229</v>
      </c>
      <c r="D237" s="680"/>
      <c r="E237" s="568"/>
      <c r="F237" s="569">
        <f>IF(i.04166a!D237&gt;((i.04130!$E$46-i.04130!$E$39-i.04130!$E$40)*i.04166a!E$235),(i.04166a!D237-(i.04130!$E$46-i.04130!$E$40-i.04130!$E$39)*i.04166a!E$235),0)</f>
        <v>0</v>
      </c>
    </row>
    <row r="238" spans="1:7" outlineLevel="1" x14ac:dyDescent="0.25">
      <c r="A238" s="1317">
        <v>18.3</v>
      </c>
      <c r="B238" s="574"/>
      <c r="C238" s="567">
        <v>230</v>
      </c>
      <c r="D238" s="680"/>
      <c r="E238" s="568"/>
      <c r="F238" s="569">
        <f>IF(i.04166a!D238&gt;((i.04130!$E$46-i.04130!$E$39-i.04130!$E$40)*i.04166a!E$235),(i.04166a!D238-(i.04130!$E$46-i.04130!$E$40-i.04130!$E$39)*i.04166a!E$235),0)</f>
        <v>0</v>
      </c>
    </row>
    <row r="239" spans="1:7" outlineLevel="1" x14ac:dyDescent="0.25">
      <c r="A239" s="1317">
        <v>18.399999999999999</v>
      </c>
      <c r="B239" s="574"/>
      <c r="C239" s="567">
        <v>231</v>
      </c>
      <c r="D239" s="680"/>
      <c r="E239" s="568"/>
      <c r="F239" s="569">
        <f>IF(i.04166a!D239&gt;((i.04130!$E$46-i.04130!$E$39-i.04130!$E$40)*i.04166a!E$235),(i.04166a!D239-(i.04130!$E$46-i.04130!$E$40-i.04130!$E$39)*i.04166a!E$235),0)</f>
        <v>0</v>
      </c>
    </row>
    <row r="240" spans="1:7" outlineLevel="1" x14ac:dyDescent="0.25">
      <c r="A240" s="1317">
        <v>18.5</v>
      </c>
      <c r="B240" s="574"/>
      <c r="C240" s="567">
        <v>232</v>
      </c>
      <c r="D240" s="680"/>
      <c r="E240" s="568"/>
      <c r="F240" s="569">
        <f>IF(i.04166a!D240&gt;((i.04130!$E$46-i.04130!$E$39-i.04130!$E$40)*i.04166a!E$235),(i.04166a!D240-(i.04130!$E$46-i.04130!$E$40-i.04130!$E$39)*i.04166a!E$235),0)</f>
        <v>0</v>
      </c>
    </row>
    <row r="241" spans="1:6" outlineLevel="1" x14ac:dyDescent="0.25">
      <c r="A241" s="1317">
        <v>18.600000000000001</v>
      </c>
      <c r="B241" s="574"/>
      <c r="C241" s="567">
        <v>233</v>
      </c>
      <c r="D241" s="680"/>
      <c r="E241" s="568"/>
      <c r="F241" s="569">
        <f>IF(i.04166a!D241&gt;((i.04130!$E$46-i.04130!$E$39-i.04130!$E$40)*i.04166a!E$235),(i.04166a!D241-(i.04130!$E$46-i.04130!$E$40-i.04130!$E$39)*i.04166a!E$235),0)</f>
        <v>0</v>
      </c>
    </row>
    <row r="242" spans="1:6" outlineLevel="1" x14ac:dyDescent="0.25">
      <c r="A242" s="1317">
        <v>18.7</v>
      </c>
      <c r="B242" s="574"/>
      <c r="C242" s="567">
        <v>234</v>
      </c>
      <c r="D242" s="680"/>
      <c r="E242" s="568"/>
      <c r="F242" s="569">
        <f>IF(i.04166a!D242&gt;((i.04130!$E$46-i.04130!$E$39-i.04130!$E$40)*i.04166a!E$235),(i.04166a!D242-(i.04130!$E$46-i.04130!$E$40-i.04130!$E$39)*i.04166a!E$235),0)</f>
        <v>0</v>
      </c>
    </row>
    <row r="243" spans="1:6" outlineLevel="1" x14ac:dyDescent="0.25">
      <c r="A243" s="1317">
        <v>18.8</v>
      </c>
      <c r="B243" s="574"/>
      <c r="C243" s="567">
        <v>235</v>
      </c>
      <c r="D243" s="680"/>
      <c r="E243" s="568"/>
      <c r="F243" s="569">
        <f>IF(i.04166a!D243&gt;((i.04130!$E$46-i.04130!$E$39-i.04130!$E$40)*i.04166a!E$235),(i.04166a!D243-(i.04130!$E$46-i.04130!$E$40-i.04130!$E$39)*i.04166a!E$235),0)</f>
        <v>0</v>
      </c>
    </row>
    <row r="244" spans="1:6" outlineLevel="1" x14ac:dyDescent="0.25">
      <c r="A244" s="1317">
        <v>18.899999999999999</v>
      </c>
      <c r="B244" s="574"/>
      <c r="C244" s="567">
        <v>236</v>
      </c>
      <c r="D244" s="680"/>
      <c r="E244" s="568"/>
      <c r="F244" s="569">
        <f>IF(i.04166a!D244&gt;((i.04130!$E$46-i.04130!$E$39-i.04130!$E$40)*i.04166a!E$235),(i.04166a!D244-(i.04130!$E$46-i.04130!$E$40-i.04130!$E$39)*i.04166a!E$235),0)</f>
        <v>0</v>
      </c>
    </row>
    <row r="245" spans="1:6" outlineLevel="1" x14ac:dyDescent="0.25">
      <c r="A245" s="1321">
        <v>18.100000000000001</v>
      </c>
      <c r="B245" s="574"/>
      <c r="C245" s="567">
        <v>237</v>
      </c>
      <c r="D245" s="680"/>
      <c r="E245" s="568"/>
      <c r="F245" s="569">
        <f>IF(i.04166a!D245&gt;((i.04130!$E$46-i.04130!$E$39-i.04130!$E$40)*i.04166a!E$235),(i.04166a!D245-(i.04130!$E$46-i.04130!$E$40-i.04130!$E$39)*i.04166a!E$235),0)</f>
        <v>0</v>
      </c>
    </row>
    <row r="246" spans="1:6" outlineLevel="1" x14ac:dyDescent="0.25">
      <c r="A246" s="1321">
        <v>18.11</v>
      </c>
      <c r="B246" s="574"/>
      <c r="C246" s="567">
        <v>238</v>
      </c>
      <c r="D246" s="680"/>
      <c r="E246" s="568"/>
      <c r="F246" s="569">
        <f>IF(i.04166a!D246&gt;((i.04130!$E$46-i.04130!$E$39-i.04130!$E$40)*i.04166a!E$235),(i.04166a!D246-(i.04130!$E$46-i.04130!$E$40-i.04130!$E$39)*i.04166a!E$235),0)</f>
        <v>0</v>
      </c>
    </row>
    <row r="247" spans="1:6" outlineLevel="1" x14ac:dyDescent="0.25">
      <c r="A247" s="1321">
        <v>18.12</v>
      </c>
      <c r="B247" s="574"/>
      <c r="C247" s="567">
        <v>239</v>
      </c>
      <c r="D247" s="680"/>
      <c r="E247" s="568"/>
      <c r="F247" s="569">
        <f>IF(i.04166a!D247&gt;((i.04130!$E$46-i.04130!$E$39-i.04130!$E$40)*i.04166a!E$235),(i.04166a!D247-(i.04130!$E$46-i.04130!$E$40-i.04130!$E$39)*i.04166a!E$235),0)</f>
        <v>0</v>
      </c>
    </row>
    <row r="248" spans="1:6" outlineLevel="1" x14ac:dyDescent="0.25">
      <c r="A248" s="1321">
        <v>18.13</v>
      </c>
      <c r="B248" s="574"/>
      <c r="C248" s="567">
        <v>240</v>
      </c>
      <c r="D248" s="680"/>
      <c r="E248" s="568"/>
      <c r="F248" s="569">
        <f>IF(i.04166a!D248&gt;((i.04130!$E$46-i.04130!$E$39-i.04130!$E$40)*i.04166a!E$235),(i.04166a!D248-(i.04130!$E$46-i.04130!$E$40-i.04130!$E$39)*i.04166a!E$235),0)</f>
        <v>0</v>
      </c>
    </row>
    <row r="249" spans="1:6" outlineLevel="1" x14ac:dyDescent="0.25">
      <c r="A249" s="1321">
        <v>18.14</v>
      </c>
      <c r="B249" s="574"/>
      <c r="C249" s="567">
        <v>241</v>
      </c>
      <c r="D249" s="680"/>
      <c r="E249" s="568"/>
      <c r="F249" s="569">
        <f>IF(i.04166a!D249&gt;((i.04130!$E$46-i.04130!$E$39-i.04130!$E$40)*i.04166a!E$235),(i.04166a!D249-(i.04130!$E$46-i.04130!$E$40-i.04130!$E$39)*i.04166a!E$235),0)</f>
        <v>0</v>
      </c>
    </row>
    <row r="250" spans="1:6" outlineLevel="1" x14ac:dyDescent="0.25">
      <c r="A250" s="1321">
        <v>18.149999999999999</v>
      </c>
      <c r="B250" s="574"/>
      <c r="C250" s="567">
        <v>242</v>
      </c>
      <c r="D250" s="680"/>
      <c r="E250" s="568"/>
      <c r="F250" s="569">
        <f>IF(i.04166a!D250&gt;((i.04130!$E$46-i.04130!$E$39-i.04130!$E$40)*i.04166a!E$235),(i.04166a!D250-(i.04130!$E$46-i.04130!$E$40-i.04130!$E$39)*i.04166a!E$235),0)</f>
        <v>0</v>
      </c>
    </row>
    <row r="251" spans="1:6" outlineLevel="1" x14ac:dyDescent="0.25">
      <c r="A251" s="1321">
        <v>18.16</v>
      </c>
      <c r="B251" s="574"/>
      <c r="C251" s="567">
        <v>243</v>
      </c>
      <c r="D251" s="680"/>
      <c r="E251" s="568"/>
      <c r="F251" s="569">
        <f>IF(i.04166a!D251&gt;((i.04130!$E$46-i.04130!$E$39-i.04130!$E$40)*i.04166a!E$235),(i.04166a!D251-(i.04130!$E$46-i.04130!$E$40-i.04130!$E$39)*i.04166a!E$235),0)</f>
        <v>0</v>
      </c>
    </row>
    <row r="252" spans="1:6" outlineLevel="1" x14ac:dyDescent="0.25">
      <c r="A252" s="1321">
        <v>18.170000000000002</v>
      </c>
      <c r="B252" s="574"/>
      <c r="C252" s="567">
        <v>244</v>
      </c>
      <c r="D252" s="680"/>
      <c r="E252" s="568"/>
      <c r="F252" s="569">
        <f>IF(i.04166a!D252&gt;((i.04130!$E$46-i.04130!$E$39-i.04130!$E$40)*i.04166a!E$235),(i.04166a!D252-(i.04130!$E$46-i.04130!$E$40-i.04130!$E$39)*i.04166a!E$235),0)</f>
        <v>0</v>
      </c>
    </row>
    <row r="253" spans="1:6" outlineLevel="1" x14ac:dyDescent="0.25">
      <c r="A253" s="1321">
        <v>18.18</v>
      </c>
      <c r="B253" s="574"/>
      <c r="C253" s="567">
        <v>245</v>
      </c>
      <c r="D253" s="680"/>
      <c r="E253" s="568"/>
      <c r="F253" s="569">
        <f>IF(i.04166a!D253&gt;((i.04130!$E$46-i.04130!$E$39-i.04130!$E$40)*i.04166a!E$235),(i.04166a!D253-(i.04130!$E$46-i.04130!$E$40-i.04130!$E$39)*i.04166a!E$235),0)</f>
        <v>0</v>
      </c>
    </row>
    <row r="254" spans="1:6" outlineLevel="1" x14ac:dyDescent="0.25">
      <c r="A254" s="1321">
        <v>18.190000000000001</v>
      </c>
      <c r="B254" s="574"/>
      <c r="C254" s="567">
        <v>246</v>
      </c>
      <c r="D254" s="680"/>
      <c r="E254" s="568"/>
      <c r="F254" s="569">
        <f>IF(i.04166a!D254&gt;((i.04130!$E$46-i.04130!$E$39-i.04130!$E$40)*i.04166a!E$235),(i.04166a!D254-(i.04130!$E$46-i.04130!$E$40-i.04130!$E$39)*i.04166a!E$235),0)</f>
        <v>0</v>
      </c>
    </row>
    <row r="255" spans="1:6" outlineLevel="1" x14ac:dyDescent="0.25">
      <c r="A255" s="1321">
        <v>18.2</v>
      </c>
      <c r="B255" s="574"/>
      <c r="C255" s="567">
        <v>247</v>
      </c>
      <c r="D255" s="680"/>
      <c r="E255" s="568"/>
      <c r="F255" s="569">
        <f>IF(i.04166a!D255&gt;((i.04130!$E$46-i.04130!$E$39-i.04130!$E$40)*i.04166a!E$235),(i.04166a!D255-(i.04130!$E$46-i.04130!$E$40-i.04130!$E$39)*i.04166a!E$235),0)</f>
        <v>0</v>
      </c>
    </row>
    <row r="256" spans="1:6" ht="15.75" outlineLevel="1" thickBot="1" x14ac:dyDescent="0.3">
      <c r="A256" s="1321">
        <v>18.21</v>
      </c>
      <c r="B256" s="575" t="s">
        <v>213</v>
      </c>
      <c r="C256" s="567">
        <v>248</v>
      </c>
      <c r="D256" s="681"/>
      <c r="E256" s="571"/>
      <c r="F256" s="576"/>
    </row>
    <row r="257" spans="1:7" ht="15.75" thickBot="1" x14ac:dyDescent="0.3">
      <c r="A257" s="1314">
        <v>19</v>
      </c>
      <c r="B257" s="581" t="s">
        <v>42</v>
      </c>
      <c r="C257" s="572">
        <v>249</v>
      </c>
      <c r="D257" s="685">
        <f>i.04130!E30</f>
        <v>0</v>
      </c>
      <c r="E257" s="582">
        <v>0.05</v>
      </c>
      <c r="F257" s="583">
        <f>IF(i.04166a!D257&gt;((i.04130!$E$46-i.04130!$E$39-i.04130!$E$40)*i.04166a!E$257),(i.04166a!D257-(i.04130!$E$46-i.04130!$E$40-i.04130!$E$39)*i.04166a!E$257),0)</f>
        <v>0</v>
      </c>
    </row>
    <row r="258" spans="1:7" x14ac:dyDescent="0.25">
      <c r="A258" s="1318">
        <v>20</v>
      </c>
      <c r="B258" s="562" t="s">
        <v>1383</v>
      </c>
      <c r="C258" s="572">
        <v>250</v>
      </c>
      <c r="D258" s="677">
        <f>SUM(D259:D269)</f>
        <v>0</v>
      </c>
      <c r="E258" s="564">
        <v>0.05</v>
      </c>
      <c r="F258" s="565">
        <f>SUM(F259:F269)</f>
        <v>0</v>
      </c>
      <c r="G258" s="1378"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17">
        <v>20.11</v>
      </c>
      <c r="B269" s="575" t="s">
        <v>213</v>
      </c>
      <c r="C269" s="567">
        <v>261</v>
      </c>
      <c r="D269" s="681"/>
      <c r="E269" s="571"/>
      <c r="F269" s="576"/>
    </row>
    <row r="270" spans="1:7" ht="15.75" thickBot="1" x14ac:dyDescent="0.3">
      <c r="A270" s="1314">
        <v>21</v>
      </c>
      <c r="B270" s="581" t="s">
        <v>1384</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314">
        <v>22</v>
      </c>
      <c r="B271" s="581" t="s">
        <v>1385</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18">
        <v>25</v>
      </c>
      <c r="B274" s="562" t="s">
        <v>1386</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5.75" outlineLevel="1" thickBot="1" x14ac:dyDescent="0.3">
      <c r="A305" s="1317">
        <v>25.31</v>
      </c>
      <c r="B305" s="588" t="s">
        <v>213</v>
      </c>
      <c r="C305" s="567">
        <v>297</v>
      </c>
      <c r="D305" s="682"/>
      <c r="E305" s="568"/>
      <c r="F305" s="589"/>
    </row>
    <row r="306" spans="1:6" ht="51" x14ac:dyDescent="0.25">
      <c r="A306" s="1318">
        <v>26</v>
      </c>
      <c r="B306" s="562" t="s">
        <v>1388</v>
      </c>
      <c r="C306" s="563">
        <v>298</v>
      </c>
      <c r="D306" s="690">
        <f>SUM(D307,D319,D331,D343,D355,D367,D379,D391,D403,D415,D427)</f>
        <v>0</v>
      </c>
      <c r="E306" s="564">
        <v>0.5</v>
      </c>
      <c r="F306" s="593">
        <f>SUM(F307,F319,F331,F343,F355,F367,F379,F391,F403,F415,F427)</f>
        <v>0</v>
      </c>
    </row>
    <row r="307" spans="1:6" outlineLevel="1" x14ac:dyDescent="0.25">
      <c r="A307" s="1317">
        <v>25.1</v>
      </c>
      <c r="B307" s="1322" t="s">
        <v>1389</v>
      </c>
      <c r="C307" s="567">
        <v>299</v>
      </c>
      <c r="D307" s="691">
        <f>SUM(D308:D318)</f>
        <v>0</v>
      </c>
      <c r="E307" s="568"/>
      <c r="F307" s="592">
        <f>IF(i.04166a!D307&gt;((i.04130!$E$46-i.04130!$E$39-i.04130!$E$40)*i.04166a!E$306),(i.04166a!D307-(i.04130!$E$46-i.04130!$E$40-i.04130!$E$39)*i.04166a!E$306),0)</f>
        <v>0</v>
      </c>
    </row>
    <row r="308" spans="1:6" outlineLevel="2" x14ac:dyDescent="0.25">
      <c r="A308" s="1316" t="s">
        <v>2090</v>
      </c>
      <c r="B308" s="574"/>
      <c r="C308" s="567">
        <v>300</v>
      </c>
      <c r="D308" s="680"/>
      <c r="E308" s="568"/>
      <c r="F308" s="1651"/>
    </row>
    <row r="309" spans="1:6" outlineLevel="2" x14ac:dyDescent="0.25">
      <c r="A309" s="1316" t="s">
        <v>2091</v>
      </c>
      <c r="B309" s="574" t="s">
        <v>1390</v>
      </c>
      <c r="C309" s="567">
        <v>301</v>
      </c>
      <c r="D309" s="680"/>
      <c r="E309" s="568"/>
      <c r="F309" s="1652"/>
    </row>
    <row r="310" spans="1:6" outlineLevel="2" x14ac:dyDescent="0.25">
      <c r="A310" s="1316" t="s">
        <v>2092</v>
      </c>
      <c r="B310" s="574" t="s">
        <v>1391</v>
      </c>
      <c r="C310" s="567">
        <v>302</v>
      </c>
      <c r="D310" s="680"/>
      <c r="E310" s="568"/>
      <c r="F310" s="1652"/>
    </row>
    <row r="311" spans="1:6" outlineLevel="2" x14ac:dyDescent="0.25">
      <c r="A311" s="1316" t="s">
        <v>2093</v>
      </c>
      <c r="B311" s="574" t="s">
        <v>1392</v>
      </c>
      <c r="C311" s="567">
        <v>303</v>
      </c>
      <c r="D311" s="680"/>
      <c r="E311" s="568"/>
      <c r="F311" s="1652"/>
    </row>
    <row r="312" spans="1:6" outlineLevel="2" x14ac:dyDescent="0.25">
      <c r="A312" s="1316" t="s">
        <v>2094</v>
      </c>
      <c r="B312" s="574" t="s">
        <v>1393</v>
      </c>
      <c r="C312" s="567">
        <v>304</v>
      </c>
      <c r="D312" s="680"/>
      <c r="E312" s="568"/>
      <c r="F312" s="1652"/>
    </row>
    <row r="313" spans="1:6" outlineLevel="2" x14ac:dyDescent="0.25">
      <c r="A313" s="1316" t="s">
        <v>2095</v>
      </c>
      <c r="B313" s="574" t="s">
        <v>1394</v>
      </c>
      <c r="C313" s="567">
        <v>305</v>
      </c>
      <c r="D313" s="680"/>
      <c r="E313" s="568"/>
      <c r="F313" s="1652"/>
    </row>
    <row r="314" spans="1:6" outlineLevel="2" x14ac:dyDescent="0.25">
      <c r="A314" s="1316" t="s">
        <v>2096</v>
      </c>
      <c r="B314" s="574" t="s">
        <v>1395</v>
      </c>
      <c r="C314" s="567">
        <v>306</v>
      </c>
      <c r="D314" s="680"/>
      <c r="E314" s="568"/>
      <c r="F314" s="1652"/>
    </row>
    <row r="315" spans="1:6" outlineLevel="2" x14ac:dyDescent="0.25">
      <c r="A315" s="1316" t="s">
        <v>2097</v>
      </c>
      <c r="B315" s="574" t="s">
        <v>1396</v>
      </c>
      <c r="C315" s="567">
        <v>307</v>
      </c>
      <c r="D315" s="680"/>
      <c r="E315" s="568"/>
      <c r="F315" s="1652"/>
    </row>
    <row r="316" spans="1:6" outlineLevel="2" x14ac:dyDescent="0.25">
      <c r="A316" s="1316" t="s">
        <v>2098</v>
      </c>
      <c r="B316" s="574" t="s">
        <v>1397</v>
      </c>
      <c r="C316" s="567">
        <v>308</v>
      </c>
      <c r="D316" s="680"/>
      <c r="E316" s="568"/>
      <c r="F316" s="1652"/>
    </row>
    <row r="317" spans="1:6" outlineLevel="2" x14ac:dyDescent="0.25">
      <c r="A317" s="1316" t="s">
        <v>2099</v>
      </c>
      <c r="B317" s="574" t="s">
        <v>1398</v>
      </c>
      <c r="C317" s="567">
        <v>309</v>
      </c>
      <c r="D317" s="680"/>
      <c r="E317" s="568"/>
      <c r="F317" s="1652"/>
    </row>
    <row r="318" spans="1:6" outlineLevel="2" x14ac:dyDescent="0.25">
      <c r="A318" s="1316" t="s">
        <v>2100</v>
      </c>
      <c r="B318" s="594" t="s">
        <v>213</v>
      </c>
      <c r="C318" s="567">
        <v>310</v>
      </c>
      <c r="D318" s="680"/>
      <c r="E318" s="568"/>
      <c r="F318" s="1653"/>
    </row>
    <row r="319" spans="1:6" outlineLevel="1" x14ac:dyDescent="0.25">
      <c r="A319" s="1317">
        <v>26.2</v>
      </c>
      <c r="B319" s="1322" t="s">
        <v>1399</v>
      </c>
      <c r="C319" s="567">
        <v>311</v>
      </c>
      <c r="D319" s="691">
        <f>SUM(D320:D330)</f>
        <v>0</v>
      </c>
      <c r="E319" s="568"/>
      <c r="F319" s="592">
        <f>IF(i.04166a!D319&gt;((i.04130!$E$46-i.04130!$E$39-i.04130!$E$40)*i.04166a!E$306),(i.04166a!D319-(i.04130!$E$46-i.04130!$E$40-i.04130!$E$39)*i.04166a!E$306),0)</f>
        <v>0</v>
      </c>
    </row>
    <row r="320" spans="1:6" outlineLevel="2" x14ac:dyDescent="0.25">
      <c r="A320" s="1316" t="s">
        <v>2101</v>
      </c>
      <c r="B320" s="574"/>
      <c r="C320" s="567">
        <v>312</v>
      </c>
      <c r="D320" s="680"/>
      <c r="E320" s="568"/>
      <c r="F320" s="1651"/>
    </row>
    <row r="321" spans="1:6" outlineLevel="2" x14ac:dyDescent="0.25">
      <c r="A321" s="1316" t="s">
        <v>2102</v>
      </c>
      <c r="B321" s="574" t="s">
        <v>1390</v>
      </c>
      <c r="C321" s="567">
        <v>313</v>
      </c>
      <c r="D321" s="680"/>
      <c r="E321" s="568"/>
      <c r="F321" s="1652"/>
    </row>
    <row r="322" spans="1:6" outlineLevel="2" x14ac:dyDescent="0.25">
      <c r="A322" s="1316" t="s">
        <v>2103</v>
      </c>
      <c r="B322" s="574" t="s">
        <v>1391</v>
      </c>
      <c r="C322" s="567">
        <v>314</v>
      </c>
      <c r="D322" s="680"/>
      <c r="E322" s="568"/>
      <c r="F322" s="1652"/>
    </row>
    <row r="323" spans="1:6" outlineLevel="2" x14ac:dyDescent="0.25">
      <c r="A323" s="1316" t="s">
        <v>2104</v>
      </c>
      <c r="B323" s="574" t="s">
        <v>1392</v>
      </c>
      <c r="C323" s="567">
        <v>315</v>
      </c>
      <c r="D323" s="680"/>
      <c r="E323" s="568"/>
      <c r="F323" s="1652"/>
    </row>
    <row r="324" spans="1:6" outlineLevel="2" x14ac:dyDescent="0.25">
      <c r="A324" s="1316" t="s">
        <v>2105</v>
      </c>
      <c r="B324" s="574" t="s">
        <v>1393</v>
      </c>
      <c r="C324" s="567">
        <v>316</v>
      </c>
      <c r="D324" s="680"/>
      <c r="E324" s="568"/>
      <c r="F324" s="1652"/>
    </row>
    <row r="325" spans="1:6" outlineLevel="2" x14ac:dyDescent="0.25">
      <c r="A325" s="1316" t="s">
        <v>2106</v>
      </c>
      <c r="B325" s="574" t="s">
        <v>1394</v>
      </c>
      <c r="C325" s="567">
        <v>317</v>
      </c>
      <c r="D325" s="680"/>
      <c r="E325" s="568"/>
      <c r="F325" s="1652"/>
    </row>
    <row r="326" spans="1:6" outlineLevel="2" x14ac:dyDescent="0.25">
      <c r="A326" s="1316" t="s">
        <v>2107</v>
      </c>
      <c r="B326" s="574" t="s">
        <v>1395</v>
      </c>
      <c r="C326" s="567">
        <v>318</v>
      </c>
      <c r="D326" s="680"/>
      <c r="E326" s="568"/>
      <c r="F326" s="1652"/>
    </row>
    <row r="327" spans="1:6" outlineLevel="2" x14ac:dyDescent="0.25">
      <c r="A327" s="1316" t="s">
        <v>2108</v>
      </c>
      <c r="B327" s="574" t="s">
        <v>1396</v>
      </c>
      <c r="C327" s="567">
        <v>319</v>
      </c>
      <c r="D327" s="680"/>
      <c r="E327" s="568"/>
      <c r="F327" s="1652"/>
    </row>
    <row r="328" spans="1:6" outlineLevel="2" x14ac:dyDescent="0.25">
      <c r="A328" s="1316" t="s">
        <v>2109</v>
      </c>
      <c r="B328" s="574" t="s">
        <v>1397</v>
      </c>
      <c r="C328" s="567">
        <v>320</v>
      </c>
      <c r="D328" s="680"/>
      <c r="E328" s="568"/>
      <c r="F328" s="1652"/>
    </row>
    <row r="329" spans="1:6" outlineLevel="2" x14ac:dyDescent="0.25">
      <c r="A329" s="1316" t="s">
        <v>2110</v>
      </c>
      <c r="B329" s="574" t="s">
        <v>1398</v>
      </c>
      <c r="C329" s="567">
        <v>321</v>
      </c>
      <c r="D329" s="680"/>
      <c r="E329" s="568"/>
      <c r="F329" s="1652"/>
    </row>
    <row r="330" spans="1:6" outlineLevel="2" x14ac:dyDescent="0.25">
      <c r="A330" s="1316" t="s">
        <v>2111</v>
      </c>
      <c r="B330" s="594" t="s">
        <v>213</v>
      </c>
      <c r="C330" s="567">
        <v>322</v>
      </c>
      <c r="D330" s="680"/>
      <c r="E330" s="568"/>
      <c r="F330" s="1653"/>
    </row>
    <row r="331" spans="1:6" outlineLevel="1" x14ac:dyDescent="0.25">
      <c r="A331" s="1317">
        <v>26.3</v>
      </c>
      <c r="B331" s="1322" t="s">
        <v>1400</v>
      </c>
      <c r="C331" s="567">
        <v>323</v>
      </c>
      <c r="D331" s="691">
        <f>SUM(D332:D342)</f>
        <v>0</v>
      </c>
      <c r="E331" s="568"/>
      <c r="F331" s="592">
        <f>IF(i.04166a!D331&gt;((i.04130!$E$46-i.04130!$E$39-i.04130!$E$40)*i.04166a!E$306),(i.04166a!D331-(i.04130!$E$46-i.04130!$E$40-i.04130!$E$39)*i.04166a!E$306),0)</f>
        <v>0</v>
      </c>
    </row>
    <row r="332" spans="1:6" outlineLevel="2" x14ac:dyDescent="0.25">
      <c r="A332" s="1316" t="s">
        <v>2112</v>
      </c>
      <c r="B332" s="574"/>
      <c r="C332" s="567">
        <v>324</v>
      </c>
      <c r="D332" s="680"/>
      <c r="E332" s="568"/>
      <c r="F332" s="1651"/>
    </row>
    <row r="333" spans="1:6" outlineLevel="2" x14ac:dyDescent="0.25">
      <c r="A333" s="1316" t="s">
        <v>2113</v>
      </c>
      <c r="B333" s="574" t="s">
        <v>1390</v>
      </c>
      <c r="C333" s="567">
        <v>325</v>
      </c>
      <c r="D333" s="680"/>
      <c r="E333" s="568"/>
      <c r="F333" s="1652"/>
    </row>
    <row r="334" spans="1:6" outlineLevel="2" x14ac:dyDescent="0.25">
      <c r="A334" s="1316" t="s">
        <v>2114</v>
      </c>
      <c r="B334" s="574" t="s">
        <v>1391</v>
      </c>
      <c r="C334" s="567">
        <v>326</v>
      </c>
      <c r="D334" s="680"/>
      <c r="E334" s="568"/>
      <c r="F334" s="1652"/>
    </row>
    <row r="335" spans="1:6" outlineLevel="2" x14ac:dyDescent="0.25">
      <c r="A335" s="1316" t="s">
        <v>2115</v>
      </c>
      <c r="B335" s="574" t="s">
        <v>1392</v>
      </c>
      <c r="C335" s="567">
        <v>327</v>
      </c>
      <c r="D335" s="680"/>
      <c r="E335" s="568"/>
      <c r="F335" s="1652"/>
    </row>
    <row r="336" spans="1:6" outlineLevel="2" x14ac:dyDescent="0.25">
      <c r="A336" s="1316" t="s">
        <v>2116</v>
      </c>
      <c r="B336" s="574" t="s">
        <v>1393</v>
      </c>
      <c r="C336" s="567">
        <v>328</v>
      </c>
      <c r="D336" s="680"/>
      <c r="E336" s="568"/>
      <c r="F336" s="1652"/>
    </row>
    <row r="337" spans="1:6" outlineLevel="2" x14ac:dyDescent="0.25">
      <c r="A337" s="1316" t="s">
        <v>2117</v>
      </c>
      <c r="B337" s="574" t="s">
        <v>1394</v>
      </c>
      <c r="C337" s="567">
        <v>329</v>
      </c>
      <c r="D337" s="680"/>
      <c r="E337" s="568"/>
      <c r="F337" s="1652"/>
    </row>
    <row r="338" spans="1:6" outlineLevel="2" x14ac:dyDescent="0.25">
      <c r="A338" s="1316" t="s">
        <v>2118</v>
      </c>
      <c r="B338" s="574" t="s">
        <v>1395</v>
      </c>
      <c r="C338" s="567">
        <v>330</v>
      </c>
      <c r="D338" s="680"/>
      <c r="E338" s="568"/>
      <c r="F338" s="1652"/>
    </row>
    <row r="339" spans="1:6" outlineLevel="2" x14ac:dyDescent="0.25">
      <c r="A339" s="1316" t="s">
        <v>2119</v>
      </c>
      <c r="B339" s="574" t="s">
        <v>1396</v>
      </c>
      <c r="C339" s="567">
        <v>331</v>
      </c>
      <c r="D339" s="680"/>
      <c r="E339" s="568"/>
      <c r="F339" s="1652"/>
    </row>
    <row r="340" spans="1:6" outlineLevel="2" x14ac:dyDescent="0.25">
      <c r="A340" s="1316" t="s">
        <v>2120</v>
      </c>
      <c r="B340" s="574" t="s">
        <v>1397</v>
      </c>
      <c r="C340" s="567">
        <v>332</v>
      </c>
      <c r="D340" s="680"/>
      <c r="E340" s="568"/>
      <c r="F340" s="1652"/>
    </row>
    <row r="341" spans="1:6" outlineLevel="2" x14ac:dyDescent="0.25">
      <c r="A341" s="1316" t="s">
        <v>2121</v>
      </c>
      <c r="B341" s="574" t="s">
        <v>1398</v>
      </c>
      <c r="C341" s="567">
        <v>333</v>
      </c>
      <c r="D341" s="680"/>
      <c r="E341" s="568"/>
      <c r="F341" s="1652"/>
    </row>
    <row r="342" spans="1:6" outlineLevel="2" x14ac:dyDescent="0.25">
      <c r="A342" s="1316" t="s">
        <v>2122</v>
      </c>
      <c r="B342" s="594" t="s">
        <v>213</v>
      </c>
      <c r="C342" s="567">
        <v>334</v>
      </c>
      <c r="D342" s="680"/>
      <c r="E342" s="568"/>
      <c r="F342" s="1653"/>
    </row>
    <row r="343" spans="1:6" outlineLevel="1" x14ac:dyDescent="0.25">
      <c r="A343" s="1317">
        <v>26.4</v>
      </c>
      <c r="B343" s="1322" t="s">
        <v>1401</v>
      </c>
      <c r="C343" s="567">
        <v>335</v>
      </c>
      <c r="D343" s="691">
        <f>SUM(D344:D354)</f>
        <v>0</v>
      </c>
      <c r="E343" s="568"/>
      <c r="F343" s="592">
        <f>IF(i.04166a!D343&gt;((i.04130!$E$46-i.04130!$E$39-i.04130!$E$40)*i.04166a!E$306),(i.04166a!D343-(i.04130!$E$46-i.04130!$E$40-i.04130!$E$39)*i.04166a!E$306),0)</f>
        <v>0</v>
      </c>
    </row>
    <row r="344" spans="1:6" outlineLevel="2" x14ac:dyDescent="0.25">
      <c r="A344" s="1316" t="s">
        <v>2123</v>
      </c>
      <c r="B344" s="574"/>
      <c r="C344" s="567">
        <v>336</v>
      </c>
      <c r="D344" s="680"/>
      <c r="E344" s="568"/>
      <c r="F344" s="1651"/>
    </row>
    <row r="345" spans="1:6" outlineLevel="2" x14ac:dyDescent="0.25">
      <c r="A345" s="1316" t="s">
        <v>2124</v>
      </c>
      <c r="B345" s="574" t="s">
        <v>1390</v>
      </c>
      <c r="C345" s="567">
        <v>337</v>
      </c>
      <c r="D345" s="680"/>
      <c r="E345" s="568"/>
      <c r="F345" s="1652"/>
    </row>
    <row r="346" spans="1:6" outlineLevel="2" x14ac:dyDescent="0.25">
      <c r="A346" s="1316" t="s">
        <v>2125</v>
      </c>
      <c r="B346" s="574" t="s">
        <v>1391</v>
      </c>
      <c r="C346" s="567">
        <v>338</v>
      </c>
      <c r="D346" s="680"/>
      <c r="E346" s="568"/>
      <c r="F346" s="1652"/>
    </row>
    <row r="347" spans="1:6" outlineLevel="2" x14ac:dyDescent="0.25">
      <c r="A347" s="1316" t="s">
        <v>2126</v>
      </c>
      <c r="B347" s="574" t="s">
        <v>1392</v>
      </c>
      <c r="C347" s="567">
        <v>339</v>
      </c>
      <c r="D347" s="680"/>
      <c r="E347" s="568"/>
      <c r="F347" s="1652"/>
    </row>
    <row r="348" spans="1:6" outlineLevel="2" x14ac:dyDescent="0.25">
      <c r="A348" s="1316" t="s">
        <v>2127</v>
      </c>
      <c r="B348" s="574" t="s">
        <v>1393</v>
      </c>
      <c r="C348" s="567">
        <v>340</v>
      </c>
      <c r="D348" s="680"/>
      <c r="E348" s="568"/>
      <c r="F348" s="1652"/>
    </row>
    <row r="349" spans="1:6" outlineLevel="2" x14ac:dyDescent="0.25">
      <c r="A349" s="1316" t="s">
        <v>2128</v>
      </c>
      <c r="B349" s="574" t="s">
        <v>1394</v>
      </c>
      <c r="C349" s="567">
        <v>341</v>
      </c>
      <c r="D349" s="680"/>
      <c r="E349" s="568"/>
      <c r="F349" s="1652"/>
    </row>
    <row r="350" spans="1:6" outlineLevel="2" x14ac:dyDescent="0.25">
      <c r="A350" s="1316" t="s">
        <v>2129</v>
      </c>
      <c r="B350" s="574" t="s">
        <v>1395</v>
      </c>
      <c r="C350" s="567">
        <v>342</v>
      </c>
      <c r="D350" s="680"/>
      <c r="E350" s="568"/>
      <c r="F350" s="1652"/>
    </row>
    <row r="351" spans="1:6" outlineLevel="2" x14ac:dyDescent="0.25">
      <c r="A351" s="1316" t="s">
        <v>2130</v>
      </c>
      <c r="B351" s="574" t="s">
        <v>1396</v>
      </c>
      <c r="C351" s="567">
        <v>343</v>
      </c>
      <c r="D351" s="680"/>
      <c r="E351" s="568"/>
      <c r="F351" s="1652"/>
    </row>
    <row r="352" spans="1:6" outlineLevel="2" x14ac:dyDescent="0.25">
      <c r="A352" s="1316" t="s">
        <v>2131</v>
      </c>
      <c r="B352" s="574" t="s">
        <v>1397</v>
      </c>
      <c r="C352" s="567">
        <v>344</v>
      </c>
      <c r="D352" s="680"/>
      <c r="E352" s="568"/>
      <c r="F352" s="1652"/>
    </row>
    <row r="353" spans="1:6" outlineLevel="2" x14ac:dyDescent="0.25">
      <c r="A353" s="1316" t="s">
        <v>2132</v>
      </c>
      <c r="B353" s="574" t="s">
        <v>1398</v>
      </c>
      <c r="C353" s="567">
        <v>345</v>
      </c>
      <c r="D353" s="680"/>
      <c r="E353" s="568"/>
      <c r="F353" s="1652"/>
    </row>
    <row r="354" spans="1:6" outlineLevel="2" x14ac:dyDescent="0.25">
      <c r="A354" s="1316" t="s">
        <v>2133</v>
      </c>
      <c r="B354" s="594" t="s">
        <v>213</v>
      </c>
      <c r="C354" s="567">
        <v>346</v>
      </c>
      <c r="D354" s="680"/>
      <c r="E354" s="568"/>
      <c r="F354" s="1653"/>
    </row>
    <row r="355" spans="1:6" outlineLevel="1" x14ac:dyDescent="0.25">
      <c r="A355" s="1317">
        <v>26.5</v>
      </c>
      <c r="B355" s="1322" t="s">
        <v>1402</v>
      </c>
      <c r="C355" s="567">
        <v>347</v>
      </c>
      <c r="D355" s="691">
        <f>SUM(D356:D366)</f>
        <v>0</v>
      </c>
      <c r="E355" s="568"/>
      <c r="F355" s="592">
        <f>IF(i.04166a!D355&gt;((i.04130!$E$46-i.04130!$E$39-i.04130!$E$40)*i.04166a!E$306),(i.04166a!D355-(i.04130!$E$46-i.04130!$E$40-i.04130!$E$39)*i.04166a!E$306),0)</f>
        <v>0</v>
      </c>
    </row>
    <row r="356" spans="1:6" outlineLevel="2" x14ac:dyDescent="0.25">
      <c r="A356" s="1316" t="s">
        <v>2134</v>
      </c>
      <c r="B356" s="574"/>
      <c r="C356" s="567">
        <v>348</v>
      </c>
      <c r="D356" s="680"/>
      <c r="E356" s="568"/>
      <c r="F356" s="1651"/>
    </row>
    <row r="357" spans="1:6" outlineLevel="2" x14ac:dyDescent="0.25">
      <c r="A357" s="1316" t="s">
        <v>2135</v>
      </c>
      <c r="B357" s="574" t="s">
        <v>1390</v>
      </c>
      <c r="C357" s="567">
        <v>349</v>
      </c>
      <c r="D357" s="680"/>
      <c r="E357" s="568"/>
      <c r="F357" s="1652"/>
    </row>
    <row r="358" spans="1:6" outlineLevel="2" x14ac:dyDescent="0.25">
      <c r="A358" s="1316" t="s">
        <v>2136</v>
      </c>
      <c r="B358" s="574" t="s">
        <v>1391</v>
      </c>
      <c r="C358" s="567">
        <v>350</v>
      </c>
      <c r="D358" s="680"/>
      <c r="E358" s="568"/>
      <c r="F358" s="1652"/>
    </row>
    <row r="359" spans="1:6" outlineLevel="2" x14ac:dyDescent="0.25">
      <c r="A359" s="1316" t="s">
        <v>2137</v>
      </c>
      <c r="B359" s="574" t="s">
        <v>1392</v>
      </c>
      <c r="C359" s="567">
        <v>351</v>
      </c>
      <c r="D359" s="680"/>
      <c r="E359" s="568"/>
      <c r="F359" s="1652"/>
    </row>
    <row r="360" spans="1:6" outlineLevel="2" x14ac:dyDescent="0.25">
      <c r="A360" s="1316" t="s">
        <v>2138</v>
      </c>
      <c r="B360" s="574" t="s">
        <v>1393</v>
      </c>
      <c r="C360" s="567">
        <v>352</v>
      </c>
      <c r="D360" s="680"/>
      <c r="E360" s="568"/>
      <c r="F360" s="1652"/>
    </row>
    <row r="361" spans="1:6" outlineLevel="2" x14ac:dyDescent="0.25">
      <c r="A361" s="1316" t="s">
        <v>2139</v>
      </c>
      <c r="B361" s="574" t="s">
        <v>1394</v>
      </c>
      <c r="C361" s="567">
        <v>353</v>
      </c>
      <c r="D361" s="680"/>
      <c r="E361" s="568"/>
      <c r="F361" s="1652"/>
    </row>
    <row r="362" spans="1:6" outlineLevel="2" x14ac:dyDescent="0.25">
      <c r="A362" s="1316" t="s">
        <v>2140</v>
      </c>
      <c r="B362" s="574" t="s">
        <v>1395</v>
      </c>
      <c r="C362" s="567">
        <v>354</v>
      </c>
      <c r="D362" s="680"/>
      <c r="E362" s="568"/>
      <c r="F362" s="1652"/>
    </row>
    <row r="363" spans="1:6" outlineLevel="2" x14ac:dyDescent="0.25">
      <c r="A363" s="1316" t="s">
        <v>2141</v>
      </c>
      <c r="B363" s="574" t="s">
        <v>1396</v>
      </c>
      <c r="C363" s="567">
        <v>355</v>
      </c>
      <c r="D363" s="680"/>
      <c r="E363" s="568"/>
      <c r="F363" s="1652"/>
    </row>
    <row r="364" spans="1:6" outlineLevel="2" x14ac:dyDescent="0.25">
      <c r="A364" s="1316" t="s">
        <v>2142</v>
      </c>
      <c r="B364" s="574" t="s">
        <v>1397</v>
      </c>
      <c r="C364" s="567">
        <v>356</v>
      </c>
      <c r="D364" s="680"/>
      <c r="E364" s="568"/>
      <c r="F364" s="1652"/>
    </row>
    <row r="365" spans="1:6" outlineLevel="2" x14ac:dyDescent="0.25">
      <c r="A365" s="1316" t="s">
        <v>2143</v>
      </c>
      <c r="B365" s="574" t="s">
        <v>1398</v>
      </c>
      <c r="C365" s="567">
        <v>357</v>
      </c>
      <c r="D365" s="680"/>
      <c r="E365" s="568"/>
      <c r="F365" s="1652"/>
    </row>
    <row r="366" spans="1:6" outlineLevel="2" x14ac:dyDescent="0.25">
      <c r="A366" s="1316" t="s">
        <v>2144</v>
      </c>
      <c r="B366" s="594" t="s">
        <v>213</v>
      </c>
      <c r="C366" s="567">
        <v>358</v>
      </c>
      <c r="D366" s="680"/>
      <c r="E366" s="568"/>
      <c r="F366" s="1653"/>
    </row>
    <row r="367" spans="1:6" outlineLevel="1" x14ac:dyDescent="0.25">
      <c r="A367" s="1317">
        <v>26.6</v>
      </c>
      <c r="B367" s="1322" t="s">
        <v>1403</v>
      </c>
      <c r="C367" s="567">
        <v>359</v>
      </c>
      <c r="D367" s="691">
        <f>SUM(D368:D378)</f>
        <v>0</v>
      </c>
      <c r="E367" s="568"/>
      <c r="F367" s="592">
        <f>IF(i.04166a!D367&gt;((i.04130!$E$46-i.04130!$E$39-i.04130!$E$40)*i.04166a!E$306),(i.04166a!D367-(i.04130!$E$46-i.04130!$E$40-i.04130!$E$39)*i.04166a!E$306),0)</f>
        <v>0</v>
      </c>
    </row>
    <row r="368" spans="1:6" outlineLevel="2" x14ac:dyDescent="0.25">
      <c r="A368" s="1316" t="s">
        <v>2145</v>
      </c>
      <c r="B368" s="574"/>
      <c r="C368" s="567">
        <v>360</v>
      </c>
      <c r="D368" s="680"/>
      <c r="E368" s="568"/>
      <c r="F368" s="1651"/>
    </row>
    <row r="369" spans="1:6" outlineLevel="2" x14ac:dyDescent="0.25">
      <c r="A369" s="1316" t="s">
        <v>2146</v>
      </c>
      <c r="B369" s="574" t="s">
        <v>1390</v>
      </c>
      <c r="C369" s="567">
        <v>361</v>
      </c>
      <c r="D369" s="680"/>
      <c r="E369" s="568"/>
      <c r="F369" s="1652"/>
    </row>
    <row r="370" spans="1:6" outlineLevel="2" x14ac:dyDescent="0.25">
      <c r="A370" s="1316" t="s">
        <v>2147</v>
      </c>
      <c r="B370" s="574" t="s">
        <v>1391</v>
      </c>
      <c r="C370" s="567">
        <v>362</v>
      </c>
      <c r="D370" s="680"/>
      <c r="E370" s="568"/>
      <c r="F370" s="1652"/>
    </row>
    <row r="371" spans="1:6" outlineLevel="2" x14ac:dyDescent="0.25">
      <c r="A371" s="1316" t="s">
        <v>2148</v>
      </c>
      <c r="B371" s="574" t="s">
        <v>1392</v>
      </c>
      <c r="C371" s="567">
        <v>363</v>
      </c>
      <c r="D371" s="680"/>
      <c r="E371" s="568"/>
      <c r="F371" s="1652"/>
    </row>
    <row r="372" spans="1:6" outlineLevel="2" x14ac:dyDescent="0.25">
      <c r="A372" s="1316" t="s">
        <v>2149</v>
      </c>
      <c r="B372" s="574" t="s">
        <v>1393</v>
      </c>
      <c r="C372" s="567">
        <v>364</v>
      </c>
      <c r="D372" s="680"/>
      <c r="E372" s="568"/>
      <c r="F372" s="1652"/>
    </row>
    <row r="373" spans="1:6" outlineLevel="2" x14ac:dyDescent="0.25">
      <c r="A373" s="1316" t="s">
        <v>2150</v>
      </c>
      <c r="B373" s="574" t="s">
        <v>1394</v>
      </c>
      <c r="C373" s="567">
        <v>365</v>
      </c>
      <c r="D373" s="680"/>
      <c r="E373" s="568"/>
      <c r="F373" s="1652"/>
    </row>
    <row r="374" spans="1:6" outlineLevel="2" x14ac:dyDescent="0.25">
      <c r="A374" s="1316" t="s">
        <v>2151</v>
      </c>
      <c r="B374" s="574" t="s">
        <v>1395</v>
      </c>
      <c r="C374" s="567">
        <v>366</v>
      </c>
      <c r="D374" s="680"/>
      <c r="E374" s="568"/>
      <c r="F374" s="1652"/>
    </row>
    <row r="375" spans="1:6" outlineLevel="2" x14ac:dyDescent="0.25">
      <c r="A375" s="1316" t="s">
        <v>2152</v>
      </c>
      <c r="B375" s="574" t="s">
        <v>1396</v>
      </c>
      <c r="C375" s="567">
        <v>367</v>
      </c>
      <c r="D375" s="680"/>
      <c r="E375" s="568"/>
      <c r="F375" s="1652"/>
    </row>
    <row r="376" spans="1:6" outlineLevel="2" x14ac:dyDescent="0.25">
      <c r="A376" s="1316" t="s">
        <v>2153</v>
      </c>
      <c r="B376" s="574" t="s">
        <v>1397</v>
      </c>
      <c r="C376" s="567">
        <v>368</v>
      </c>
      <c r="D376" s="680"/>
      <c r="E376" s="568"/>
      <c r="F376" s="1652"/>
    </row>
    <row r="377" spans="1:6" outlineLevel="2" x14ac:dyDescent="0.25">
      <c r="A377" s="1316" t="s">
        <v>2154</v>
      </c>
      <c r="B377" s="574" t="s">
        <v>1398</v>
      </c>
      <c r="C377" s="567">
        <v>369</v>
      </c>
      <c r="D377" s="680"/>
      <c r="E377" s="568"/>
      <c r="F377" s="1652"/>
    </row>
    <row r="378" spans="1:6" outlineLevel="2" x14ac:dyDescent="0.25">
      <c r="A378" s="1316" t="s">
        <v>2155</v>
      </c>
      <c r="B378" s="594" t="s">
        <v>213</v>
      </c>
      <c r="C378" s="567">
        <v>370</v>
      </c>
      <c r="D378" s="680"/>
      <c r="E378" s="568"/>
      <c r="F378" s="1653"/>
    </row>
    <row r="379" spans="1:6" outlineLevel="1" x14ac:dyDescent="0.25">
      <c r="A379" s="1317">
        <v>26.7</v>
      </c>
      <c r="B379" s="1322" t="s">
        <v>1404</v>
      </c>
      <c r="C379" s="567">
        <v>371</v>
      </c>
      <c r="D379" s="691">
        <f>SUM(D380:D390)</f>
        <v>0</v>
      </c>
      <c r="E379" s="568"/>
      <c r="F379" s="592">
        <f>IF(i.04166a!D379&gt;((i.04130!$E$46-i.04130!$E$39-i.04130!$E$40)*i.04166a!E$306),(i.04166a!D379-(i.04130!$E$46-i.04130!$E$40-i.04130!$E$39)*i.04166a!E$306),0)</f>
        <v>0</v>
      </c>
    </row>
    <row r="380" spans="1:6" outlineLevel="2" x14ac:dyDescent="0.25">
      <c r="A380" s="1316" t="s">
        <v>2156</v>
      </c>
      <c r="B380" s="574"/>
      <c r="C380" s="567">
        <v>372</v>
      </c>
      <c r="D380" s="680"/>
      <c r="E380" s="568"/>
      <c r="F380" s="1651"/>
    </row>
    <row r="381" spans="1:6" outlineLevel="2" x14ac:dyDescent="0.25">
      <c r="A381" s="1316" t="s">
        <v>2157</v>
      </c>
      <c r="B381" s="574" t="s">
        <v>1390</v>
      </c>
      <c r="C381" s="567">
        <v>373</v>
      </c>
      <c r="D381" s="680"/>
      <c r="E381" s="568"/>
      <c r="F381" s="1652"/>
    </row>
    <row r="382" spans="1:6" outlineLevel="2" x14ac:dyDescent="0.25">
      <c r="A382" s="1316" t="s">
        <v>2158</v>
      </c>
      <c r="B382" s="574" t="s">
        <v>1391</v>
      </c>
      <c r="C382" s="567">
        <v>374</v>
      </c>
      <c r="D382" s="680"/>
      <c r="E382" s="568"/>
      <c r="F382" s="1652"/>
    </row>
    <row r="383" spans="1:6" outlineLevel="2" x14ac:dyDescent="0.25">
      <c r="A383" s="1316" t="s">
        <v>2159</v>
      </c>
      <c r="B383" s="574" t="s">
        <v>1392</v>
      </c>
      <c r="C383" s="567">
        <v>375</v>
      </c>
      <c r="D383" s="680"/>
      <c r="E383" s="568"/>
      <c r="F383" s="1652"/>
    </row>
    <row r="384" spans="1:6" outlineLevel="2" x14ac:dyDescent="0.25">
      <c r="A384" s="1316" t="s">
        <v>2160</v>
      </c>
      <c r="B384" s="574" t="s">
        <v>1393</v>
      </c>
      <c r="C384" s="567">
        <v>376</v>
      </c>
      <c r="D384" s="680"/>
      <c r="E384" s="568"/>
      <c r="F384" s="1652"/>
    </row>
    <row r="385" spans="1:6" outlineLevel="2" x14ac:dyDescent="0.25">
      <c r="A385" s="1316" t="s">
        <v>2161</v>
      </c>
      <c r="B385" s="574" t="s">
        <v>1394</v>
      </c>
      <c r="C385" s="567">
        <v>377</v>
      </c>
      <c r="D385" s="680"/>
      <c r="E385" s="568"/>
      <c r="F385" s="1652"/>
    </row>
    <row r="386" spans="1:6" outlineLevel="2" x14ac:dyDescent="0.25">
      <c r="A386" s="1316" t="s">
        <v>2162</v>
      </c>
      <c r="B386" s="574" t="s">
        <v>1395</v>
      </c>
      <c r="C386" s="567">
        <v>378</v>
      </c>
      <c r="D386" s="680"/>
      <c r="E386" s="568"/>
      <c r="F386" s="1652"/>
    </row>
    <row r="387" spans="1:6" outlineLevel="2" x14ac:dyDescent="0.25">
      <c r="A387" s="1316" t="s">
        <v>2163</v>
      </c>
      <c r="B387" s="574" t="s">
        <v>1396</v>
      </c>
      <c r="C387" s="567">
        <v>379</v>
      </c>
      <c r="D387" s="680"/>
      <c r="E387" s="568"/>
      <c r="F387" s="1652"/>
    </row>
    <row r="388" spans="1:6" outlineLevel="2" x14ac:dyDescent="0.25">
      <c r="A388" s="1316" t="s">
        <v>2164</v>
      </c>
      <c r="B388" s="574" t="s">
        <v>1397</v>
      </c>
      <c r="C388" s="567">
        <v>380</v>
      </c>
      <c r="D388" s="680"/>
      <c r="E388" s="568"/>
      <c r="F388" s="1652"/>
    </row>
    <row r="389" spans="1:6" outlineLevel="2" x14ac:dyDescent="0.25">
      <c r="A389" s="1316" t="s">
        <v>2165</v>
      </c>
      <c r="B389" s="574" t="s">
        <v>1398</v>
      </c>
      <c r="C389" s="567">
        <v>381</v>
      </c>
      <c r="D389" s="680"/>
      <c r="E389" s="568"/>
      <c r="F389" s="1652"/>
    </row>
    <row r="390" spans="1:6" outlineLevel="2" x14ac:dyDescent="0.25">
      <c r="A390" s="1316" t="s">
        <v>2166</v>
      </c>
      <c r="B390" s="594" t="s">
        <v>213</v>
      </c>
      <c r="C390" s="567">
        <v>382</v>
      </c>
      <c r="D390" s="680"/>
      <c r="E390" s="568"/>
      <c r="F390" s="1653"/>
    </row>
    <row r="391" spans="1:6" outlineLevel="1" x14ac:dyDescent="0.25">
      <c r="A391" s="1317">
        <v>26.8</v>
      </c>
      <c r="B391" s="1322" t="s">
        <v>1405</v>
      </c>
      <c r="C391" s="567">
        <v>383</v>
      </c>
      <c r="D391" s="691">
        <f>SUM(D392:D403)</f>
        <v>0</v>
      </c>
      <c r="E391" s="568"/>
      <c r="F391" s="592">
        <f>IF(i.04166a!D391&gt;((i.04130!$E$46-i.04130!$E$39-i.04130!$E$40)*i.04166a!E$306),(i.04166a!D391-(i.04130!$E$46-i.04130!$E$40-i.04130!$E$39)*i.04166a!E$306),0)</f>
        <v>0</v>
      </c>
    </row>
    <row r="392" spans="1:6" outlineLevel="2" x14ac:dyDescent="0.25">
      <c r="A392" s="1316" t="s">
        <v>2167</v>
      </c>
      <c r="B392" s="574"/>
      <c r="C392" s="567">
        <v>384</v>
      </c>
      <c r="D392" s="680"/>
      <c r="E392" s="568"/>
      <c r="F392" s="1654"/>
    </row>
    <row r="393" spans="1:6" outlineLevel="2" x14ac:dyDescent="0.25">
      <c r="A393" s="1316" t="s">
        <v>2168</v>
      </c>
      <c r="B393" s="574" t="s">
        <v>1390</v>
      </c>
      <c r="C393" s="567">
        <v>385</v>
      </c>
      <c r="D393" s="680"/>
      <c r="E393" s="568"/>
      <c r="F393" s="1654"/>
    </row>
    <row r="394" spans="1:6" outlineLevel="2" x14ac:dyDescent="0.25">
      <c r="A394" s="1316" t="s">
        <v>2169</v>
      </c>
      <c r="B394" s="574" t="s">
        <v>1391</v>
      </c>
      <c r="C394" s="567">
        <v>386</v>
      </c>
      <c r="D394" s="680"/>
      <c r="E394" s="568"/>
      <c r="F394" s="1654"/>
    </row>
    <row r="395" spans="1:6" outlineLevel="2" x14ac:dyDescent="0.25">
      <c r="A395" s="1316" t="s">
        <v>2170</v>
      </c>
      <c r="B395" s="574" t="s">
        <v>1392</v>
      </c>
      <c r="C395" s="567">
        <v>387</v>
      </c>
      <c r="D395" s="680"/>
      <c r="E395" s="568"/>
      <c r="F395" s="1654"/>
    </row>
    <row r="396" spans="1:6" outlineLevel="2" x14ac:dyDescent="0.25">
      <c r="A396" s="1316" t="s">
        <v>2171</v>
      </c>
      <c r="B396" s="574" t="s">
        <v>1393</v>
      </c>
      <c r="C396" s="567">
        <v>388</v>
      </c>
      <c r="D396" s="680"/>
      <c r="E396" s="568"/>
      <c r="F396" s="1654"/>
    </row>
    <row r="397" spans="1:6" outlineLevel="2" x14ac:dyDescent="0.25">
      <c r="A397" s="1316" t="s">
        <v>2172</v>
      </c>
      <c r="B397" s="574" t="s">
        <v>1394</v>
      </c>
      <c r="C397" s="567">
        <v>389</v>
      </c>
      <c r="D397" s="680"/>
      <c r="E397" s="568"/>
      <c r="F397" s="1654"/>
    </row>
    <row r="398" spans="1:6" outlineLevel="2" x14ac:dyDescent="0.25">
      <c r="A398" s="1316" t="s">
        <v>2173</v>
      </c>
      <c r="B398" s="574" t="s">
        <v>1395</v>
      </c>
      <c r="C398" s="567">
        <v>390</v>
      </c>
      <c r="D398" s="680"/>
      <c r="E398" s="568"/>
      <c r="F398" s="1654"/>
    </row>
    <row r="399" spans="1:6" outlineLevel="2" x14ac:dyDescent="0.25">
      <c r="A399" s="1316" t="s">
        <v>2174</v>
      </c>
      <c r="B399" s="574" t="s">
        <v>1396</v>
      </c>
      <c r="C399" s="567">
        <v>391</v>
      </c>
      <c r="D399" s="680"/>
      <c r="E399" s="568"/>
      <c r="F399" s="1654"/>
    </row>
    <row r="400" spans="1:6" outlineLevel="2" x14ac:dyDescent="0.25">
      <c r="A400" s="1316" t="s">
        <v>2175</v>
      </c>
      <c r="B400" s="574" t="s">
        <v>1397</v>
      </c>
      <c r="C400" s="567">
        <v>392</v>
      </c>
      <c r="D400" s="680"/>
      <c r="E400" s="568"/>
      <c r="F400" s="1654"/>
    </row>
    <row r="401" spans="1:6" outlineLevel="2" x14ac:dyDescent="0.25">
      <c r="A401" s="1316" t="s">
        <v>2176</v>
      </c>
      <c r="B401" s="574" t="s">
        <v>1398</v>
      </c>
      <c r="C401" s="567">
        <v>393</v>
      </c>
      <c r="D401" s="680"/>
      <c r="E401" s="568"/>
      <c r="F401" s="1654"/>
    </row>
    <row r="402" spans="1:6" outlineLevel="2" x14ac:dyDescent="0.25">
      <c r="A402" s="1316" t="s">
        <v>2177</v>
      </c>
      <c r="B402" s="594" t="s">
        <v>213</v>
      </c>
      <c r="C402" s="567">
        <v>394</v>
      </c>
      <c r="D402" s="785"/>
      <c r="E402" s="568"/>
      <c r="F402" s="1654"/>
    </row>
    <row r="403" spans="1:6" outlineLevel="1" x14ac:dyDescent="0.25">
      <c r="A403" s="1317">
        <v>26.9</v>
      </c>
      <c r="B403" s="1322" t="s">
        <v>1406</v>
      </c>
      <c r="C403" s="567">
        <v>395</v>
      </c>
      <c r="D403" s="691">
        <f>SUM(D404:D414)</f>
        <v>0</v>
      </c>
      <c r="E403" s="568"/>
      <c r="F403" s="592">
        <f>IF(i.04166a!D403&gt;((i.04130!$E$46-i.04130!$E$39-i.04130!$E$40)*i.04166a!E$306),(i.04166a!D403-(i.04130!$E$46-i.04130!$E$40-i.04130!$E$39)*i.04166a!E$306),0)</f>
        <v>0</v>
      </c>
    </row>
    <row r="404" spans="1:6" outlineLevel="2" x14ac:dyDescent="0.25">
      <c r="A404" s="1316" t="s">
        <v>2178</v>
      </c>
      <c r="B404" s="574"/>
      <c r="C404" s="567">
        <v>396</v>
      </c>
      <c r="D404" s="680"/>
      <c r="E404" s="568"/>
      <c r="F404" s="1651"/>
    </row>
    <row r="405" spans="1:6" outlineLevel="2" x14ac:dyDescent="0.25">
      <c r="A405" s="1316" t="s">
        <v>2179</v>
      </c>
      <c r="B405" s="574" t="s">
        <v>1390</v>
      </c>
      <c r="C405" s="567">
        <v>397</v>
      </c>
      <c r="D405" s="680"/>
      <c r="E405" s="568"/>
      <c r="F405" s="1652"/>
    </row>
    <row r="406" spans="1:6" outlineLevel="2" x14ac:dyDescent="0.25">
      <c r="A406" s="1316" t="s">
        <v>2180</v>
      </c>
      <c r="B406" s="574" t="s">
        <v>1391</v>
      </c>
      <c r="C406" s="567">
        <v>398</v>
      </c>
      <c r="D406" s="680"/>
      <c r="E406" s="568"/>
      <c r="F406" s="1652"/>
    </row>
    <row r="407" spans="1:6" outlineLevel="2" x14ac:dyDescent="0.25">
      <c r="A407" s="1316" t="s">
        <v>2181</v>
      </c>
      <c r="B407" s="574" t="s">
        <v>1392</v>
      </c>
      <c r="C407" s="567">
        <v>399</v>
      </c>
      <c r="D407" s="680"/>
      <c r="E407" s="568"/>
      <c r="F407" s="1652"/>
    </row>
    <row r="408" spans="1:6" outlineLevel="2" x14ac:dyDescent="0.25">
      <c r="A408" s="1316" t="s">
        <v>2182</v>
      </c>
      <c r="B408" s="574" t="s">
        <v>1393</v>
      </c>
      <c r="C408" s="567">
        <v>400</v>
      </c>
      <c r="D408" s="680"/>
      <c r="E408" s="568"/>
      <c r="F408" s="1652"/>
    </row>
    <row r="409" spans="1:6" outlineLevel="2" x14ac:dyDescent="0.25">
      <c r="A409" s="1316" t="s">
        <v>2183</v>
      </c>
      <c r="B409" s="574" t="s">
        <v>1394</v>
      </c>
      <c r="C409" s="567">
        <v>401</v>
      </c>
      <c r="D409" s="680"/>
      <c r="E409" s="568"/>
      <c r="F409" s="1652"/>
    </row>
    <row r="410" spans="1:6" outlineLevel="2" x14ac:dyDescent="0.25">
      <c r="A410" s="1316" t="s">
        <v>2184</v>
      </c>
      <c r="B410" s="574" t="s">
        <v>1395</v>
      </c>
      <c r="C410" s="567">
        <v>402</v>
      </c>
      <c r="D410" s="680"/>
      <c r="E410" s="568"/>
      <c r="F410" s="1652"/>
    </row>
    <row r="411" spans="1:6" outlineLevel="2" x14ac:dyDescent="0.25">
      <c r="A411" s="1316" t="s">
        <v>2185</v>
      </c>
      <c r="B411" s="574" t="s">
        <v>1396</v>
      </c>
      <c r="C411" s="567">
        <v>403</v>
      </c>
      <c r="D411" s="680"/>
      <c r="E411" s="568"/>
      <c r="F411" s="1652"/>
    </row>
    <row r="412" spans="1:6" outlineLevel="2" x14ac:dyDescent="0.25">
      <c r="A412" s="1316" t="s">
        <v>2186</v>
      </c>
      <c r="B412" s="574" t="s">
        <v>1397</v>
      </c>
      <c r="C412" s="567">
        <v>404</v>
      </c>
      <c r="D412" s="680"/>
      <c r="E412" s="568"/>
      <c r="F412" s="1652"/>
    </row>
    <row r="413" spans="1:6" outlineLevel="2" x14ac:dyDescent="0.25">
      <c r="A413" s="1316" t="s">
        <v>2187</v>
      </c>
      <c r="B413" s="574" t="s">
        <v>1398</v>
      </c>
      <c r="C413" s="567">
        <v>405</v>
      </c>
      <c r="D413" s="680"/>
      <c r="E413" s="568"/>
      <c r="F413" s="1652"/>
    </row>
    <row r="414" spans="1:6" outlineLevel="2" x14ac:dyDescent="0.25">
      <c r="A414" s="1316" t="s">
        <v>2188</v>
      </c>
      <c r="B414" s="594" t="s">
        <v>213</v>
      </c>
      <c r="C414" s="567">
        <v>406</v>
      </c>
      <c r="D414" s="680"/>
      <c r="E414" s="568"/>
      <c r="F414" s="1653"/>
    </row>
    <row r="415" spans="1:6" outlineLevel="1" x14ac:dyDescent="0.25">
      <c r="A415" s="1316" t="s">
        <v>1387</v>
      </c>
      <c r="B415" s="1322" t="s">
        <v>1407</v>
      </c>
      <c r="C415" s="567">
        <v>407</v>
      </c>
      <c r="D415" s="691">
        <f>SUM(D416:D426)</f>
        <v>0</v>
      </c>
      <c r="E415" s="568"/>
      <c r="F415" s="592">
        <f>IF(i.04166a!D415&gt;((i.04130!$E$46-i.04130!$E$39-i.04130!$E$40)*i.04166a!E$306),(i.04166a!D415-(i.04130!$E$46-i.04130!$E$40-i.04130!$E$39)*i.04166a!E$306),0)</f>
        <v>0</v>
      </c>
    </row>
    <row r="416" spans="1:6" outlineLevel="2" x14ac:dyDescent="0.25">
      <c r="A416" s="1316" t="s">
        <v>2189</v>
      </c>
      <c r="B416" s="574"/>
      <c r="C416" s="567">
        <v>408</v>
      </c>
      <c r="D416" s="680"/>
      <c r="E416" s="568"/>
      <c r="F416" s="1651"/>
    </row>
    <row r="417" spans="1:6" outlineLevel="2" x14ac:dyDescent="0.25">
      <c r="A417" s="1316" t="s">
        <v>2190</v>
      </c>
      <c r="B417" s="574" t="s">
        <v>1390</v>
      </c>
      <c r="C417" s="567">
        <v>409</v>
      </c>
      <c r="D417" s="680"/>
      <c r="E417" s="568"/>
      <c r="F417" s="1652"/>
    </row>
    <row r="418" spans="1:6" outlineLevel="2" x14ac:dyDescent="0.25">
      <c r="A418" s="1316" t="s">
        <v>2191</v>
      </c>
      <c r="B418" s="574" t="s">
        <v>1391</v>
      </c>
      <c r="C418" s="567">
        <v>410</v>
      </c>
      <c r="D418" s="680"/>
      <c r="E418" s="568"/>
      <c r="F418" s="1652"/>
    </row>
    <row r="419" spans="1:6" outlineLevel="2" x14ac:dyDescent="0.25">
      <c r="A419" s="1316" t="s">
        <v>2192</v>
      </c>
      <c r="B419" s="574" t="s">
        <v>1392</v>
      </c>
      <c r="C419" s="567">
        <v>411</v>
      </c>
      <c r="D419" s="680"/>
      <c r="E419" s="568"/>
      <c r="F419" s="1652"/>
    </row>
    <row r="420" spans="1:6" outlineLevel="2" x14ac:dyDescent="0.25">
      <c r="A420" s="1316" t="s">
        <v>2193</v>
      </c>
      <c r="B420" s="574" t="s">
        <v>1393</v>
      </c>
      <c r="C420" s="567">
        <v>412</v>
      </c>
      <c r="D420" s="680"/>
      <c r="E420" s="568"/>
      <c r="F420" s="1652"/>
    </row>
    <row r="421" spans="1:6" outlineLevel="2" x14ac:dyDescent="0.25">
      <c r="A421" s="1316" t="s">
        <v>2194</v>
      </c>
      <c r="B421" s="574" t="s">
        <v>1394</v>
      </c>
      <c r="C421" s="567">
        <v>413</v>
      </c>
      <c r="D421" s="680"/>
      <c r="E421" s="568"/>
      <c r="F421" s="1652"/>
    </row>
    <row r="422" spans="1:6" outlineLevel="2" x14ac:dyDescent="0.25">
      <c r="A422" s="1316" t="s">
        <v>2195</v>
      </c>
      <c r="B422" s="574" t="s">
        <v>1395</v>
      </c>
      <c r="C422" s="567">
        <v>414</v>
      </c>
      <c r="D422" s="680"/>
      <c r="E422" s="568"/>
      <c r="F422" s="1652"/>
    </row>
    <row r="423" spans="1:6" outlineLevel="2" x14ac:dyDescent="0.25">
      <c r="A423" s="1316" t="s">
        <v>2196</v>
      </c>
      <c r="B423" s="574" t="s">
        <v>1396</v>
      </c>
      <c r="C423" s="567">
        <v>415</v>
      </c>
      <c r="D423" s="680"/>
      <c r="E423" s="568"/>
      <c r="F423" s="1652"/>
    </row>
    <row r="424" spans="1:6" outlineLevel="2" x14ac:dyDescent="0.25">
      <c r="A424" s="1316" t="s">
        <v>2197</v>
      </c>
      <c r="B424" s="574" t="s">
        <v>1397</v>
      </c>
      <c r="C424" s="567">
        <v>416</v>
      </c>
      <c r="D424" s="680"/>
      <c r="E424" s="568"/>
      <c r="F424" s="1652"/>
    </row>
    <row r="425" spans="1:6" outlineLevel="2" x14ac:dyDescent="0.25">
      <c r="A425" s="1316" t="s">
        <v>2198</v>
      </c>
      <c r="B425" s="574" t="s">
        <v>1398</v>
      </c>
      <c r="C425" s="567">
        <v>417</v>
      </c>
      <c r="D425" s="680"/>
      <c r="E425" s="568"/>
      <c r="F425" s="1652"/>
    </row>
    <row r="426" spans="1:6" outlineLevel="2" x14ac:dyDescent="0.25">
      <c r="A426" s="1316" t="s">
        <v>2199</v>
      </c>
      <c r="B426" s="594" t="s">
        <v>213</v>
      </c>
      <c r="C426" s="567">
        <v>418</v>
      </c>
      <c r="D426" s="680"/>
      <c r="E426" s="568"/>
      <c r="F426" s="1653"/>
    </row>
    <row r="427" spans="1:6" ht="15.75" outlineLevel="1" thickBot="1" x14ac:dyDescent="0.3">
      <c r="A427" s="1323">
        <v>26.11</v>
      </c>
      <c r="B427" s="1324" t="s">
        <v>1076</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604" t="s">
        <v>1469</v>
      </c>
      <c r="C432" s="1604"/>
      <c r="D432" s="1604"/>
      <c r="E432" s="1604"/>
      <c r="F432" s="1604"/>
    </row>
    <row r="433" spans="2:6" ht="18.600000000000001" customHeight="1" x14ac:dyDescent="0.25">
      <c r="B433" s="717" t="s">
        <v>1506</v>
      </c>
      <c r="C433" s="717"/>
      <c r="D433" s="717"/>
      <c r="E433" s="717"/>
      <c r="F433" s="717"/>
    </row>
    <row r="434" spans="2:6" ht="42.6" customHeight="1" x14ac:dyDescent="0.25">
      <c r="B434" s="1650" t="s">
        <v>2200</v>
      </c>
      <c r="C434" s="1650"/>
      <c r="D434" s="1650"/>
      <c r="E434" s="1650"/>
      <c r="F434" s="1650"/>
    </row>
    <row r="435" spans="2:6" ht="36" customHeight="1" x14ac:dyDescent="0.25">
      <c r="B435" s="1534" t="s">
        <v>1507</v>
      </c>
      <c r="C435" s="1534"/>
      <c r="D435" s="1534"/>
      <c r="E435" s="1534"/>
      <c r="F435" s="1534"/>
    </row>
    <row r="436" spans="2:6" x14ac:dyDescent="0.25">
      <c r="B436" s="423"/>
      <c r="C436" s="149"/>
      <c r="D436" s="700"/>
      <c r="E436" s="701"/>
      <c r="F436" s="701"/>
    </row>
    <row r="437" spans="2:6" x14ac:dyDescent="0.25">
      <c r="B437" s="694" t="s">
        <v>1470</v>
      </c>
      <c r="C437" s="694" t="s">
        <v>1471</v>
      </c>
      <c r="D437" s="700"/>
      <c r="E437" s="701"/>
      <c r="F437" s="701"/>
    </row>
    <row r="438" spans="2:6" x14ac:dyDescent="0.25">
      <c r="B438" s="199" t="s">
        <v>1472</v>
      </c>
      <c r="C438" s="694"/>
      <c r="D438" s="700"/>
      <c r="E438" s="701"/>
      <c r="F438" s="701"/>
    </row>
    <row r="439" spans="2:6" x14ac:dyDescent="0.25">
      <c r="B439" s="421" t="s">
        <v>1473</v>
      </c>
      <c r="C439" s="695"/>
      <c r="D439" s="700"/>
      <c r="E439" s="701"/>
      <c r="F439" s="701"/>
    </row>
    <row r="440" spans="2:6" x14ac:dyDescent="0.25">
      <c r="B440" s="421" t="s">
        <v>1474</v>
      </c>
      <c r="C440" s="696"/>
      <c r="D440" s="700"/>
      <c r="E440" s="701"/>
      <c r="F440" s="701"/>
    </row>
    <row r="441" spans="2:6" x14ac:dyDescent="0.25">
      <c r="B441" s="421" t="s">
        <v>1475</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44" t="s">
        <v>2202</v>
      </c>
      <c r="E1" s="1644"/>
      <c r="F1" s="1644"/>
    </row>
    <row r="2" spans="1:10" ht="1.5" customHeight="1" x14ac:dyDescent="0.2">
      <c r="D2" s="1644"/>
      <c r="E2" s="1644"/>
      <c r="F2" s="1644"/>
    </row>
    <row r="3" spans="1:10" ht="6" customHeight="1" x14ac:dyDescent="0.2">
      <c r="D3" s="1644"/>
      <c r="E3" s="1644"/>
      <c r="F3" s="1644"/>
    </row>
    <row r="4" spans="1:10" x14ac:dyDescent="0.2">
      <c r="D4" s="1644"/>
      <c r="E4" s="1644"/>
      <c r="F4" s="1644"/>
    </row>
    <row r="5" spans="1:10" x14ac:dyDescent="0.2">
      <c r="D5" s="1644"/>
      <c r="E5" s="1644"/>
      <c r="F5" s="1644"/>
    </row>
    <row r="6" spans="1:10" ht="23.1" customHeight="1" x14ac:dyDescent="0.2">
      <c r="A6" s="1656" t="s">
        <v>2203</v>
      </c>
      <c r="B6" s="1656"/>
      <c r="C6" s="1656"/>
      <c r="D6" s="1656"/>
      <c r="E6" s="1656"/>
      <c r="F6" s="1656"/>
      <c r="G6" s="595"/>
      <c r="H6" s="595"/>
      <c r="I6" s="595"/>
      <c r="J6" s="595"/>
    </row>
    <row r="7" spans="1:10" ht="13.5" customHeight="1" x14ac:dyDescent="0.2">
      <c r="A7" s="897"/>
      <c r="B7" s="897"/>
      <c r="C7" s="897"/>
      <c r="D7" s="897"/>
      <c r="E7" s="897"/>
      <c r="F7" s="897"/>
      <c r="G7" s="595"/>
      <c r="H7" s="595"/>
      <c r="I7" s="595"/>
      <c r="J7" s="595"/>
    </row>
    <row r="8" spans="1:10" x14ac:dyDescent="0.2">
      <c r="A8" s="551" t="str">
        <f>i.04165!A7</f>
        <v xml:space="preserve">Даатгагчийн нэр: </v>
      </c>
      <c r="E8" s="1646" t="str">
        <f>i.04165!D7</f>
        <v>20.. оны .. сарын ..-ны өдөр</v>
      </c>
      <c r="F8" s="1646"/>
    </row>
    <row r="10" spans="1:10" ht="51" x14ac:dyDescent="0.2">
      <c r="A10" s="560" t="s">
        <v>258</v>
      </c>
      <c r="B10" s="552" t="s">
        <v>226</v>
      </c>
      <c r="C10" s="552" t="s">
        <v>270</v>
      </c>
      <c r="D10" s="552" t="s">
        <v>1296</v>
      </c>
      <c r="E10" s="552" t="s">
        <v>701</v>
      </c>
      <c r="F10" s="552" t="s">
        <v>1297</v>
      </c>
    </row>
    <row r="11" spans="1:10" x14ac:dyDescent="0.2">
      <c r="A11" s="552" t="s">
        <v>260</v>
      </c>
      <c r="B11" s="552" t="s">
        <v>261</v>
      </c>
      <c r="C11" s="552" t="s">
        <v>272</v>
      </c>
      <c r="D11" s="552">
        <v>1</v>
      </c>
      <c r="E11" s="552">
        <v>2</v>
      </c>
      <c r="F11" s="552">
        <v>3</v>
      </c>
    </row>
    <row r="12" spans="1:10" ht="38.25" x14ac:dyDescent="0.2">
      <c r="A12" s="596">
        <v>1</v>
      </c>
      <c r="B12" s="597" t="s">
        <v>1298</v>
      </c>
      <c r="C12" s="572">
        <v>1</v>
      </c>
      <c r="D12" s="598">
        <f>i.04166a!D9</f>
        <v>0</v>
      </c>
      <c r="E12" s="599">
        <v>0.35</v>
      </c>
      <c r="F12" s="598">
        <f>i.04166a!F9</f>
        <v>0</v>
      </c>
    </row>
    <row r="13" spans="1:10" ht="25.5" x14ac:dyDescent="0.2">
      <c r="A13" s="596">
        <v>2</v>
      </c>
      <c r="B13" s="597" t="s">
        <v>1299</v>
      </c>
      <c r="C13" s="572">
        <v>2</v>
      </c>
      <c r="D13" s="600">
        <f>i.04166a!D23</f>
        <v>0</v>
      </c>
      <c r="E13" s="599">
        <v>0.01</v>
      </c>
      <c r="F13" s="600">
        <f>i.04166a!F23</f>
        <v>0</v>
      </c>
    </row>
    <row r="14" spans="1:10" ht="38.25" x14ac:dyDescent="0.2">
      <c r="A14" s="596">
        <v>3</v>
      </c>
      <c r="B14" s="597" t="s">
        <v>1300</v>
      </c>
      <c r="C14" s="572">
        <v>3</v>
      </c>
      <c r="D14" s="600">
        <f>i.04166a!D35</f>
        <v>0</v>
      </c>
      <c r="E14" s="599">
        <v>0.15</v>
      </c>
      <c r="F14" s="600">
        <f>i.04166a!F35</f>
        <v>0</v>
      </c>
    </row>
    <row r="15" spans="1:10" ht="25.5" x14ac:dyDescent="0.2">
      <c r="A15" s="596">
        <v>4</v>
      </c>
      <c r="B15" s="597" t="s">
        <v>1408</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1409</v>
      </c>
      <c r="C17" s="572">
        <v>6</v>
      </c>
      <c r="D17" s="600">
        <f>i.04166a!D70</f>
        <v>0</v>
      </c>
      <c r="E17" s="599">
        <v>0.2</v>
      </c>
      <c r="F17" s="600">
        <f>i.04166a!F70</f>
        <v>0</v>
      </c>
    </row>
    <row r="18" spans="1:6" ht="25.5" x14ac:dyDescent="0.2">
      <c r="A18" s="596">
        <v>7</v>
      </c>
      <c r="B18" s="597" t="s">
        <v>1025</v>
      </c>
      <c r="C18" s="572">
        <v>7</v>
      </c>
      <c r="D18" s="600">
        <f>i.04166a!D102</f>
        <v>0</v>
      </c>
      <c r="E18" s="599">
        <v>1</v>
      </c>
      <c r="F18" s="600">
        <f>i.04166a!F102</f>
        <v>0</v>
      </c>
    </row>
    <row r="19" spans="1:6" x14ac:dyDescent="0.2">
      <c r="A19" s="596">
        <v>8</v>
      </c>
      <c r="B19" s="597" t="s">
        <v>1026</v>
      </c>
      <c r="C19" s="572">
        <v>8</v>
      </c>
      <c r="D19" s="600">
        <f>i.04166a!D103</f>
        <v>0</v>
      </c>
      <c r="E19" s="599">
        <v>0.05</v>
      </c>
      <c r="F19" s="600">
        <f>i.04166a!F103</f>
        <v>0</v>
      </c>
    </row>
    <row r="20" spans="1:6" x14ac:dyDescent="0.2">
      <c r="A20" s="596">
        <v>9</v>
      </c>
      <c r="B20" s="597" t="s">
        <v>1333</v>
      </c>
      <c r="C20" s="572">
        <v>9</v>
      </c>
      <c r="D20" s="600">
        <f>i.04166a!D104</f>
        <v>0</v>
      </c>
      <c r="E20" s="599">
        <v>0.15</v>
      </c>
      <c r="F20" s="600">
        <f>i.04166a!F104</f>
        <v>0</v>
      </c>
    </row>
    <row r="21" spans="1:6" ht="25.5" x14ac:dyDescent="0.2">
      <c r="A21" s="596">
        <v>10</v>
      </c>
      <c r="B21" s="597" t="s">
        <v>1341</v>
      </c>
      <c r="C21" s="572">
        <v>10</v>
      </c>
      <c r="D21" s="600">
        <f>i.04166a!D121</f>
        <v>0</v>
      </c>
      <c r="E21" s="599">
        <v>0.05</v>
      </c>
      <c r="F21" s="600">
        <f>i.04166a!F121</f>
        <v>0</v>
      </c>
    </row>
    <row r="22" spans="1:6" x14ac:dyDescent="0.2">
      <c r="A22" s="596">
        <v>11</v>
      </c>
      <c r="B22" s="597" t="s">
        <v>1357</v>
      </c>
      <c r="C22" s="572">
        <v>11</v>
      </c>
      <c r="D22" s="600">
        <f>i.04166a!D138</f>
        <v>0</v>
      </c>
      <c r="E22" s="599">
        <v>0.1</v>
      </c>
      <c r="F22" s="600">
        <f>i.04166a!F138</f>
        <v>0</v>
      </c>
    </row>
    <row r="23" spans="1:6" x14ac:dyDescent="0.2">
      <c r="A23" s="596">
        <v>12</v>
      </c>
      <c r="B23" s="597" t="s">
        <v>1370</v>
      </c>
      <c r="C23" s="572">
        <v>12</v>
      </c>
      <c r="D23" s="598">
        <f>i.04166a!D160</f>
        <v>0</v>
      </c>
      <c r="E23" s="599">
        <v>0.05</v>
      </c>
      <c r="F23" s="598">
        <f>i.04166a!F160</f>
        <v>0</v>
      </c>
    </row>
    <row r="24" spans="1:6" ht="25.5" x14ac:dyDescent="0.2">
      <c r="A24" s="596">
        <v>13</v>
      </c>
      <c r="B24" s="597" t="s">
        <v>1381</v>
      </c>
      <c r="C24" s="572">
        <v>13</v>
      </c>
      <c r="D24" s="600">
        <f>i.04166a!D183</f>
        <v>0</v>
      </c>
      <c r="E24" s="599">
        <v>0.1</v>
      </c>
      <c r="F24" s="600">
        <f>i.04166a!F183</f>
        <v>0</v>
      </c>
    </row>
    <row r="25" spans="1:6" ht="25.5" x14ac:dyDescent="0.2">
      <c r="A25" s="596">
        <v>14</v>
      </c>
      <c r="B25" s="597" t="s">
        <v>1065</v>
      </c>
      <c r="C25" s="572">
        <v>14</v>
      </c>
      <c r="D25" s="600">
        <f>i.04166a!D202</f>
        <v>0</v>
      </c>
      <c r="E25" s="599">
        <v>0.01</v>
      </c>
      <c r="F25" s="600">
        <f>i.04166a!F202</f>
        <v>0</v>
      </c>
    </row>
    <row r="26" spans="1:6" x14ac:dyDescent="0.2">
      <c r="A26" s="596">
        <v>15</v>
      </c>
      <c r="B26" s="597" t="s">
        <v>1066</v>
      </c>
      <c r="C26" s="572">
        <v>15</v>
      </c>
      <c r="D26" s="600">
        <f>i.04166a!D209</f>
        <v>0</v>
      </c>
      <c r="E26" s="599">
        <v>5.0000000000000001E-3</v>
      </c>
      <c r="F26" s="600">
        <f>i.04166a!F209</f>
        <v>0</v>
      </c>
    </row>
    <row r="27" spans="1:6" x14ac:dyDescent="0.2">
      <c r="A27" s="596">
        <v>16</v>
      </c>
      <c r="B27" s="597" t="s">
        <v>1223</v>
      </c>
      <c r="C27" s="572">
        <v>16</v>
      </c>
      <c r="D27" s="600">
        <f>i.04166a!D216</f>
        <v>0</v>
      </c>
      <c r="E27" s="599">
        <v>5.0000000000000001E-3</v>
      </c>
      <c r="F27" s="600">
        <f>i.04166a!F216</f>
        <v>0</v>
      </c>
    </row>
    <row r="28" spans="1:6" x14ac:dyDescent="0.2">
      <c r="A28" s="596">
        <v>17</v>
      </c>
      <c r="B28" s="597" t="s">
        <v>1382</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1383</v>
      </c>
      <c r="C31" s="572">
        <v>20</v>
      </c>
      <c r="D31" s="600">
        <f>i.04166a!D258</f>
        <v>0</v>
      </c>
      <c r="E31" s="599">
        <v>0.05</v>
      </c>
      <c r="F31" s="600">
        <f>i.04166a!F258</f>
        <v>0</v>
      </c>
    </row>
    <row r="32" spans="1:6" x14ac:dyDescent="0.2">
      <c r="A32" s="596">
        <v>21</v>
      </c>
      <c r="B32" s="597" t="s">
        <v>1384</v>
      </c>
      <c r="C32" s="572">
        <v>21</v>
      </c>
      <c r="D32" s="600">
        <f>i.04166a!D270</f>
        <v>0</v>
      </c>
      <c r="E32" s="599">
        <v>0.25</v>
      </c>
      <c r="F32" s="600">
        <f>i.04166a!F270</f>
        <v>0</v>
      </c>
    </row>
    <row r="33" spans="1:6" x14ac:dyDescent="0.2">
      <c r="A33" s="596">
        <v>22</v>
      </c>
      <c r="B33" s="597" t="s">
        <v>1385</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1386</v>
      </c>
      <c r="C36" s="572">
        <v>25</v>
      </c>
      <c r="D36" s="600">
        <f>i.04166a!D274</f>
        <v>0</v>
      </c>
      <c r="E36" s="599">
        <v>0.35</v>
      </c>
      <c r="F36" s="600">
        <f>i.04166a!F274</f>
        <v>0</v>
      </c>
    </row>
    <row r="37" spans="1:6" ht="63.75" x14ac:dyDescent="0.2">
      <c r="A37" s="596">
        <v>26</v>
      </c>
      <c r="B37" s="597" t="s">
        <v>1388</v>
      </c>
      <c r="C37" s="572">
        <v>26</v>
      </c>
      <c r="D37" s="600">
        <f>i.04166a!D306</f>
        <v>0</v>
      </c>
      <c r="E37" s="599">
        <v>0.5</v>
      </c>
      <c r="F37" s="600">
        <f>i.04166a!F306</f>
        <v>0</v>
      </c>
    </row>
    <row r="38" spans="1:6" x14ac:dyDescent="0.2">
      <c r="A38" s="596"/>
      <c r="B38" s="597" t="s">
        <v>2201</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44" t="s">
        <v>2204</v>
      </c>
      <c r="D1" s="1644"/>
      <c r="E1" s="1644"/>
      <c r="F1" s="1644"/>
      <c r="G1" s="551"/>
    </row>
    <row r="2" spans="1:7" ht="12.75" hidden="1" customHeight="1" x14ac:dyDescent="0.2">
      <c r="A2" s="551"/>
      <c r="B2" s="551"/>
      <c r="C2" s="1644"/>
      <c r="D2" s="1644"/>
      <c r="E2" s="1644"/>
      <c r="F2" s="1644"/>
      <c r="G2" s="551"/>
    </row>
    <row r="3" spans="1:7" x14ac:dyDescent="0.2">
      <c r="A3" s="551"/>
      <c r="B3" s="551"/>
      <c r="C3" s="1644"/>
      <c r="D3" s="1644"/>
      <c r="E3" s="1644"/>
      <c r="F3" s="1644"/>
      <c r="G3" s="551"/>
    </row>
    <row r="4" spans="1:7" x14ac:dyDescent="0.2">
      <c r="A4" s="551"/>
      <c r="B4" s="551"/>
      <c r="C4" s="1644"/>
      <c r="D4" s="1644"/>
      <c r="E4" s="1644"/>
      <c r="F4" s="1644"/>
      <c r="G4" s="551"/>
    </row>
    <row r="5" spans="1:7" x14ac:dyDescent="0.2">
      <c r="A5" s="551"/>
      <c r="B5" s="551"/>
      <c r="C5" s="1644"/>
      <c r="D5" s="1644"/>
      <c r="E5" s="1644"/>
      <c r="F5" s="1644"/>
      <c r="G5" s="551"/>
    </row>
    <row r="6" spans="1:7" ht="24.95" customHeight="1" x14ac:dyDescent="0.2">
      <c r="A6" s="1657" t="s">
        <v>2205</v>
      </c>
      <c r="B6" s="1657"/>
      <c r="C6" s="1657"/>
      <c r="D6" s="1657"/>
      <c r="E6" s="1657"/>
      <c r="F6" s="1657"/>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1195</v>
      </c>
      <c r="E9" s="552" t="s">
        <v>1194</v>
      </c>
      <c r="F9" s="552" t="s">
        <v>1410</v>
      </c>
    </row>
    <row r="10" spans="1:7" x14ac:dyDescent="0.2">
      <c r="A10" s="597">
        <v>1</v>
      </c>
      <c r="B10" s="597" t="s">
        <v>1411</v>
      </c>
      <c r="C10" s="567">
        <v>1</v>
      </c>
      <c r="D10" s="555">
        <f>i.04158а!N359</f>
        <v>0</v>
      </c>
      <c r="E10" s="605">
        <v>0.15</v>
      </c>
      <c r="F10" s="606">
        <f>D10*E10</f>
        <v>0</v>
      </c>
    </row>
    <row r="11" spans="1:7" ht="25.5" x14ac:dyDescent="0.2">
      <c r="A11" s="597">
        <v>2</v>
      </c>
      <c r="B11" s="597" t="s">
        <v>1412</v>
      </c>
      <c r="C11" s="567">
        <v>2</v>
      </c>
      <c r="D11" s="555">
        <f>i.04158а!N364-i.04158а!N359+i.04158а!O364</f>
        <v>0</v>
      </c>
      <c r="E11" s="605">
        <v>1</v>
      </c>
      <c r="F11" s="606">
        <f t="shared" ref="F11:F19" si="0">D11*E11</f>
        <v>0</v>
      </c>
    </row>
    <row r="12" spans="1:7" x14ac:dyDescent="0.2">
      <c r="A12" s="597">
        <v>3</v>
      </c>
      <c r="B12" s="597" t="s">
        <v>1413</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1414</v>
      </c>
      <c r="C15" s="567">
        <v>6</v>
      </c>
      <c r="D15" s="427"/>
      <c r="E15" s="605">
        <v>1</v>
      </c>
      <c r="F15" s="606">
        <f t="shared" si="0"/>
        <v>0</v>
      </c>
    </row>
    <row r="16" spans="1:7" x14ac:dyDescent="0.2">
      <c r="A16" s="597">
        <v>7</v>
      </c>
      <c r="B16" s="597" t="s">
        <v>1415</v>
      </c>
      <c r="C16" s="567">
        <v>7</v>
      </c>
      <c r="D16" s="555">
        <f>i.04130a!D100-i.04130a!D101</f>
        <v>0</v>
      </c>
      <c r="E16" s="605">
        <v>0.5</v>
      </c>
      <c r="F16" s="606">
        <f t="shared" si="0"/>
        <v>0</v>
      </c>
    </row>
    <row r="17" spans="1:6" x14ac:dyDescent="0.2">
      <c r="A17" s="597">
        <v>8</v>
      </c>
      <c r="B17" s="597" t="s">
        <v>1416</v>
      </c>
      <c r="C17" s="567">
        <v>8</v>
      </c>
      <c r="D17" s="427"/>
      <c r="E17" s="605">
        <v>0.8</v>
      </c>
      <c r="F17" s="606">
        <f t="shared" si="0"/>
        <v>0</v>
      </c>
    </row>
    <row r="18" spans="1:6" ht="38.25" x14ac:dyDescent="0.2">
      <c r="A18" s="597">
        <v>9</v>
      </c>
      <c r="B18" s="597" t="s">
        <v>1417</v>
      </c>
      <c r="C18" s="567">
        <v>9</v>
      </c>
      <c r="D18" s="555">
        <f>i.04166!F38</f>
        <v>0</v>
      </c>
      <c r="E18" s="605">
        <v>1</v>
      </c>
      <c r="F18" s="606">
        <f t="shared" si="0"/>
        <v>0</v>
      </c>
    </row>
    <row r="19" spans="1:6" ht="51" x14ac:dyDescent="0.2">
      <c r="A19" s="597">
        <v>10</v>
      </c>
      <c r="B19" s="597" t="s">
        <v>2206</v>
      </c>
      <c r="C19" s="567">
        <v>10</v>
      </c>
      <c r="D19" s="429">
        <f>i.04155a!Q955+i.04155б!N73+i.04155в!O409+i.04155г!Q120+i.04155д!H40</f>
        <v>0</v>
      </c>
      <c r="E19" s="605">
        <v>0.8</v>
      </c>
      <c r="F19" s="606">
        <f t="shared" si="0"/>
        <v>0</v>
      </c>
    </row>
    <row r="20" spans="1:6" x14ac:dyDescent="0.2">
      <c r="A20" s="560"/>
      <c r="B20" s="560" t="s">
        <v>1418</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604" t="s">
        <v>1502</v>
      </c>
      <c r="C36" s="1604"/>
      <c r="D36" s="1604"/>
      <c r="E36" s="1604"/>
      <c r="F36" s="1604"/>
    </row>
    <row r="37" spans="2:6" ht="29.45" customHeight="1" x14ac:dyDescent="0.2">
      <c r="B37" s="1533" t="s">
        <v>1508</v>
      </c>
      <c r="C37" s="1533"/>
      <c r="D37" s="1533"/>
      <c r="E37" s="1533"/>
      <c r="F37" s="1533"/>
    </row>
    <row r="38" spans="2:6" x14ac:dyDescent="0.2">
      <c r="B38" s="423"/>
      <c r="C38" s="149"/>
      <c r="D38" s="700"/>
      <c r="E38" s="701"/>
      <c r="F38" s="701"/>
    </row>
    <row r="39" spans="2:6" x14ac:dyDescent="0.2">
      <c r="B39" s="694" t="s">
        <v>1470</v>
      </c>
      <c r="C39" s="694" t="s">
        <v>1471</v>
      </c>
      <c r="D39" s="700"/>
      <c r="E39" s="701"/>
      <c r="F39" s="701"/>
    </row>
    <row r="40" spans="2:6" x14ac:dyDescent="0.2">
      <c r="B40" s="199" t="s">
        <v>1472</v>
      </c>
      <c r="C40" s="694"/>
      <c r="D40" s="700"/>
      <c r="E40" s="701"/>
      <c r="F40" s="701"/>
    </row>
    <row r="41" spans="2:6" x14ac:dyDescent="0.2">
      <c r="B41" s="421" t="s">
        <v>1473</v>
      </c>
      <c r="C41" s="695"/>
      <c r="D41" s="700"/>
      <c r="E41" s="701"/>
      <c r="F41" s="701"/>
    </row>
    <row r="42" spans="2:6" x14ac:dyDescent="0.2">
      <c r="B42" s="421" t="s">
        <v>1474</v>
      </c>
      <c r="C42" s="696"/>
      <c r="D42" s="700"/>
      <c r="E42" s="701"/>
      <c r="F42" s="701"/>
    </row>
    <row r="43" spans="2:6" x14ac:dyDescent="0.2">
      <c r="B43" s="421" t="s">
        <v>1475</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13" sqref="D13"/>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44" t="s">
        <v>2207</v>
      </c>
      <c r="C1" s="1644"/>
      <c r="D1" s="1644"/>
      <c r="E1" s="608"/>
      <c r="F1" s="608"/>
      <c r="G1" s="608"/>
    </row>
    <row r="2" spans="1:8" ht="4.5" customHeight="1" x14ac:dyDescent="0.2">
      <c r="B2" s="1644"/>
      <c r="C2" s="1644"/>
      <c r="D2" s="1644"/>
      <c r="E2" s="608"/>
      <c r="F2" s="608"/>
      <c r="G2" s="608"/>
    </row>
    <row r="3" spans="1:8" ht="5.25" customHeight="1" x14ac:dyDescent="0.2">
      <c r="B3" s="1644"/>
      <c r="C3" s="1644"/>
      <c r="D3" s="1644"/>
      <c r="E3" s="608"/>
      <c r="F3" s="608"/>
      <c r="G3" s="608"/>
    </row>
    <row r="4" spans="1:8" x14ac:dyDescent="0.2">
      <c r="B4" s="1644"/>
      <c r="C4" s="1644"/>
      <c r="D4" s="1644"/>
      <c r="E4" s="608"/>
      <c r="F4" s="608"/>
      <c r="G4" s="608"/>
    </row>
    <row r="5" spans="1:8" x14ac:dyDescent="0.2">
      <c r="B5" s="1644"/>
      <c r="C5" s="1644"/>
      <c r="D5" s="1644"/>
      <c r="E5" s="608"/>
      <c r="F5" s="608"/>
      <c r="G5" s="608"/>
    </row>
    <row r="6" spans="1:8" ht="47.1" customHeight="1" x14ac:dyDescent="0.2">
      <c r="A6" s="1656" t="s">
        <v>2208</v>
      </c>
      <c r="B6" s="1656"/>
      <c r="C6" s="1656"/>
      <c r="D6" s="1656"/>
      <c r="E6" s="609"/>
      <c r="F6" s="609"/>
      <c r="G6" s="609"/>
      <c r="H6" s="609"/>
    </row>
    <row r="7" spans="1:8" ht="14.45" customHeight="1" x14ac:dyDescent="0.2">
      <c r="A7" s="551" t="str">
        <f>i.04166!A8</f>
        <v xml:space="preserve">Даатгагчийн нэр: </v>
      </c>
      <c r="C7" s="1646" t="str">
        <f>i.04166!E8</f>
        <v>20.. оны .. сарын ..-ны өдөр</v>
      </c>
      <c r="D7" s="1646"/>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1419</v>
      </c>
      <c r="C11" s="552">
        <v>1</v>
      </c>
      <c r="D11" s="611">
        <f>D13/D14</f>
        <v>0</v>
      </c>
    </row>
    <row r="12" spans="1:8" ht="27.75" customHeight="1" x14ac:dyDescent="0.2">
      <c r="A12" s="612">
        <v>1.1000000000000001</v>
      </c>
      <c r="B12" s="613" t="s">
        <v>1420</v>
      </c>
      <c r="C12" s="572">
        <v>2</v>
      </c>
      <c r="D12" s="614" t="e">
        <f>MAX(1.5*D15,i.04130!E89)/i.04130!E89</f>
        <v>#DIV/0!</v>
      </c>
    </row>
    <row r="13" spans="1:8" ht="24" customHeight="1" x14ac:dyDescent="0.2">
      <c r="A13" s="612">
        <v>1.2</v>
      </c>
      <c r="B13" s="615" t="s">
        <v>1421</v>
      </c>
      <c r="C13" s="572">
        <v>3</v>
      </c>
      <c r="D13" s="616">
        <f>i.04130!E46-i.04130!E41-i.04130!E87+i.04130!E79</f>
        <v>0</v>
      </c>
    </row>
    <row r="14" spans="1:8" ht="14.1" customHeight="1" x14ac:dyDescent="0.2">
      <c r="A14" s="612">
        <v>1.3</v>
      </c>
      <c r="B14" s="615" t="s">
        <v>2209</v>
      </c>
      <c r="C14" s="572">
        <v>4</v>
      </c>
      <c r="D14" s="617">
        <f>MAX(D15,D23)</f>
        <v>15000000000</v>
      </c>
    </row>
    <row r="15" spans="1:8" ht="14.1" customHeight="1" x14ac:dyDescent="0.2">
      <c r="A15" s="612" t="s">
        <v>553</v>
      </c>
      <c r="B15" s="615" t="s">
        <v>1422</v>
      </c>
      <c r="C15" s="572">
        <v>5</v>
      </c>
      <c r="D15" s="616">
        <f>D21-D22</f>
        <v>0</v>
      </c>
    </row>
    <row r="16" spans="1:8" x14ac:dyDescent="0.2">
      <c r="A16" s="597" t="s">
        <v>1423</v>
      </c>
      <c r="B16" s="596" t="s">
        <v>1424</v>
      </c>
      <c r="C16" s="567">
        <v>6</v>
      </c>
      <c r="D16" s="618">
        <f>i.04157!B13</f>
        <v>0</v>
      </c>
    </row>
    <row r="17" spans="1:4" x14ac:dyDescent="0.2">
      <c r="A17" s="597" t="s">
        <v>1425</v>
      </c>
      <c r="B17" s="596" t="s">
        <v>1426</v>
      </c>
      <c r="C17" s="567">
        <v>7</v>
      </c>
      <c r="D17" s="618">
        <f>i.04159!C21</f>
        <v>0</v>
      </c>
    </row>
    <row r="18" spans="1:4" x14ac:dyDescent="0.2">
      <c r="A18" s="597" t="s">
        <v>1427</v>
      </c>
      <c r="B18" s="596" t="s">
        <v>1428</v>
      </c>
      <c r="C18" s="567">
        <v>8</v>
      </c>
      <c r="D18" s="618">
        <f>i.04161!B15+i.04163!B19</f>
        <v>0</v>
      </c>
    </row>
    <row r="19" spans="1:4" x14ac:dyDescent="0.2">
      <c r="A19" s="597" t="s">
        <v>1429</v>
      </c>
      <c r="B19" s="596" t="s">
        <v>1430</v>
      </c>
      <c r="C19" s="567">
        <v>9</v>
      </c>
      <c r="D19" s="618">
        <f>i.04164!E10</f>
        <v>0</v>
      </c>
    </row>
    <row r="20" spans="1:4" x14ac:dyDescent="0.2">
      <c r="A20" s="597" t="s">
        <v>1431</v>
      </c>
      <c r="B20" s="596" t="s">
        <v>1432</v>
      </c>
      <c r="C20" s="567">
        <v>10</v>
      </c>
      <c r="D20" s="619"/>
    </row>
    <row r="21" spans="1:4" x14ac:dyDescent="0.2">
      <c r="A21" s="597" t="s">
        <v>1433</v>
      </c>
      <c r="B21" s="596" t="s">
        <v>1434</v>
      </c>
      <c r="C21" s="567">
        <v>11</v>
      </c>
      <c r="D21" s="618">
        <f>SUM(D16:D20)</f>
        <v>0</v>
      </c>
    </row>
    <row r="22" spans="1:4" x14ac:dyDescent="0.2">
      <c r="A22" s="597" t="s">
        <v>1435</v>
      </c>
      <c r="B22" s="596" t="s">
        <v>1294</v>
      </c>
      <c r="C22" s="567">
        <v>12</v>
      </c>
      <c r="D22" s="618">
        <f>i.04165!B14</f>
        <v>0</v>
      </c>
    </row>
    <row r="23" spans="1:4" ht="25.5" x14ac:dyDescent="0.2">
      <c r="A23" s="612" t="s">
        <v>554</v>
      </c>
      <c r="B23" s="615" t="s">
        <v>1436</v>
      </c>
      <c r="C23" s="572">
        <v>13</v>
      </c>
      <c r="D23" s="620">
        <v>15000000000</v>
      </c>
    </row>
    <row r="24" spans="1:4" ht="24.6" customHeight="1" x14ac:dyDescent="0.2">
      <c r="A24" s="560">
        <v>2</v>
      </c>
      <c r="B24" s="621" t="s">
        <v>1437</v>
      </c>
      <c r="C24" s="552">
        <v>14</v>
      </c>
      <c r="D24" s="611" t="e">
        <f>D25/D26</f>
        <v>#DIV/0!</v>
      </c>
    </row>
    <row r="25" spans="1:4" ht="18.95" customHeight="1" x14ac:dyDescent="0.2">
      <c r="A25" s="612">
        <v>2.1</v>
      </c>
      <c r="B25" s="615" t="s">
        <v>1438</v>
      </c>
      <c r="C25" s="572">
        <v>15</v>
      </c>
      <c r="D25" s="620">
        <f>i.04167!F20</f>
        <v>0</v>
      </c>
    </row>
    <row r="26" spans="1:4" ht="38.25" x14ac:dyDescent="0.2">
      <c r="A26" s="612">
        <v>2.2000000000000002</v>
      </c>
      <c r="B26" s="615" t="s">
        <v>1439</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L25" sqref="L25"/>
    </sheetView>
  </sheetViews>
  <sheetFormatPr defaultColWidth="15.140625" defaultRowHeight="12.75" x14ac:dyDescent="0.2"/>
  <cols>
    <col min="1" max="1" width="10.5703125" style="370" customWidth="1"/>
    <col min="2" max="2" width="4.85546875" style="838" customWidth="1"/>
    <col min="3" max="3" width="30.5703125" style="837" customWidth="1"/>
    <col min="4" max="4" width="7.85546875" style="826"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816"/>
      <c r="B2" s="839"/>
      <c r="C2" s="4"/>
      <c r="H2" s="1384" t="s">
        <v>1830</v>
      </c>
      <c r="I2" s="1384"/>
      <c r="J2" s="1384"/>
      <c r="K2" s="1384"/>
      <c r="L2" s="1384"/>
      <c r="N2" s="4"/>
      <c r="O2" s="4"/>
      <c r="P2" s="4"/>
      <c r="Q2" s="4"/>
      <c r="R2" s="4"/>
      <c r="S2" s="4"/>
      <c r="T2" s="4"/>
      <c r="U2" s="4"/>
      <c r="V2" s="4"/>
      <c r="W2" s="4"/>
      <c r="X2" s="4"/>
      <c r="Y2" s="4"/>
    </row>
    <row r="3" spans="1:25" x14ac:dyDescent="0.2">
      <c r="A3" s="816"/>
      <c r="B3" s="839"/>
      <c r="H3" s="1384"/>
      <c r="I3" s="1384"/>
      <c r="J3" s="1384"/>
      <c r="K3" s="1384"/>
      <c r="L3" s="1384"/>
      <c r="N3" s="4"/>
      <c r="O3" s="4"/>
      <c r="P3" s="4"/>
      <c r="Q3" s="4"/>
      <c r="R3" s="4"/>
      <c r="S3" s="4"/>
      <c r="T3" s="4"/>
      <c r="U3" s="4"/>
      <c r="V3" s="4"/>
      <c r="W3" s="4"/>
      <c r="X3" s="4"/>
      <c r="Y3" s="4"/>
    </row>
    <row r="4" spans="1:25" x14ac:dyDescent="0.2">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85" t="s">
        <v>1831</v>
      </c>
      <c r="B5" s="1385"/>
      <c r="C5" s="1385"/>
      <c r="D5" s="1385"/>
      <c r="E5" s="1385"/>
      <c r="F5" s="1385"/>
      <c r="G5" s="1385"/>
      <c r="H5" s="1385"/>
      <c r="I5" s="1385"/>
      <c r="J5" s="1385"/>
      <c r="K5" s="1385"/>
      <c r="L5" s="1385"/>
      <c r="M5" s="4"/>
      <c r="N5" s="4"/>
      <c r="O5" s="4"/>
      <c r="P5" s="4"/>
      <c r="Q5" s="4"/>
      <c r="R5" s="4"/>
      <c r="S5" s="4"/>
      <c r="T5" s="4"/>
      <c r="U5" s="4"/>
      <c r="V5" s="4"/>
      <c r="W5" s="4"/>
      <c r="X5" s="4"/>
      <c r="Y5" s="4"/>
    </row>
    <row r="6" spans="1:25" x14ac:dyDescent="0.2">
      <c r="A6" s="4"/>
      <c r="B6" s="840"/>
      <c r="C6" s="5"/>
      <c r="D6" s="3"/>
      <c r="E6" s="4"/>
      <c r="F6" s="4"/>
      <c r="G6" s="4"/>
      <c r="H6" s="4"/>
      <c r="I6" s="4"/>
      <c r="M6" s="4"/>
      <c r="N6" s="4"/>
      <c r="O6" s="4"/>
      <c r="P6" s="4"/>
      <c r="Q6" s="4"/>
      <c r="R6" s="4"/>
      <c r="S6" s="4"/>
      <c r="T6" s="4"/>
      <c r="U6" s="4"/>
      <c r="V6" s="4"/>
      <c r="W6" s="4"/>
      <c r="X6" s="4"/>
      <c r="Y6" s="4"/>
    </row>
    <row r="7" spans="1:25" x14ac:dyDescent="0.2">
      <c r="A7" s="1386" t="str">
        <f>i.04130!A6</f>
        <v xml:space="preserve">Даатгагчийн нэр: </v>
      </c>
      <c r="B7" s="1386"/>
      <c r="C7" s="1386"/>
      <c r="D7" s="3"/>
      <c r="E7" s="4"/>
      <c r="F7" s="4"/>
      <c r="G7" s="4"/>
      <c r="H7" s="4"/>
      <c r="I7" s="4"/>
      <c r="J7" s="1387" t="str">
        <f>i.04130!D6</f>
        <v>20.. оны .. сарын ..-ны өдөр</v>
      </c>
      <c r="K7" s="1387"/>
      <c r="L7" s="1387"/>
      <c r="M7" s="4"/>
      <c r="N7" s="4"/>
      <c r="O7" s="4"/>
      <c r="P7" s="4"/>
      <c r="Q7" s="4"/>
      <c r="R7" s="4"/>
      <c r="S7" s="4"/>
      <c r="T7" s="4"/>
      <c r="U7" s="4"/>
      <c r="V7" s="4"/>
      <c r="W7" s="4"/>
      <c r="X7" s="4"/>
      <c r="Y7" s="4"/>
    </row>
    <row r="8" spans="1:25" ht="12.95" customHeight="1" x14ac:dyDescent="0.2">
      <c r="B8" s="370"/>
      <c r="C8" s="370"/>
      <c r="E8" s="827"/>
      <c r="I8" s="4"/>
      <c r="L8" s="748" t="s">
        <v>257</v>
      </c>
      <c r="M8" s="4"/>
      <c r="N8" s="4"/>
      <c r="O8" s="4"/>
      <c r="P8" s="4"/>
      <c r="Q8" s="4"/>
      <c r="R8" s="4"/>
      <c r="S8" s="4"/>
      <c r="T8" s="4"/>
      <c r="U8" s="4"/>
      <c r="V8" s="4"/>
      <c r="W8" s="4"/>
      <c r="X8" s="4"/>
      <c r="Y8" s="4"/>
    </row>
    <row r="9" spans="1:25" ht="12.75" customHeight="1" x14ac:dyDescent="0.2">
      <c r="A9" s="1388" t="s">
        <v>1236</v>
      </c>
      <c r="B9" s="1388" t="s">
        <v>699</v>
      </c>
      <c r="C9" s="1388"/>
      <c r="D9" s="1389" t="s">
        <v>270</v>
      </c>
      <c r="E9" s="1390" t="s">
        <v>1237</v>
      </c>
      <c r="F9" s="1391"/>
      <c r="G9" s="1391"/>
      <c r="H9" s="1392"/>
      <c r="I9" s="1393" t="s">
        <v>1834</v>
      </c>
      <c r="J9" s="1391"/>
      <c r="K9" s="1391"/>
      <c r="L9" s="1392"/>
      <c r="M9" s="4"/>
      <c r="N9" s="4"/>
      <c r="O9" s="4"/>
      <c r="P9" s="4"/>
      <c r="Q9" s="4"/>
      <c r="R9" s="4"/>
      <c r="S9" s="4"/>
      <c r="T9" s="4"/>
      <c r="U9" s="4"/>
      <c r="V9" s="4"/>
      <c r="W9" s="4"/>
      <c r="X9" s="4"/>
      <c r="Y9" s="4"/>
    </row>
    <row r="10" spans="1:25" x14ac:dyDescent="0.2">
      <c r="A10" s="1388"/>
      <c r="B10" s="1388"/>
      <c r="C10" s="1388"/>
      <c r="D10" s="1389"/>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29" t="s">
        <v>261</v>
      </c>
      <c r="C11" s="220" t="s">
        <v>272</v>
      </c>
      <c r="D11" s="220" t="s">
        <v>1238</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96" t="s">
        <v>1239</v>
      </c>
      <c r="B12" s="842" t="s">
        <v>547</v>
      </c>
      <c r="C12" s="830" t="s">
        <v>1240</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6"/>
      <c r="B13" s="845" t="s">
        <v>275</v>
      </c>
      <c r="C13" s="830" t="s">
        <v>1824</v>
      </c>
      <c r="D13" s="831">
        <f>+D12+1</f>
        <v>2</v>
      </c>
      <c r="E13" s="854"/>
      <c r="F13" s="854"/>
      <c r="G13" s="854"/>
      <c r="H13" s="843">
        <f t="shared" ref="H13:H32" si="0">+E13+F13-G13</f>
        <v>0</v>
      </c>
      <c r="I13" s="854"/>
      <c r="J13" s="854"/>
      <c r="K13" s="854"/>
      <c r="L13" s="844">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2">
      <c r="A14" s="1396"/>
      <c r="B14" s="845">
        <v>1.2</v>
      </c>
      <c r="C14" s="832" t="s">
        <v>1242</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96"/>
      <c r="B15" s="845" t="s">
        <v>290</v>
      </c>
      <c r="C15" s="830" t="s">
        <v>1824</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96"/>
      <c r="B16" s="845">
        <v>1.3</v>
      </c>
      <c r="C16" s="832" t="s">
        <v>1243</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96"/>
      <c r="B17" s="845">
        <f>+B16+0.1</f>
        <v>1.4000000000000001</v>
      </c>
      <c r="C17" s="832" t="s">
        <v>1244</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96"/>
      <c r="B18" s="845">
        <f>+B17+0.1</f>
        <v>1.5000000000000002</v>
      </c>
      <c r="C18" s="832" t="s">
        <v>1245</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96"/>
      <c r="B19" s="845">
        <f>+B18+0.1</f>
        <v>1.6000000000000003</v>
      </c>
      <c r="C19" s="832" t="s">
        <v>1246</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96"/>
      <c r="B20" s="845">
        <f>+B19+0.1</f>
        <v>1.7000000000000004</v>
      </c>
      <c r="C20" s="832" t="s">
        <v>1247</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6"/>
      <c r="B21" s="845" t="s">
        <v>1832</v>
      </c>
      <c r="C21" s="830" t="s">
        <v>1825</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96"/>
      <c r="B22" s="846">
        <v>1.8</v>
      </c>
      <c r="C22" s="832" t="s">
        <v>1248</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6"/>
      <c r="B23" s="846">
        <v>1.9</v>
      </c>
      <c r="C23" s="832" t="s">
        <v>1833</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96"/>
      <c r="B24" s="847">
        <v>1.1000000000000001</v>
      </c>
      <c r="C24" s="832" t="s">
        <v>1250</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96"/>
      <c r="B25" s="846">
        <v>1.1100000000000001</v>
      </c>
      <c r="C25" s="832" t="s">
        <v>1251</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96"/>
      <c r="B26" s="847">
        <v>1.1200000000000001</v>
      </c>
      <c r="C26" s="832" t="s">
        <v>1252</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96"/>
      <c r="B27" s="846">
        <v>1.1299999999999999</v>
      </c>
      <c r="C27" s="832" t="s">
        <v>1253</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6"/>
      <c r="B28" s="847">
        <v>1.1399999999999999</v>
      </c>
      <c r="C28" s="832" t="s">
        <v>1254</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6"/>
      <c r="B29" s="846">
        <v>1.1499999999999999</v>
      </c>
      <c r="C29" s="832" t="s">
        <v>1255</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ht="38.25" x14ac:dyDescent="0.2">
      <c r="A30" s="848"/>
      <c r="B30" s="847">
        <v>1.1599999999999999</v>
      </c>
      <c r="C30" s="834" t="s">
        <v>1256</v>
      </c>
      <c r="D30" s="831">
        <f t="shared" si="5"/>
        <v>19</v>
      </c>
      <c r="E30" s="854"/>
      <c r="F30" s="854"/>
      <c r="G30" s="854"/>
      <c r="H30" s="843">
        <f t="shared" si="0"/>
        <v>0</v>
      </c>
      <c r="I30" s="856"/>
      <c r="J30" s="856"/>
      <c r="K30" s="856"/>
      <c r="L30" s="844">
        <f t="shared" si="1"/>
        <v>0</v>
      </c>
      <c r="M30" s="4"/>
      <c r="N30" s="186" t="str">
        <f t="shared" si="2"/>
        <v/>
      </c>
      <c r="O30" s="186" t="str">
        <f t="shared" si="3"/>
        <v/>
      </c>
      <c r="P30" s="186" t="str">
        <f t="shared" si="4"/>
        <v/>
      </c>
      <c r="Q30" s="4"/>
      <c r="R30" s="4"/>
      <c r="S30" s="4"/>
      <c r="T30" s="4"/>
      <c r="U30" s="4"/>
      <c r="V30" s="4"/>
      <c r="W30" s="4"/>
      <c r="X30" s="4"/>
      <c r="Y30" s="4"/>
    </row>
    <row r="31" spans="1:25" ht="38.25" x14ac:dyDescent="0.2">
      <c r="A31" s="349" t="s">
        <v>1257</v>
      </c>
      <c r="B31" s="847" t="s">
        <v>576</v>
      </c>
      <c r="C31" s="835" t="s">
        <v>1258</v>
      </c>
      <c r="D31" s="831">
        <f t="shared" si="5"/>
        <v>20</v>
      </c>
      <c r="E31" s="855"/>
      <c r="F31" s="855"/>
      <c r="G31" s="855"/>
      <c r="H31" s="843">
        <f t="shared" si="0"/>
        <v>0</v>
      </c>
      <c r="I31" s="856"/>
      <c r="J31" s="856"/>
      <c r="K31" s="856"/>
      <c r="L31" s="844">
        <f t="shared" si="1"/>
        <v>0</v>
      </c>
      <c r="M31" s="4"/>
      <c r="N31" s="186" t="str">
        <f t="shared" si="2"/>
        <v/>
      </c>
      <c r="O31" s="186" t="str">
        <f t="shared" si="3"/>
        <v/>
      </c>
      <c r="P31" s="186" t="str">
        <f t="shared" si="4"/>
        <v/>
      </c>
      <c r="Q31" s="4"/>
      <c r="R31" s="4"/>
      <c r="S31" s="4"/>
      <c r="T31" s="4"/>
      <c r="U31" s="4"/>
      <c r="V31" s="4"/>
      <c r="W31" s="4"/>
      <c r="X31" s="4"/>
      <c r="Y31" s="4"/>
    </row>
    <row r="32" spans="1:25" x14ac:dyDescent="0.2">
      <c r="A32" s="1397" t="s">
        <v>695</v>
      </c>
      <c r="B32" s="1398"/>
      <c r="C32" s="139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 t="shared" si="1"/>
        <v>0</v>
      </c>
      <c r="M32" s="761"/>
      <c r="N32" s="761"/>
      <c r="O32" s="761"/>
      <c r="P32" s="761"/>
      <c r="Q32" s="761"/>
      <c r="R32" s="761"/>
      <c r="S32" s="761"/>
      <c r="T32" s="761"/>
      <c r="U32" s="761"/>
      <c r="V32" s="761"/>
      <c r="W32" s="761"/>
      <c r="X32" s="761"/>
      <c r="Y32" s="761"/>
    </row>
    <row r="33" spans="1:25" x14ac:dyDescent="0.2">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2">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52"/>
      <c r="C38" s="6" t="str">
        <f>i.04130!B111</f>
        <v xml:space="preserve"> Гүйцэтгэх захирал</v>
      </c>
      <c r="D38" s="1394" t="str">
        <f>i.04130!C111</f>
        <v xml:space="preserve">/................................../   </v>
      </c>
      <c r="E38" s="1394"/>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52"/>
      <c r="C39" s="5"/>
      <c r="D39" s="1394"/>
      <c r="E39" s="1394"/>
      <c r="F39" s="4"/>
      <c r="G39" s="4"/>
      <c r="H39" s="4"/>
      <c r="I39" s="4"/>
      <c r="J39" s="4"/>
      <c r="K39" s="4"/>
      <c r="L39" s="4"/>
      <c r="M39" s="4"/>
      <c r="N39" s="4"/>
      <c r="O39" s="4"/>
      <c r="P39" s="4"/>
      <c r="Q39" s="4"/>
      <c r="R39" s="4"/>
      <c r="S39" s="4"/>
      <c r="T39" s="4"/>
      <c r="U39" s="4"/>
      <c r="V39" s="4"/>
      <c r="W39" s="4"/>
      <c r="X39" s="4"/>
      <c r="Y39" s="4"/>
    </row>
    <row r="40" spans="1:25" x14ac:dyDescent="0.2">
      <c r="A40" s="4"/>
      <c r="B40" s="852"/>
      <c r="C40" s="6" t="str">
        <f>i.04130!B113</f>
        <v xml:space="preserve"> Ерөнхий нягтлан бодогч  </v>
      </c>
      <c r="D40" s="1394" t="str">
        <f>i.04130!C113</f>
        <v xml:space="preserve">/.................................../   </v>
      </c>
      <c r="E40" s="1394"/>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52"/>
      <c r="C41" s="5"/>
      <c r="D41" s="1394"/>
      <c r="E41" s="1394"/>
      <c r="F41" s="4"/>
      <c r="G41" s="4"/>
      <c r="H41" s="4"/>
      <c r="I41" s="4"/>
      <c r="J41" s="4"/>
      <c r="K41" s="4"/>
      <c r="L41" s="4"/>
      <c r="M41" s="4"/>
      <c r="N41" s="4"/>
      <c r="O41" s="4"/>
      <c r="P41" s="4"/>
      <c r="Q41" s="4"/>
      <c r="R41" s="4"/>
      <c r="S41" s="4"/>
      <c r="T41" s="4"/>
      <c r="U41" s="4"/>
      <c r="V41" s="4"/>
      <c r="W41" s="4"/>
      <c r="X41" s="4"/>
      <c r="Y41" s="4"/>
    </row>
    <row r="42" spans="1:25" x14ac:dyDescent="0.2">
      <c r="A42" s="4"/>
      <c r="B42" s="852"/>
      <c r="C42" s="8" t="str">
        <f>i.04130!B115</f>
        <v>…...............................................</v>
      </c>
      <c r="D42" s="1394" t="str">
        <f>i.04130!C115</f>
        <v xml:space="preserve">/................................../   </v>
      </c>
      <c r="E42" s="1394"/>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52"/>
      <c r="C43" s="5"/>
      <c r="D43" s="1395"/>
      <c r="E43" s="1395"/>
      <c r="F43" s="4"/>
      <c r="G43" s="4"/>
      <c r="H43" s="4"/>
      <c r="I43" s="4"/>
      <c r="J43" s="4"/>
      <c r="K43" s="4"/>
      <c r="L43" s="4"/>
      <c r="M43" s="4"/>
      <c r="N43" s="4"/>
      <c r="O43" s="4"/>
      <c r="P43" s="4"/>
      <c r="Q43" s="4"/>
      <c r="R43" s="4"/>
      <c r="S43" s="4"/>
      <c r="T43" s="4"/>
      <c r="U43" s="4"/>
      <c r="V43" s="4"/>
      <c r="W43" s="4"/>
      <c r="X43" s="4"/>
      <c r="Y43" s="4"/>
    </row>
    <row r="44" spans="1:25" x14ac:dyDescent="0.2">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D42:E42"/>
    <mergeCell ref="D43:E43"/>
    <mergeCell ref="A12:A29"/>
    <mergeCell ref="A32:C32"/>
    <mergeCell ref="D38:E38"/>
    <mergeCell ref="D39:E39"/>
    <mergeCell ref="D40:E40"/>
    <mergeCell ref="D41:E41"/>
    <mergeCell ref="H2:L3"/>
    <mergeCell ref="A5:L5"/>
    <mergeCell ref="A7:C7"/>
    <mergeCell ref="J7:L7"/>
    <mergeCell ref="A9:A10"/>
    <mergeCell ref="B9:C10"/>
    <mergeCell ref="D9:D10"/>
    <mergeCell ref="E9:H9"/>
    <mergeCell ref="I9:L9"/>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4" workbookViewId="0">
      <selection activeCell="B18" sqref="B18:E18"/>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44" t="s">
        <v>2211</v>
      </c>
      <c r="D1" s="1644"/>
      <c r="E1" s="1644"/>
      <c r="F1" s="1644"/>
    </row>
    <row r="2" spans="1:9" ht="5.25" customHeight="1" x14ac:dyDescent="0.2">
      <c r="C2" s="1644"/>
      <c r="D2" s="1644"/>
      <c r="E2" s="1644"/>
      <c r="F2" s="1644"/>
    </row>
    <row r="3" spans="1:9" ht="3.75" customHeight="1" x14ac:dyDescent="0.2">
      <c r="C3" s="1644"/>
      <c r="D3" s="1644"/>
      <c r="E3" s="1644"/>
      <c r="F3" s="1644"/>
    </row>
    <row r="4" spans="1:9" x14ac:dyDescent="0.2">
      <c r="C4" s="1644"/>
      <c r="D4" s="1644"/>
      <c r="E4" s="1644"/>
      <c r="F4" s="1644"/>
    </row>
    <row r="5" spans="1:9" x14ac:dyDescent="0.2">
      <c r="C5" s="1644"/>
      <c r="D5" s="1644"/>
      <c r="E5" s="1644"/>
      <c r="F5" s="1644"/>
    </row>
    <row r="6" spans="1:9" ht="38.1" customHeight="1" x14ac:dyDescent="0.2">
      <c r="A6" s="1662" t="s">
        <v>2210</v>
      </c>
      <c r="B6" s="1662"/>
      <c r="C6" s="1662"/>
      <c r="D6" s="1662"/>
      <c r="E6" s="1662"/>
      <c r="F6" s="1662"/>
      <c r="G6" s="603"/>
      <c r="H6" s="603"/>
      <c r="I6" s="603"/>
    </row>
    <row r="7" spans="1:9" ht="28.5" customHeight="1" x14ac:dyDescent="0.2">
      <c r="A7" s="551" t="str">
        <f>i.04166!A8</f>
        <v xml:space="preserve">Даатгагчийн нэр: </v>
      </c>
      <c r="D7" s="1646" t="str">
        <f>i.04166!E8</f>
        <v>20.. оны .. сарын ..-ны өдөр</v>
      </c>
      <c r="E7" s="1646"/>
      <c r="F7" s="1646"/>
    </row>
    <row r="9" spans="1:9" x14ac:dyDescent="0.2">
      <c r="A9" s="1663" t="s">
        <v>2212</v>
      </c>
      <c r="B9" s="1666" t="s">
        <v>2213</v>
      </c>
      <c r="C9" s="1666" t="s">
        <v>2214</v>
      </c>
      <c r="D9" s="1666" t="s">
        <v>2215</v>
      </c>
      <c r="E9" s="1666" t="s">
        <v>1440</v>
      </c>
      <c r="F9" s="1667"/>
    </row>
    <row r="10" spans="1:9" x14ac:dyDescent="0.2">
      <c r="A10" s="1664"/>
      <c r="B10" s="1666"/>
      <c r="C10" s="1666"/>
      <c r="D10" s="1666"/>
      <c r="E10" s="1666"/>
      <c r="F10" s="1667"/>
    </row>
    <row r="11" spans="1:9" x14ac:dyDescent="0.2">
      <c r="A11" s="1664"/>
      <c r="B11" s="1666"/>
      <c r="C11" s="1666"/>
      <c r="D11" s="1666"/>
      <c r="E11" s="1666"/>
      <c r="F11" s="1667"/>
    </row>
    <row r="12" spans="1:9" x14ac:dyDescent="0.2">
      <c r="A12" s="1664"/>
      <c r="B12" s="1666"/>
      <c r="C12" s="1666"/>
      <c r="D12" s="1666"/>
      <c r="E12" s="1666"/>
      <c r="F12" s="1667"/>
    </row>
    <row r="13" spans="1:9" x14ac:dyDescent="0.2">
      <c r="A13" s="1665"/>
      <c r="B13" s="1666"/>
      <c r="C13" s="1666"/>
      <c r="D13" s="1666"/>
      <c r="E13" s="1666"/>
      <c r="F13" s="1667"/>
    </row>
    <row r="14" spans="1:9" ht="53.25" customHeight="1" x14ac:dyDescent="0.2">
      <c r="A14" s="623" t="s">
        <v>1441</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58" t="s">
        <v>1442</v>
      </c>
    </row>
    <row r="15" spans="1:9" ht="44.25" customHeight="1" x14ac:dyDescent="0.2">
      <c r="A15" s="623" t="s">
        <v>1443</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58"/>
    </row>
    <row r="16" spans="1:9" ht="45.75" customHeight="1" x14ac:dyDescent="0.2">
      <c r="A16" s="623" t="s">
        <v>1444</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58"/>
    </row>
    <row r="17" spans="1:6" ht="49.5" customHeight="1" x14ac:dyDescent="0.2">
      <c r="A17" s="623" t="s">
        <v>1445</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58"/>
    </row>
    <row r="18" spans="1:6" ht="33.75" customHeight="1" x14ac:dyDescent="0.2">
      <c r="A18" s="629"/>
      <c r="B18" s="1659" t="s">
        <v>1446</v>
      </c>
      <c r="C18" s="1659"/>
      <c r="D18" s="1659"/>
      <c r="E18" s="1659"/>
      <c r="F18" s="630"/>
    </row>
    <row r="22" spans="1:6" x14ac:dyDescent="0.2">
      <c r="B22" s="1660" t="s">
        <v>1447</v>
      </c>
      <c r="C22" s="1661"/>
      <c r="D22" s="1661"/>
    </row>
    <row r="23" spans="1:6" x14ac:dyDescent="0.2">
      <c r="B23" s="1661"/>
      <c r="C23" s="1661"/>
      <c r="D23" s="1661"/>
    </row>
    <row r="24" spans="1:6" x14ac:dyDescent="0.2">
      <c r="B24" s="1661"/>
      <c r="C24" s="1661"/>
      <c r="D24" s="1661"/>
    </row>
    <row r="25" spans="1:6" x14ac:dyDescent="0.2">
      <c r="B25" s="1661"/>
      <c r="C25" s="1661"/>
      <c r="D25" s="1661"/>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52"/>
      <c r="E1" s="1352"/>
      <c r="F1" s="1352"/>
      <c r="G1" s="1353" t="s">
        <v>2219</v>
      </c>
      <c r="H1" s="288"/>
    </row>
    <row r="2" spans="1:26" ht="11.45" customHeight="1" x14ac:dyDescent="0.2">
      <c r="A2" s="756"/>
      <c r="B2" s="757"/>
      <c r="C2" s="1352"/>
      <c r="D2" s="1352"/>
      <c r="E2" s="1352"/>
      <c r="F2" s="1352"/>
      <c r="G2" s="1353" t="s">
        <v>2220</v>
      </c>
    </row>
    <row r="3" spans="1:26" ht="40.9" customHeight="1" x14ac:dyDescent="0.2">
      <c r="A3" s="1668" t="s">
        <v>1768</v>
      </c>
      <c r="B3" s="1420"/>
      <c r="C3" s="1420"/>
      <c r="D3" s="1420"/>
      <c r="E3" s="1420"/>
      <c r="F3" s="1420"/>
    </row>
    <row r="4" spans="1:26" x14ac:dyDescent="0.2">
      <c r="A4" s="758"/>
      <c r="B4" s="759"/>
      <c r="C4" s="759"/>
      <c r="D4" s="759"/>
      <c r="E4" s="759"/>
      <c r="F4" s="759"/>
    </row>
    <row r="5" spans="1:26" x14ac:dyDescent="0.2">
      <c r="A5" s="1628" t="str">
        <f>i.04130!A6</f>
        <v xml:space="preserve">Даатгагчийн нэр: </v>
      </c>
      <c r="B5" s="1669"/>
      <c r="C5" s="206"/>
      <c r="D5" s="1379" t="str">
        <f>i.04130!D6</f>
        <v>20.. оны .. сарын ..-ны өдөр</v>
      </c>
      <c r="E5" s="1379"/>
      <c r="F5" s="1379"/>
      <c r="G5" s="1379"/>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1769</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1770</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1771</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1772</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1773</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1774</v>
      </c>
      <c r="C67" s="209">
        <f t="shared" si="3"/>
        <v>59</v>
      </c>
      <c r="D67" s="27"/>
      <c r="E67" s="27"/>
      <c r="F67" s="346">
        <f t="shared" si="4"/>
        <v>0</v>
      </c>
      <c r="G67" s="341" t="e">
        <f t="shared" si="0"/>
        <v>#DIV/0!</v>
      </c>
    </row>
    <row r="68" spans="1:7" x14ac:dyDescent="0.2">
      <c r="A68" s="762" t="s">
        <v>788</v>
      </c>
      <c r="B68" s="764" t="s">
        <v>1028</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1311</v>
      </c>
      <c r="B71" s="764" t="s">
        <v>686</v>
      </c>
      <c r="C71" s="209">
        <f t="shared" si="3"/>
        <v>63</v>
      </c>
      <c r="D71" s="27"/>
      <c r="E71" s="27"/>
      <c r="F71" s="346">
        <f t="shared" si="4"/>
        <v>0</v>
      </c>
      <c r="G71" s="341" t="e">
        <f t="shared" si="0"/>
        <v>#DIV/0!</v>
      </c>
    </row>
    <row r="72" spans="1:7" ht="38.25" x14ac:dyDescent="0.2">
      <c r="A72" s="760" t="s">
        <v>234</v>
      </c>
      <c r="B72" s="342" t="s">
        <v>1775</v>
      </c>
      <c r="C72" s="21">
        <v>64</v>
      </c>
      <c r="D72" s="343">
        <f>SUM(D73:D82)</f>
        <v>0</v>
      </c>
      <c r="E72" s="343">
        <f>SUM(E73:E82)</f>
        <v>0</v>
      </c>
      <c r="F72" s="792">
        <f>SUM(D72+E72)</f>
        <v>0</v>
      </c>
      <c r="G72" s="341" t="e">
        <f t="shared" si="0"/>
        <v>#DIV/0!</v>
      </c>
    </row>
    <row r="73" spans="1:7" x14ac:dyDescent="0.2">
      <c r="A73" s="765" t="s">
        <v>1776</v>
      </c>
      <c r="B73" s="795" t="s">
        <v>794</v>
      </c>
      <c r="C73" s="209">
        <f t="shared" si="3"/>
        <v>65</v>
      </c>
      <c r="D73" s="27"/>
      <c r="E73" s="27"/>
      <c r="F73" s="346">
        <f t="shared" si="4"/>
        <v>0</v>
      </c>
      <c r="G73" s="341" t="e">
        <f t="shared" si="0"/>
        <v>#DIV/0!</v>
      </c>
    </row>
    <row r="74" spans="1:7" x14ac:dyDescent="0.2">
      <c r="A74" s="765" t="s">
        <v>1777</v>
      </c>
      <c r="B74" s="795" t="s">
        <v>794</v>
      </c>
      <c r="C74" s="209">
        <f t="shared" si="3"/>
        <v>66</v>
      </c>
      <c r="D74" s="27"/>
      <c r="E74" s="27"/>
      <c r="F74" s="346">
        <f t="shared" si="4"/>
        <v>0</v>
      </c>
      <c r="G74" s="341" t="e">
        <f t="shared" ref="G74:G82" si="5">F74/$F$83</f>
        <v>#DIV/0!</v>
      </c>
    </row>
    <row r="75" spans="1:7" x14ac:dyDescent="0.2">
      <c r="A75" s="765" t="s">
        <v>1778</v>
      </c>
      <c r="B75" s="795" t="s">
        <v>794</v>
      </c>
      <c r="C75" s="209">
        <f t="shared" si="3"/>
        <v>67</v>
      </c>
      <c r="D75" s="27"/>
      <c r="E75" s="27"/>
      <c r="F75" s="346">
        <f t="shared" si="4"/>
        <v>0</v>
      </c>
      <c r="G75" s="341" t="e">
        <f t="shared" si="5"/>
        <v>#DIV/0!</v>
      </c>
    </row>
    <row r="76" spans="1:7" x14ac:dyDescent="0.2">
      <c r="A76" s="765" t="s">
        <v>1779</v>
      </c>
      <c r="B76" s="795" t="s">
        <v>794</v>
      </c>
      <c r="C76" s="209">
        <f t="shared" si="3"/>
        <v>68</v>
      </c>
      <c r="D76" s="27"/>
      <c r="E76" s="27"/>
      <c r="F76" s="346">
        <f t="shared" si="4"/>
        <v>0</v>
      </c>
      <c r="G76" s="341" t="e">
        <f t="shared" si="5"/>
        <v>#DIV/0!</v>
      </c>
    </row>
    <row r="77" spans="1:7" x14ac:dyDescent="0.2">
      <c r="A77" s="765" t="s">
        <v>1780</v>
      </c>
      <c r="B77" s="795" t="s">
        <v>794</v>
      </c>
      <c r="C77" s="209">
        <f t="shared" si="3"/>
        <v>69</v>
      </c>
      <c r="D77" s="27"/>
      <c r="E77" s="27"/>
      <c r="F77" s="346">
        <f t="shared" si="4"/>
        <v>0</v>
      </c>
      <c r="G77" s="341" t="e">
        <f t="shared" si="5"/>
        <v>#DIV/0!</v>
      </c>
    </row>
    <row r="78" spans="1:7" x14ac:dyDescent="0.2">
      <c r="A78" s="765" t="s">
        <v>1781</v>
      </c>
      <c r="B78" s="795" t="s">
        <v>794</v>
      </c>
      <c r="C78" s="209">
        <f t="shared" si="3"/>
        <v>70</v>
      </c>
      <c r="D78" s="27"/>
      <c r="E78" s="27"/>
      <c r="F78" s="346">
        <f t="shared" si="4"/>
        <v>0</v>
      </c>
      <c r="G78" s="341" t="e">
        <f t="shared" si="5"/>
        <v>#DIV/0!</v>
      </c>
    </row>
    <row r="79" spans="1:7" x14ac:dyDescent="0.2">
      <c r="A79" s="765" t="s">
        <v>1782</v>
      </c>
      <c r="B79" s="795" t="s">
        <v>794</v>
      </c>
      <c r="C79" s="209">
        <f t="shared" si="3"/>
        <v>71</v>
      </c>
      <c r="D79" s="27"/>
      <c r="E79" s="27"/>
      <c r="F79" s="346">
        <f t="shared" si="4"/>
        <v>0</v>
      </c>
      <c r="G79" s="341" t="e">
        <f t="shared" si="5"/>
        <v>#DIV/0!</v>
      </c>
    </row>
    <row r="80" spans="1:7" x14ac:dyDescent="0.2">
      <c r="A80" s="765" t="s">
        <v>1783</v>
      </c>
      <c r="B80" s="795" t="s">
        <v>794</v>
      </c>
      <c r="C80" s="209">
        <f t="shared" si="3"/>
        <v>72</v>
      </c>
      <c r="D80" s="27"/>
      <c r="E80" s="27"/>
      <c r="F80" s="346">
        <f t="shared" si="4"/>
        <v>0</v>
      </c>
      <c r="G80" s="341" t="e">
        <f t="shared" si="5"/>
        <v>#DIV/0!</v>
      </c>
    </row>
    <row r="81" spans="1:21" x14ac:dyDescent="0.2">
      <c r="A81" s="765" t="s">
        <v>1784</v>
      </c>
      <c r="B81" s="795" t="s">
        <v>794</v>
      </c>
      <c r="C81" s="209">
        <f t="shared" si="3"/>
        <v>73</v>
      </c>
      <c r="D81" s="27"/>
      <c r="E81" s="27"/>
      <c r="F81" s="346">
        <f t="shared" si="4"/>
        <v>0</v>
      </c>
      <c r="G81" s="341" t="e">
        <f t="shared" si="5"/>
        <v>#DIV/0!</v>
      </c>
    </row>
    <row r="82" spans="1:21" ht="15.95" customHeight="1" x14ac:dyDescent="0.2">
      <c r="A82" s="765" t="s">
        <v>1785</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0"/>
      <c r="E84" s="1670"/>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3" customFormat="1" ht="14.25" customHeight="1" x14ac:dyDescent="0.2">
      <c r="A1" s="796"/>
      <c r="B1" s="797"/>
      <c r="C1" s="797"/>
      <c r="D1" s="1411" t="s">
        <v>1789</v>
      </c>
      <c r="E1" s="1411"/>
      <c r="F1" s="1411"/>
      <c r="G1" s="1411"/>
      <c r="H1" s="1411"/>
    </row>
    <row r="2" spans="1:26" x14ac:dyDescent="0.2">
      <c r="A2" s="756"/>
      <c r="B2" s="757"/>
      <c r="C2" s="757"/>
      <c r="D2" s="1411"/>
      <c r="E2" s="1411"/>
      <c r="F2" s="1411"/>
      <c r="G2" s="1411"/>
      <c r="H2" s="1411"/>
    </row>
    <row r="3" spans="1:26" ht="23.25" customHeight="1" x14ac:dyDescent="0.2">
      <c r="A3" s="1671" t="s">
        <v>1790</v>
      </c>
      <c r="B3" s="1420"/>
      <c r="C3" s="1420"/>
      <c r="D3" s="1420"/>
      <c r="E3" s="1420"/>
      <c r="F3" s="1420"/>
      <c r="G3" s="1420"/>
    </row>
    <row r="4" spans="1:26" x14ac:dyDescent="0.2">
      <c r="A4" s="758"/>
      <c r="B4" s="759"/>
      <c r="C4" s="759"/>
      <c r="D4" s="759"/>
      <c r="E4" s="759"/>
      <c r="F4" s="759"/>
      <c r="G4" s="759"/>
    </row>
    <row r="5" spans="1:26" x14ac:dyDescent="0.2">
      <c r="A5" s="1628" t="str">
        <f>i.04130!A6</f>
        <v xml:space="preserve">Даатгагчийн нэр: </v>
      </c>
      <c r="B5" s="1669"/>
      <c r="C5" s="4"/>
      <c r="D5" s="206"/>
      <c r="E5" s="1379" t="str">
        <f>i.04130!D6</f>
        <v>20.. оны .. сарын ..-ны өдөр</v>
      </c>
      <c r="F5" s="1379"/>
      <c r="G5" s="1379"/>
      <c r="H5" s="1379"/>
    </row>
    <row r="6" spans="1:26" x14ac:dyDescent="0.2">
      <c r="A6" s="758"/>
      <c r="E6" s="10"/>
      <c r="F6" s="10"/>
      <c r="G6" s="10"/>
      <c r="H6" s="748" t="s">
        <v>257</v>
      </c>
    </row>
    <row r="7" spans="1:26" s="10" customFormat="1" ht="25.5" x14ac:dyDescent="0.2">
      <c r="A7" s="798"/>
      <c r="B7" s="43" t="s">
        <v>1791</v>
      </c>
      <c r="C7" s="43" t="s">
        <v>270</v>
      </c>
      <c r="D7" s="21" t="s">
        <v>1792</v>
      </c>
      <c r="E7" s="21" t="s">
        <v>1793</v>
      </c>
      <c r="F7" s="21" t="s">
        <v>1794</v>
      </c>
      <c r="G7" s="41" t="s">
        <v>1795</v>
      </c>
      <c r="H7" s="21" t="s">
        <v>1796</v>
      </c>
    </row>
    <row r="8" spans="1:26" s="50" customFormat="1" x14ac:dyDescent="0.2">
      <c r="A8" s="799" t="s">
        <v>260</v>
      </c>
      <c r="B8" s="800" t="s">
        <v>261</v>
      </c>
      <c r="C8" s="800" t="s">
        <v>272</v>
      </c>
      <c r="D8" s="800">
        <v>1</v>
      </c>
      <c r="E8" s="800">
        <v>2</v>
      </c>
      <c r="F8" s="800">
        <v>3</v>
      </c>
      <c r="G8" s="801">
        <v>4</v>
      </c>
      <c r="H8" s="800">
        <v>5</v>
      </c>
    </row>
    <row r="9" spans="1:26" x14ac:dyDescent="0.2">
      <c r="A9" s="344">
        <v>1</v>
      </c>
      <c r="B9" s="802" t="s">
        <v>1797</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
      <c r="A10" s="344" t="s">
        <v>228</v>
      </c>
      <c r="B10" s="807" t="s">
        <v>1798</v>
      </c>
      <c r="C10" s="808">
        <v>2</v>
      </c>
      <c r="D10" s="803"/>
      <c r="E10" s="809"/>
      <c r="F10" s="809"/>
      <c r="G10" s="805"/>
      <c r="H10" s="806"/>
    </row>
    <row r="11" spans="1:26" ht="18.75" customHeight="1" x14ac:dyDescent="0.2">
      <c r="A11" s="344" t="s">
        <v>229</v>
      </c>
      <c r="B11" s="807" t="s">
        <v>1799</v>
      </c>
      <c r="C11" s="808">
        <v>3</v>
      </c>
      <c r="D11" s="803"/>
      <c r="E11" s="809"/>
      <c r="F11" s="809"/>
      <c r="G11" s="805"/>
      <c r="H11" s="806"/>
    </row>
    <row r="12" spans="1:26" ht="18" customHeight="1" x14ac:dyDescent="0.2">
      <c r="A12" s="344" t="s">
        <v>230</v>
      </c>
      <c r="B12" s="807" t="s">
        <v>1800</v>
      </c>
      <c r="C12" s="808">
        <v>4</v>
      </c>
      <c r="D12" s="803"/>
      <c r="E12" s="809"/>
      <c r="F12" s="809"/>
      <c r="G12" s="805"/>
      <c r="H12" s="806"/>
    </row>
    <row r="13" spans="1:26" x14ac:dyDescent="0.2">
      <c r="A13" s="344">
        <f>+A12+1</f>
        <v>5</v>
      </c>
      <c r="B13" s="807" t="s">
        <v>1801</v>
      </c>
      <c r="C13" s="808">
        <v>5</v>
      </c>
      <c r="D13" s="803"/>
      <c r="E13" s="809"/>
      <c r="F13" s="809"/>
      <c r="G13" s="805"/>
      <c r="H13" s="806"/>
    </row>
    <row r="14" spans="1:26" x14ac:dyDescent="0.2">
      <c r="A14" s="344" t="s">
        <v>233</v>
      </c>
      <c r="B14" s="810" t="s">
        <v>1802</v>
      </c>
      <c r="C14" s="808">
        <v>6</v>
      </c>
      <c r="D14" s="803"/>
      <c r="E14" s="809"/>
      <c r="F14" s="809"/>
      <c r="G14" s="805"/>
      <c r="H14" s="806"/>
    </row>
    <row r="15" spans="1:26" x14ac:dyDescent="0.2">
      <c r="A15" s="344" t="s">
        <v>234</v>
      </c>
      <c r="B15" s="810"/>
      <c r="C15" s="808">
        <v>7</v>
      </c>
      <c r="D15" s="803"/>
      <c r="E15" s="809"/>
      <c r="F15" s="809"/>
      <c r="G15" s="805"/>
      <c r="H15" s="806"/>
    </row>
    <row r="16" spans="1:26" x14ac:dyDescent="0.2">
      <c r="A16" s="344" t="s">
        <v>235</v>
      </c>
      <c r="B16" s="810"/>
      <c r="C16" s="808">
        <v>8</v>
      </c>
      <c r="D16" s="803"/>
      <c r="E16" s="809"/>
      <c r="F16" s="809"/>
      <c r="G16" s="805"/>
      <c r="H16" s="806"/>
    </row>
    <row r="17" spans="1:21" x14ac:dyDescent="0.2">
      <c r="A17" s="344" t="s">
        <v>237</v>
      </c>
      <c r="B17" s="810"/>
      <c r="C17" s="808">
        <v>9</v>
      </c>
      <c r="D17" s="803"/>
      <c r="E17" s="809"/>
      <c r="F17" s="809"/>
      <c r="G17" s="805"/>
      <c r="H17" s="806"/>
    </row>
    <row r="18" spans="1:21" x14ac:dyDescent="0.2">
      <c r="A18" s="344" t="s">
        <v>239</v>
      </c>
      <c r="B18" s="810"/>
      <c r="C18" s="808">
        <v>10</v>
      </c>
      <c r="D18" s="803"/>
      <c r="E18" s="809"/>
      <c r="F18" s="809"/>
      <c r="G18" s="805"/>
      <c r="H18" s="806"/>
    </row>
    <row r="19" spans="1:21" x14ac:dyDescent="0.2">
      <c r="A19" s="760"/>
      <c r="B19" s="811" t="s">
        <v>1803</v>
      </c>
      <c r="C19" s="21">
        <v>11</v>
      </c>
      <c r="D19" s="812">
        <f>SUM(D9:D18)</f>
        <v>0</v>
      </c>
      <c r="E19" s="812">
        <f>SUM(E9:E18)</f>
        <v>0</v>
      </c>
      <c r="F19" s="812">
        <f>SUM(F9:F18)</f>
        <v>0</v>
      </c>
      <c r="G19" s="812">
        <f>SUM(G9:G18)</f>
        <v>0</v>
      </c>
      <c r="H19" s="812">
        <f>SUM(H9:H18)</f>
        <v>0</v>
      </c>
    </row>
    <row r="20" spans="1:21" ht="13.5" customHeight="1" x14ac:dyDescent="0.2">
      <c r="A20" s="766"/>
      <c r="E20" s="1670"/>
      <c r="F20" s="1670"/>
      <c r="G20" s="813"/>
    </row>
    <row r="21" spans="1:21" x14ac:dyDescent="0.2">
      <c r="A21" s="758"/>
      <c r="B21" s="5" t="str">
        <f>i.04130!B107</f>
        <v>тамга тэмдэг</v>
      </c>
      <c r="D21" s="5"/>
      <c r="E21" s="5"/>
      <c r="F21" s="5"/>
    </row>
    <row r="22" spans="1:21" s="783"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
      <c r="A24" s="768"/>
      <c r="B24" s="5"/>
      <c r="C24" s="5"/>
      <c r="D24" s="5"/>
      <c r="E24" s="5"/>
      <c r="F24" s="5"/>
      <c r="G24" s="769"/>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
      <c r="A26" s="5"/>
      <c r="B26" s="5"/>
      <c r="C26" s="5"/>
      <c r="D26" s="4"/>
      <c r="E26" s="361"/>
      <c r="F26" s="5"/>
      <c r="G26" s="767"/>
      <c r="H26" s="4"/>
      <c r="I26" s="4"/>
      <c r="J26" s="4"/>
      <c r="K26" s="4"/>
      <c r="L26" s="4"/>
      <c r="M26" s="4"/>
      <c r="N26" s="4"/>
      <c r="O26" s="4"/>
      <c r="P26" s="4"/>
      <c r="Q26" s="4"/>
      <c r="R26" s="4"/>
      <c r="S26" s="4"/>
      <c r="T26" s="4"/>
      <c r="U26" s="4"/>
    </row>
    <row r="27" spans="1:21" customFormat="1" x14ac:dyDescent="0.2">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
      <c r="A28" s="758"/>
      <c r="B28" s="4"/>
      <c r="C28" s="4"/>
      <c r="E28" s="361"/>
      <c r="F28" s="5"/>
      <c r="G28" s="5"/>
    </row>
    <row r="29" spans="1:21" x14ac:dyDescent="0.2">
      <c r="A29" s="758"/>
      <c r="B29" s="5" t="str">
        <f>i.04130!B115</f>
        <v>…...............................................</v>
      </c>
      <c r="C29" s="4" t="str">
        <f>i.04130!C115</f>
        <v xml:space="preserve">/................................../   </v>
      </c>
      <c r="E29" s="361" t="str">
        <f>i.04130!E115</f>
        <v>/…..................../</v>
      </c>
      <c r="F29" s="5"/>
      <c r="G29" s="5"/>
    </row>
    <row r="30" spans="1:21" x14ac:dyDescent="0.2">
      <c r="A30" s="766"/>
    </row>
    <row r="31" spans="1:21" x14ac:dyDescent="0.2">
      <c r="A31" s="766"/>
    </row>
    <row r="32" spans="1:2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19"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84" t="s">
        <v>1804</v>
      </c>
      <c r="I1" s="1384"/>
      <c r="J1" s="1384"/>
      <c r="K1" s="1384"/>
      <c r="L1" s="1384"/>
      <c r="M1" s="4"/>
      <c r="N1" s="4"/>
      <c r="O1" s="4"/>
      <c r="P1" s="4"/>
      <c r="Q1" s="4"/>
      <c r="R1" s="4"/>
      <c r="S1" s="4"/>
      <c r="T1" s="4"/>
      <c r="U1" s="4"/>
      <c r="V1" s="4"/>
      <c r="W1" s="4"/>
      <c r="X1" s="4"/>
      <c r="Y1" s="4"/>
    </row>
    <row r="2" spans="1:27" x14ac:dyDescent="0.2">
      <c r="A2" s="37"/>
      <c r="B2" s="5"/>
      <c r="C2" s="250"/>
      <c r="D2" s="4"/>
      <c r="E2" s="4"/>
      <c r="F2" s="4"/>
      <c r="G2" s="4"/>
      <c r="H2" s="1384"/>
      <c r="I2" s="1384"/>
      <c r="J2" s="1384"/>
      <c r="K2" s="1384"/>
      <c r="L2" s="1384"/>
      <c r="M2" s="4"/>
      <c r="N2" s="4"/>
      <c r="O2" s="4"/>
      <c r="P2" s="4"/>
      <c r="Q2" s="4"/>
      <c r="R2" s="4"/>
      <c r="S2" s="4"/>
      <c r="T2" s="4"/>
      <c r="U2" s="4"/>
      <c r="V2" s="4"/>
      <c r="W2" s="4"/>
      <c r="X2" s="4"/>
      <c r="Y2" s="4"/>
    </row>
    <row r="3" spans="1:27" x14ac:dyDescent="0.2">
      <c r="A3" s="37"/>
      <c r="B3" s="5"/>
      <c r="C3" s="250"/>
      <c r="D3" s="4"/>
      <c r="E3" s="4"/>
      <c r="F3" s="4"/>
      <c r="G3" s="4"/>
      <c r="H3" s="1384"/>
      <c r="I3" s="1384"/>
      <c r="J3" s="1384"/>
      <c r="K3" s="1384"/>
      <c r="L3" s="1384"/>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12" t="s">
        <v>1805</v>
      </c>
      <c r="B5" s="1422"/>
      <c r="C5" s="1422"/>
      <c r="D5" s="1422"/>
      <c r="E5" s="1422"/>
      <c r="F5" s="1422"/>
      <c r="G5" s="1422"/>
      <c r="H5" s="1422"/>
      <c r="I5" s="1422"/>
      <c r="J5" s="1422"/>
      <c r="K5" s="1422"/>
      <c r="L5" s="1422"/>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08" t="str">
        <f>i.04130!A6</f>
        <v xml:space="preserve">Даатгагчийн нэр: </v>
      </c>
      <c r="B7" s="1423"/>
      <c r="C7" s="1423"/>
      <c r="D7" s="1423"/>
      <c r="E7" s="1423"/>
      <c r="F7" s="363"/>
      <c r="J7" s="1400" t="str">
        <f>i.04130!D6</f>
        <v>20.. оны .. сарын ..-ны өдөр</v>
      </c>
      <c r="K7" s="1400"/>
      <c r="L7" s="1400"/>
      <c r="M7" s="1414"/>
      <c r="N7" s="1422"/>
      <c r="O7" s="1422"/>
      <c r="P7" s="1422"/>
      <c r="Q7" s="12"/>
      <c r="R7" s="4"/>
      <c r="S7" s="4"/>
      <c r="T7" s="4"/>
      <c r="U7" s="4"/>
      <c r="V7" s="4"/>
      <c r="W7" s="4"/>
      <c r="X7" s="4"/>
      <c r="Y7" s="4"/>
      <c r="Z7" s="4"/>
      <c r="AA7" s="4"/>
    </row>
    <row r="8" spans="1:27" x14ac:dyDescent="0.2">
      <c r="A8" s="12"/>
      <c r="B8" s="4"/>
      <c r="C8" s="3"/>
      <c r="D8" s="10"/>
      <c r="E8" s="4"/>
      <c r="F8" s="4"/>
      <c r="G8" s="4"/>
      <c r="H8" s="4"/>
      <c r="I8" s="4"/>
      <c r="J8" s="4"/>
      <c r="K8" s="1672" t="s">
        <v>257</v>
      </c>
      <c r="L8" s="1672"/>
      <c r="M8" s="4"/>
      <c r="N8" s="4"/>
      <c r="Q8" s="4"/>
      <c r="R8" s="4"/>
      <c r="S8" s="4"/>
      <c r="T8" s="4"/>
      <c r="U8" s="4"/>
      <c r="V8" s="4"/>
      <c r="W8" s="4"/>
      <c r="X8" s="4"/>
      <c r="Y8" s="4"/>
      <c r="Z8" s="4"/>
      <c r="AA8" s="4"/>
    </row>
    <row r="9" spans="1:27" x14ac:dyDescent="0.2">
      <c r="A9" s="1416" t="s">
        <v>258</v>
      </c>
      <c r="B9" s="1416" t="s">
        <v>1806</v>
      </c>
      <c r="C9" s="1416" t="s">
        <v>1807</v>
      </c>
      <c r="D9" s="1416" t="s">
        <v>1808</v>
      </c>
      <c r="E9" s="1416" t="s">
        <v>1809</v>
      </c>
      <c r="F9" s="1416" t="s">
        <v>1810</v>
      </c>
      <c r="G9" s="1407" t="s">
        <v>1811</v>
      </c>
      <c r="H9" s="1407"/>
      <c r="I9" s="1407"/>
      <c r="J9" s="1416" t="s">
        <v>1812</v>
      </c>
      <c r="K9" s="1416" t="s">
        <v>1813</v>
      </c>
      <c r="L9" s="1470" t="s">
        <v>1814</v>
      </c>
    </row>
    <row r="10" spans="1:27" ht="52.5" customHeight="1" x14ac:dyDescent="0.2">
      <c r="A10" s="1417"/>
      <c r="B10" s="1417"/>
      <c r="C10" s="1417"/>
      <c r="D10" s="1417"/>
      <c r="E10" s="1417"/>
      <c r="F10" s="1417"/>
      <c r="G10" s="212" t="s">
        <v>1815</v>
      </c>
      <c r="H10" s="212" t="s">
        <v>1816</v>
      </c>
      <c r="I10" s="212" t="s">
        <v>213</v>
      </c>
      <c r="J10" s="1417"/>
      <c r="K10" s="1417"/>
      <c r="L10" s="1472"/>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49" t="s">
        <v>1803</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
      <c r="A13" s="215">
        <v>1</v>
      </c>
      <c r="B13" s="818"/>
      <c r="C13" s="890"/>
      <c r="D13" s="889"/>
      <c r="E13" s="889"/>
      <c r="F13" s="1351"/>
      <c r="G13" s="1351"/>
      <c r="H13" s="1351"/>
      <c r="I13" s="1351"/>
      <c r="J13" s="889"/>
      <c r="K13" s="1351"/>
      <c r="L13" s="889"/>
    </row>
    <row r="14" spans="1:27" x14ac:dyDescent="0.2">
      <c r="A14" s="215">
        <v>2</v>
      </c>
      <c r="B14" s="818"/>
      <c r="C14" s="890"/>
      <c r="D14" s="889"/>
      <c r="E14" s="889"/>
      <c r="F14" s="1351"/>
      <c r="G14" s="1351"/>
      <c r="H14" s="1351"/>
      <c r="I14" s="1351"/>
      <c r="J14" s="889"/>
      <c r="K14" s="1351"/>
      <c r="L14" s="889"/>
    </row>
    <row r="15" spans="1:27" x14ac:dyDescent="0.2">
      <c r="A15" s="215">
        <v>3</v>
      </c>
      <c r="B15" s="818"/>
      <c r="C15" s="890"/>
      <c r="D15" s="889"/>
      <c r="E15" s="889"/>
      <c r="F15" s="1351"/>
      <c r="G15" s="1351"/>
      <c r="H15" s="1351"/>
      <c r="I15" s="1351"/>
      <c r="J15" s="889"/>
      <c r="K15" s="1351"/>
      <c r="L15" s="889"/>
    </row>
    <row r="16" spans="1:27" x14ac:dyDescent="0.2">
      <c r="A16" s="215">
        <v>4</v>
      </c>
      <c r="B16" s="818"/>
      <c r="C16" s="890"/>
      <c r="D16" s="889"/>
      <c r="E16" s="889"/>
      <c r="F16" s="1351"/>
      <c r="G16" s="1351"/>
      <c r="H16" s="1351"/>
      <c r="I16" s="1351"/>
      <c r="J16" s="889"/>
      <c r="K16" s="1351"/>
      <c r="L16" s="889"/>
    </row>
    <row r="17" spans="1:12" x14ac:dyDescent="0.2">
      <c r="A17" s="215">
        <v>5</v>
      </c>
      <c r="B17" s="818"/>
      <c r="C17" s="890"/>
      <c r="D17" s="889"/>
      <c r="E17" s="889"/>
      <c r="F17" s="1351"/>
      <c r="G17" s="1351"/>
      <c r="H17" s="1351"/>
      <c r="I17" s="1351"/>
      <c r="J17" s="889"/>
      <c r="K17" s="1351"/>
      <c r="L17" s="889"/>
    </row>
    <row r="18" spans="1:12" x14ac:dyDescent="0.2">
      <c r="A18" s="215">
        <v>6</v>
      </c>
      <c r="B18" s="818"/>
      <c r="C18" s="890"/>
      <c r="D18" s="889"/>
      <c r="E18" s="889"/>
      <c r="F18" s="1351"/>
      <c r="G18" s="1351"/>
      <c r="H18" s="1351"/>
      <c r="I18" s="1351"/>
      <c r="J18" s="889"/>
      <c r="K18" s="1351"/>
      <c r="L18" s="889"/>
    </row>
    <row r="19" spans="1:12" x14ac:dyDescent="0.2">
      <c r="A19" s="215">
        <v>7</v>
      </c>
      <c r="B19" s="818"/>
      <c r="C19" s="890"/>
      <c r="D19" s="889"/>
      <c r="E19" s="889"/>
      <c r="F19" s="1351"/>
      <c r="G19" s="1351"/>
      <c r="H19" s="1351"/>
      <c r="I19" s="1351"/>
      <c r="J19" s="889"/>
      <c r="K19" s="1351"/>
      <c r="L19" s="889"/>
    </row>
    <row r="20" spans="1:12" x14ac:dyDescent="0.2">
      <c r="A20" s="215">
        <v>8</v>
      </c>
      <c r="B20" s="818"/>
      <c r="C20" s="890"/>
      <c r="D20" s="889"/>
      <c r="E20" s="889"/>
      <c r="F20" s="1351"/>
      <c r="G20" s="1351"/>
      <c r="H20" s="1351"/>
      <c r="I20" s="1351"/>
      <c r="J20" s="889"/>
      <c r="K20" s="1351"/>
      <c r="L20" s="889"/>
    </row>
    <row r="21" spans="1:12" x14ac:dyDescent="0.2">
      <c r="A21" s="215">
        <v>9</v>
      </c>
      <c r="B21" s="818"/>
      <c r="C21" s="890"/>
      <c r="D21" s="889"/>
      <c r="E21" s="889"/>
      <c r="F21" s="1351"/>
      <c r="G21" s="1351"/>
      <c r="H21" s="1351"/>
      <c r="I21" s="1351"/>
      <c r="J21" s="889"/>
      <c r="K21" s="1351"/>
      <c r="L21" s="889"/>
    </row>
    <row r="22" spans="1:12" x14ac:dyDescent="0.2">
      <c r="A22" s="215">
        <v>10</v>
      </c>
      <c r="B22" s="818"/>
      <c r="C22" s="890"/>
      <c r="D22" s="889"/>
      <c r="E22" s="889"/>
      <c r="F22" s="1351"/>
      <c r="G22" s="1351"/>
      <c r="H22" s="1351"/>
      <c r="I22" s="1351"/>
      <c r="J22" s="889"/>
      <c r="K22" s="1351"/>
      <c r="L22" s="889"/>
    </row>
    <row r="23" spans="1:12" x14ac:dyDescent="0.2">
      <c r="A23" s="215">
        <v>11</v>
      </c>
      <c r="B23" s="818"/>
      <c r="C23" s="890"/>
      <c r="D23" s="889"/>
      <c r="E23" s="889"/>
      <c r="F23" s="1351"/>
      <c r="G23" s="1351"/>
      <c r="H23" s="1351"/>
      <c r="I23" s="1351"/>
      <c r="J23" s="889"/>
      <c r="K23" s="1351"/>
      <c r="L23" s="889"/>
    </row>
    <row r="24" spans="1:12" x14ac:dyDescent="0.2">
      <c r="A24" s="215">
        <v>12</v>
      </c>
      <c r="B24" s="818"/>
      <c r="C24" s="890"/>
      <c r="D24" s="889"/>
      <c r="E24" s="889"/>
      <c r="F24" s="1351"/>
      <c r="G24" s="1351"/>
      <c r="H24" s="1351"/>
      <c r="I24" s="1351"/>
      <c r="J24" s="889"/>
      <c r="K24" s="1351"/>
      <c r="L24" s="889"/>
    </row>
    <row r="25" spans="1:12" x14ac:dyDescent="0.2">
      <c r="A25" s="215">
        <v>13</v>
      </c>
      <c r="B25" s="818"/>
      <c r="C25" s="890"/>
      <c r="D25" s="889"/>
      <c r="E25" s="889"/>
      <c r="F25" s="1351"/>
      <c r="G25" s="1351"/>
      <c r="H25" s="1351"/>
      <c r="I25" s="1351"/>
      <c r="J25" s="889"/>
      <c r="K25" s="1351"/>
      <c r="L25" s="889"/>
    </row>
    <row r="26" spans="1:12" x14ac:dyDescent="0.2">
      <c r="A26" s="215">
        <v>14</v>
      </c>
      <c r="B26" s="818"/>
      <c r="C26" s="890"/>
      <c r="D26" s="889"/>
      <c r="E26" s="889"/>
      <c r="F26" s="1351"/>
      <c r="G26" s="1351"/>
      <c r="H26" s="1351"/>
      <c r="I26" s="1351"/>
      <c r="J26" s="889"/>
      <c r="K26" s="1351"/>
      <c r="L26" s="889"/>
    </row>
    <row r="27" spans="1:12" x14ac:dyDescent="0.2">
      <c r="A27" s="215">
        <v>15</v>
      </c>
      <c r="B27" s="818"/>
      <c r="C27" s="890"/>
      <c r="D27" s="889"/>
      <c r="E27" s="889"/>
      <c r="F27" s="1351"/>
      <c r="G27" s="1351"/>
      <c r="H27" s="1351"/>
      <c r="I27" s="1351"/>
      <c r="J27" s="889"/>
      <c r="K27" s="1351"/>
      <c r="L27" s="889"/>
    </row>
    <row r="28" spans="1:12" x14ac:dyDescent="0.2">
      <c r="A28" s="215">
        <v>16</v>
      </c>
      <c r="B28" s="818"/>
      <c r="C28" s="890"/>
      <c r="D28" s="889"/>
      <c r="E28" s="889"/>
      <c r="F28" s="1351"/>
      <c r="G28" s="1351"/>
      <c r="H28" s="1351"/>
      <c r="I28" s="1351"/>
      <c r="J28" s="889"/>
      <c r="K28" s="1351"/>
      <c r="L28" s="889"/>
    </row>
    <row r="29" spans="1:12" x14ac:dyDescent="0.2">
      <c r="A29" s="215">
        <v>17</v>
      </c>
      <c r="B29" s="818"/>
      <c r="C29" s="890"/>
      <c r="D29" s="889"/>
      <c r="E29" s="889"/>
      <c r="F29" s="1351"/>
      <c r="G29" s="1351"/>
      <c r="H29" s="1351"/>
      <c r="I29" s="1351"/>
      <c r="J29" s="889"/>
      <c r="K29" s="1351"/>
      <c r="L29" s="889"/>
    </row>
    <row r="30" spans="1:12" x14ac:dyDescent="0.2">
      <c r="A30" s="215">
        <v>18</v>
      </c>
      <c r="B30" s="818"/>
      <c r="C30" s="890"/>
      <c r="D30" s="889"/>
      <c r="E30" s="889"/>
      <c r="F30" s="1351"/>
      <c r="G30" s="1351"/>
      <c r="H30" s="1351"/>
      <c r="I30" s="1351"/>
      <c r="J30" s="889"/>
      <c r="K30" s="1351"/>
      <c r="L30" s="889"/>
    </row>
    <row r="31" spans="1:12" x14ac:dyDescent="0.2">
      <c r="A31" s="215">
        <v>19</v>
      </c>
      <c r="B31" s="818"/>
      <c r="C31" s="890"/>
      <c r="D31" s="889"/>
      <c r="E31" s="889"/>
      <c r="F31" s="1351"/>
      <c r="G31" s="1351"/>
      <c r="H31" s="1351"/>
      <c r="I31" s="1351"/>
      <c r="J31" s="889"/>
      <c r="K31" s="1351"/>
      <c r="L31" s="889"/>
    </row>
    <row r="32" spans="1:12" x14ac:dyDescent="0.2">
      <c r="A32" s="215">
        <v>20</v>
      </c>
      <c r="B32" s="818"/>
      <c r="C32" s="890"/>
      <c r="D32" s="889"/>
      <c r="E32" s="889"/>
      <c r="F32" s="1351"/>
      <c r="G32" s="1351"/>
      <c r="H32" s="1351"/>
      <c r="I32" s="1351"/>
      <c r="J32" s="889"/>
      <c r="K32" s="1351"/>
      <c r="L32" s="889"/>
    </row>
    <row r="33" spans="1:12" x14ac:dyDescent="0.2">
      <c r="A33" s="215">
        <v>21</v>
      </c>
      <c r="B33" s="818"/>
      <c r="C33" s="890"/>
      <c r="D33" s="889"/>
      <c r="E33" s="889"/>
      <c r="F33" s="1351"/>
      <c r="G33" s="1351"/>
      <c r="H33" s="1351"/>
      <c r="I33" s="1351"/>
      <c r="J33" s="889"/>
      <c r="K33" s="1351"/>
      <c r="L33" s="889"/>
    </row>
    <row r="34" spans="1:12" x14ac:dyDescent="0.2">
      <c r="A34" s="215">
        <v>22</v>
      </c>
      <c r="B34" s="818"/>
      <c r="C34" s="890"/>
      <c r="D34" s="889"/>
      <c r="E34" s="889"/>
      <c r="F34" s="1351"/>
      <c r="G34" s="1351"/>
      <c r="H34" s="1351"/>
      <c r="I34" s="1351"/>
      <c r="J34" s="889"/>
      <c r="K34" s="1351"/>
      <c r="L34" s="889"/>
    </row>
    <row r="35" spans="1:12" x14ac:dyDescent="0.2">
      <c r="A35" s="215">
        <v>23</v>
      </c>
      <c r="B35" s="818"/>
      <c r="C35" s="890"/>
      <c r="D35" s="889"/>
      <c r="E35" s="889"/>
      <c r="F35" s="1351"/>
      <c r="G35" s="1351"/>
      <c r="H35" s="1351"/>
      <c r="I35" s="1351"/>
      <c r="J35" s="889"/>
      <c r="K35" s="1351"/>
      <c r="L35" s="889"/>
    </row>
    <row r="36" spans="1:12" x14ac:dyDescent="0.2">
      <c r="A36" s="215">
        <v>24</v>
      </c>
      <c r="B36" s="818"/>
      <c r="C36" s="890"/>
      <c r="D36" s="889"/>
      <c r="E36" s="889"/>
      <c r="F36" s="1351"/>
      <c r="G36" s="1351"/>
      <c r="H36" s="1351"/>
      <c r="I36" s="1351"/>
      <c r="J36" s="889"/>
      <c r="K36" s="1351"/>
      <c r="L36" s="889"/>
    </row>
    <row r="37" spans="1:12" x14ac:dyDescent="0.2">
      <c r="A37" s="215">
        <v>25</v>
      </c>
      <c r="B37" s="818"/>
      <c r="C37" s="890"/>
      <c r="D37" s="889"/>
      <c r="E37" s="889"/>
      <c r="F37" s="1351"/>
      <c r="G37" s="1351"/>
      <c r="H37" s="1351"/>
      <c r="I37" s="1351"/>
      <c r="J37" s="889"/>
      <c r="K37" s="1351"/>
      <c r="L37" s="889"/>
    </row>
    <row r="38" spans="1:12" x14ac:dyDescent="0.2">
      <c r="A38" s="215">
        <v>26</v>
      </c>
      <c r="B38" s="818"/>
      <c r="C38" s="890"/>
      <c r="D38" s="889"/>
      <c r="E38" s="889"/>
      <c r="F38" s="1351"/>
      <c r="G38" s="1351"/>
      <c r="H38" s="1351"/>
      <c r="I38" s="1351"/>
      <c r="J38" s="889"/>
      <c r="K38" s="1351"/>
      <c r="L38" s="889"/>
    </row>
    <row r="39" spans="1:12" x14ac:dyDescent="0.2">
      <c r="A39" s="215">
        <v>27</v>
      </c>
      <c r="B39" s="818"/>
      <c r="C39" s="890"/>
      <c r="D39" s="889"/>
      <c r="E39" s="889"/>
      <c r="F39" s="1351"/>
      <c r="G39" s="1351"/>
      <c r="H39" s="1351"/>
      <c r="I39" s="1351"/>
      <c r="J39" s="889"/>
      <c r="K39" s="1351"/>
      <c r="L39" s="889"/>
    </row>
    <row r="40" spans="1:12" x14ac:dyDescent="0.2">
      <c r="A40" s="215">
        <v>28</v>
      </c>
      <c r="B40" s="818"/>
      <c r="C40" s="890"/>
      <c r="D40" s="889"/>
      <c r="E40" s="889"/>
      <c r="F40" s="1351"/>
      <c r="G40" s="1351"/>
      <c r="H40" s="1351"/>
      <c r="I40" s="1351"/>
      <c r="J40" s="889"/>
      <c r="K40" s="1351"/>
      <c r="L40" s="889"/>
    </row>
    <row r="41" spans="1:12" x14ac:dyDescent="0.2">
      <c r="A41" s="215">
        <v>29</v>
      </c>
      <c r="B41" s="818"/>
      <c r="C41" s="890"/>
      <c r="D41" s="889"/>
      <c r="E41" s="889"/>
      <c r="F41" s="1351"/>
      <c r="G41" s="1351"/>
      <c r="H41" s="1351"/>
      <c r="I41" s="1351"/>
      <c r="J41" s="889"/>
      <c r="K41" s="1351"/>
      <c r="L41" s="889"/>
    </row>
    <row r="42" spans="1:12" x14ac:dyDescent="0.2">
      <c r="A42" s="215">
        <v>30</v>
      </c>
      <c r="B42" s="818"/>
      <c r="C42" s="890"/>
      <c r="D42" s="889"/>
      <c r="E42" s="889"/>
      <c r="F42" s="1351"/>
      <c r="G42" s="1351"/>
      <c r="H42" s="1351"/>
      <c r="I42" s="1351"/>
      <c r="J42" s="889"/>
      <c r="K42" s="1351"/>
      <c r="L42" s="889"/>
    </row>
    <row r="43" spans="1:12" x14ac:dyDescent="0.2">
      <c r="A43" s="215">
        <v>31</v>
      </c>
      <c r="B43" s="818"/>
      <c r="C43" s="890"/>
      <c r="D43" s="889"/>
      <c r="E43" s="889"/>
      <c r="F43" s="1351"/>
      <c r="G43" s="1351"/>
      <c r="H43" s="1351"/>
      <c r="I43" s="1351"/>
      <c r="J43" s="889"/>
      <c r="K43" s="1351"/>
      <c r="L43" s="889"/>
    </row>
    <row r="44" spans="1:12" x14ac:dyDescent="0.2">
      <c r="A44" s="215">
        <v>32</v>
      </c>
      <c r="B44" s="818"/>
      <c r="C44" s="890"/>
      <c r="D44" s="889"/>
      <c r="E44" s="889"/>
      <c r="F44" s="1351"/>
      <c r="G44" s="1351"/>
      <c r="H44" s="1351"/>
      <c r="I44" s="1351"/>
      <c r="J44" s="889"/>
      <c r="K44" s="1351"/>
      <c r="L44" s="889"/>
    </row>
    <row r="45" spans="1:12" x14ac:dyDescent="0.2">
      <c r="A45" s="215">
        <v>33</v>
      </c>
      <c r="B45" s="818"/>
      <c r="C45" s="890"/>
      <c r="D45" s="889"/>
      <c r="E45" s="889"/>
      <c r="F45" s="1351"/>
      <c r="G45" s="1351"/>
      <c r="H45" s="1351"/>
      <c r="I45" s="1351"/>
      <c r="J45" s="889"/>
      <c r="K45" s="1351"/>
      <c r="L45" s="889"/>
    </row>
    <row r="46" spans="1:12" x14ac:dyDescent="0.2">
      <c r="A46" s="215">
        <v>34</v>
      </c>
      <c r="B46" s="818"/>
      <c r="C46" s="890"/>
      <c r="D46" s="889"/>
      <c r="E46" s="889"/>
      <c r="F46" s="1351"/>
      <c r="G46" s="1351"/>
      <c r="H46" s="1351"/>
      <c r="I46" s="1351"/>
      <c r="J46" s="889"/>
      <c r="K46" s="1351"/>
      <c r="L46" s="889"/>
    </row>
    <row r="47" spans="1:12" x14ac:dyDescent="0.2">
      <c r="A47" s="215">
        <v>35</v>
      </c>
      <c r="B47" s="818"/>
      <c r="C47" s="890"/>
      <c r="D47" s="889"/>
      <c r="E47" s="889"/>
      <c r="F47" s="1351"/>
      <c r="G47" s="1351"/>
      <c r="H47" s="1351"/>
      <c r="I47" s="1351"/>
      <c r="J47" s="889"/>
      <c r="K47" s="1351"/>
      <c r="L47" s="889"/>
    </row>
    <row r="48" spans="1:12" x14ac:dyDescent="0.2">
      <c r="A48" s="215">
        <v>36</v>
      </c>
      <c r="B48" s="818"/>
      <c r="C48" s="890"/>
      <c r="D48" s="889"/>
      <c r="E48" s="889"/>
      <c r="F48" s="1351"/>
      <c r="G48" s="1351"/>
      <c r="H48" s="1351"/>
      <c r="I48" s="1351"/>
      <c r="J48" s="889"/>
      <c r="K48" s="1351"/>
      <c r="L48" s="889"/>
    </row>
    <row r="49" spans="1:12" x14ac:dyDescent="0.2">
      <c r="A49" s="215">
        <v>37</v>
      </c>
      <c r="B49" s="818"/>
      <c r="C49" s="890"/>
      <c r="D49" s="889"/>
      <c r="E49" s="889"/>
      <c r="F49" s="1351"/>
      <c r="G49" s="1351"/>
      <c r="H49" s="1351"/>
      <c r="I49" s="1351"/>
      <c r="J49" s="889"/>
      <c r="K49" s="1351"/>
      <c r="L49" s="889"/>
    </row>
    <row r="50" spans="1:12" x14ac:dyDescent="0.2">
      <c r="A50" s="215">
        <v>38</v>
      </c>
      <c r="B50" s="818"/>
      <c r="C50" s="890"/>
      <c r="D50" s="889"/>
      <c r="E50" s="889"/>
      <c r="F50" s="1351"/>
      <c r="G50" s="1351"/>
      <c r="H50" s="1351"/>
      <c r="I50" s="1351"/>
      <c r="J50" s="889"/>
      <c r="K50" s="1351"/>
      <c r="L50" s="889"/>
    </row>
    <row r="51" spans="1:12" x14ac:dyDescent="0.2">
      <c r="A51" s="215">
        <v>39</v>
      </c>
      <c r="B51" s="818"/>
      <c r="C51" s="890"/>
      <c r="D51" s="889"/>
      <c r="E51" s="889"/>
      <c r="F51" s="1351"/>
      <c r="G51" s="1351"/>
      <c r="H51" s="1351"/>
      <c r="I51" s="1351"/>
      <c r="J51" s="889"/>
      <c r="K51" s="1351"/>
      <c r="L51" s="889"/>
    </row>
    <row r="52" spans="1:12" x14ac:dyDescent="0.2">
      <c r="A52" s="215">
        <v>40</v>
      </c>
      <c r="B52" s="818"/>
      <c r="C52" s="890"/>
      <c r="D52" s="889"/>
      <c r="E52" s="889"/>
      <c r="F52" s="1351"/>
      <c r="G52" s="1351"/>
      <c r="H52" s="1351"/>
      <c r="I52" s="1351"/>
      <c r="J52" s="889"/>
      <c r="K52" s="1351"/>
      <c r="L52" s="889"/>
    </row>
    <row r="53" spans="1:12" x14ac:dyDescent="0.2">
      <c r="A53" s="215">
        <v>41</v>
      </c>
      <c r="B53" s="818"/>
      <c r="C53" s="890"/>
      <c r="D53" s="889"/>
      <c r="E53" s="889"/>
      <c r="F53" s="1351"/>
      <c r="G53" s="1351"/>
      <c r="H53" s="1351"/>
      <c r="I53" s="1351"/>
      <c r="J53" s="889"/>
      <c r="K53" s="1351"/>
      <c r="L53" s="889"/>
    </row>
    <row r="54" spans="1:12" x14ac:dyDescent="0.2">
      <c r="A54" s="215">
        <v>42</v>
      </c>
      <c r="B54" s="818"/>
      <c r="C54" s="890"/>
      <c r="D54" s="889"/>
      <c r="E54" s="889"/>
      <c r="F54" s="1351"/>
      <c r="G54" s="1351"/>
      <c r="H54" s="1351"/>
      <c r="I54" s="1351"/>
      <c r="J54" s="889"/>
      <c r="K54" s="1351"/>
      <c r="L54" s="889"/>
    </row>
    <row r="55" spans="1:12" x14ac:dyDescent="0.2">
      <c r="A55" s="215">
        <v>43</v>
      </c>
      <c r="B55" s="818"/>
      <c r="C55" s="890"/>
      <c r="D55" s="889"/>
      <c r="E55" s="889"/>
      <c r="F55" s="1351"/>
      <c r="G55" s="1351"/>
      <c r="H55" s="1351"/>
      <c r="I55" s="1351"/>
      <c r="J55" s="889"/>
      <c r="K55" s="1351"/>
      <c r="L55" s="889"/>
    </row>
    <row r="56" spans="1:12" x14ac:dyDescent="0.2">
      <c r="A56" s="215">
        <v>44</v>
      </c>
      <c r="B56" s="818"/>
      <c r="C56" s="890"/>
      <c r="D56" s="889"/>
      <c r="E56" s="889"/>
      <c r="F56" s="1351"/>
      <c r="G56" s="1351"/>
      <c r="H56" s="1351"/>
      <c r="I56" s="1351"/>
      <c r="J56" s="889"/>
      <c r="K56" s="1351"/>
      <c r="L56" s="889"/>
    </row>
    <row r="57" spans="1:12" x14ac:dyDescent="0.2">
      <c r="A57" s="215">
        <v>45</v>
      </c>
      <c r="B57" s="818"/>
      <c r="C57" s="890"/>
      <c r="D57" s="889"/>
      <c r="E57" s="889"/>
      <c r="F57" s="1351"/>
      <c r="G57" s="1351"/>
      <c r="H57" s="1351"/>
      <c r="I57" s="1351"/>
      <c r="J57" s="889"/>
      <c r="K57" s="1351"/>
      <c r="L57" s="889"/>
    </row>
    <row r="58" spans="1:12" x14ac:dyDescent="0.2">
      <c r="A58" s="215">
        <v>46</v>
      </c>
      <c r="B58" s="818"/>
      <c r="C58" s="890"/>
      <c r="D58" s="889"/>
      <c r="E58" s="889"/>
      <c r="F58" s="1351"/>
      <c r="G58" s="1351"/>
      <c r="H58" s="1351"/>
      <c r="I58" s="1351"/>
      <c r="J58" s="889"/>
      <c r="K58" s="1351"/>
      <c r="L58" s="889"/>
    </row>
    <row r="59" spans="1:12" x14ac:dyDescent="0.2">
      <c r="A59" s="215">
        <v>47</v>
      </c>
      <c r="B59" s="818"/>
      <c r="C59" s="890"/>
      <c r="D59" s="889"/>
      <c r="E59" s="889"/>
      <c r="F59" s="1351"/>
      <c r="G59" s="1351"/>
      <c r="H59" s="1351"/>
      <c r="I59" s="1351"/>
      <c r="J59" s="889"/>
      <c r="K59" s="1351"/>
      <c r="L59" s="889"/>
    </row>
    <row r="60" spans="1:12" x14ac:dyDescent="0.2">
      <c r="A60" s="215">
        <v>48</v>
      </c>
      <c r="B60" s="818"/>
      <c r="C60" s="890"/>
      <c r="D60" s="889"/>
      <c r="E60" s="889"/>
      <c r="F60" s="1351"/>
      <c r="G60" s="1351"/>
      <c r="H60" s="1351"/>
      <c r="I60" s="1351"/>
      <c r="J60" s="889"/>
      <c r="K60" s="1351"/>
      <c r="L60" s="889"/>
    </row>
    <row r="61" spans="1:12" x14ac:dyDescent="0.2">
      <c r="A61" s="215">
        <v>49</v>
      </c>
      <c r="B61" s="818"/>
      <c r="C61" s="890"/>
      <c r="D61" s="889"/>
      <c r="E61" s="889"/>
      <c r="F61" s="1351"/>
      <c r="G61" s="1351"/>
      <c r="H61" s="1351"/>
      <c r="I61" s="1351"/>
      <c r="J61" s="889"/>
      <c r="K61" s="1351"/>
      <c r="L61" s="889"/>
    </row>
    <row r="62" spans="1:12" x14ac:dyDescent="0.2">
      <c r="A62" s="215">
        <v>50</v>
      </c>
      <c r="B62" s="818"/>
      <c r="C62" s="890"/>
      <c r="D62" s="889"/>
      <c r="E62" s="889"/>
      <c r="F62" s="1351"/>
      <c r="G62" s="1351"/>
      <c r="H62" s="1351"/>
      <c r="I62" s="1351"/>
      <c r="J62" s="889"/>
      <c r="K62" s="1351"/>
      <c r="L62" s="889"/>
    </row>
    <row r="63" spans="1:12" hidden="1" x14ac:dyDescent="0.2">
      <c r="A63" s="215">
        <v>51</v>
      </c>
      <c r="B63" s="818"/>
      <c r="C63" s="890"/>
      <c r="D63" s="889"/>
      <c r="E63" s="889"/>
      <c r="F63" s="1351"/>
      <c r="G63" s="1351"/>
      <c r="H63" s="1351"/>
      <c r="I63" s="1351"/>
      <c r="J63" s="889"/>
      <c r="K63" s="1351"/>
      <c r="L63" s="889"/>
    </row>
    <row r="64" spans="1:12" hidden="1" x14ac:dyDescent="0.2">
      <c r="A64" s="215">
        <v>52</v>
      </c>
      <c r="B64" s="818"/>
      <c r="C64" s="890"/>
      <c r="D64" s="889"/>
      <c r="E64" s="889"/>
      <c r="F64" s="1351"/>
      <c r="G64" s="1351"/>
      <c r="H64" s="1351"/>
      <c r="I64" s="1351"/>
      <c r="J64" s="889"/>
      <c r="K64" s="1351"/>
      <c r="L64" s="889"/>
    </row>
    <row r="65" spans="1:12" hidden="1" x14ac:dyDescent="0.2">
      <c r="A65" s="215">
        <v>53</v>
      </c>
      <c r="B65" s="818"/>
      <c r="C65" s="890"/>
      <c r="D65" s="889"/>
      <c r="E65" s="889"/>
      <c r="F65" s="1351"/>
      <c r="G65" s="1351"/>
      <c r="H65" s="1351"/>
      <c r="I65" s="1351"/>
      <c r="J65" s="889"/>
      <c r="K65" s="1351"/>
      <c r="L65" s="889"/>
    </row>
    <row r="66" spans="1:12" hidden="1" x14ac:dyDescent="0.2">
      <c r="A66" s="215">
        <v>54</v>
      </c>
      <c r="B66" s="818"/>
      <c r="C66" s="890"/>
      <c r="D66" s="889"/>
      <c r="E66" s="889"/>
      <c r="F66" s="1351"/>
      <c r="G66" s="1351"/>
      <c r="H66" s="1351"/>
      <c r="I66" s="1351"/>
      <c r="J66" s="889"/>
      <c r="K66" s="1351"/>
      <c r="L66" s="889"/>
    </row>
    <row r="67" spans="1:12" hidden="1" x14ac:dyDescent="0.2">
      <c r="A67" s="215">
        <v>55</v>
      </c>
      <c r="B67" s="818"/>
      <c r="C67" s="890"/>
      <c r="D67" s="889"/>
      <c r="E67" s="889"/>
      <c r="F67" s="1351"/>
      <c r="G67" s="1351"/>
      <c r="H67" s="1351"/>
      <c r="I67" s="1351"/>
      <c r="J67" s="889"/>
      <c r="K67" s="1351"/>
      <c r="L67" s="889"/>
    </row>
    <row r="68" spans="1:12" hidden="1" x14ac:dyDescent="0.2">
      <c r="A68" s="215">
        <v>56</v>
      </c>
      <c r="B68" s="818"/>
      <c r="C68" s="890"/>
      <c r="D68" s="889"/>
      <c r="E68" s="889"/>
      <c r="F68" s="1351"/>
      <c r="G68" s="1351"/>
      <c r="H68" s="1351"/>
      <c r="I68" s="1351"/>
      <c r="J68" s="889"/>
      <c r="K68" s="1351"/>
      <c r="L68" s="889"/>
    </row>
    <row r="69" spans="1:12" hidden="1" x14ac:dyDescent="0.2">
      <c r="A69" s="215">
        <v>57</v>
      </c>
      <c r="B69" s="818"/>
      <c r="C69" s="890"/>
      <c r="D69" s="889"/>
      <c r="E69" s="889"/>
      <c r="F69" s="1351"/>
      <c r="G69" s="1351"/>
      <c r="H69" s="1351"/>
      <c r="I69" s="1351"/>
      <c r="J69" s="889"/>
      <c r="K69" s="1351"/>
      <c r="L69" s="889"/>
    </row>
    <row r="70" spans="1:12" hidden="1" x14ac:dyDescent="0.2">
      <c r="A70" s="215">
        <v>58</v>
      </c>
      <c r="B70" s="818"/>
      <c r="C70" s="890"/>
      <c r="D70" s="889"/>
      <c r="E70" s="889"/>
      <c r="F70" s="1351"/>
      <c r="G70" s="1351"/>
      <c r="H70" s="1351"/>
      <c r="I70" s="1351"/>
      <c r="J70" s="889"/>
      <c r="K70" s="1351"/>
      <c r="L70" s="889"/>
    </row>
    <row r="71" spans="1:12" hidden="1" x14ac:dyDescent="0.2">
      <c r="A71" s="215">
        <v>59</v>
      </c>
      <c r="B71" s="818"/>
      <c r="C71" s="890"/>
      <c r="D71" s="889"/>
      <c r="E71" s="889"/>
      <c r="F71" s="1351"/>
      <c r="G71" s="1351"/>
      <c r="H71" s="1351"/>
      <c r="I71" s="1351"/>
      <c r="J71" s="889"/>
      <c r="K71" s="1351"/>
      <c r="L71" s="889"/>
    </row>
    <row r="72" spans="1:12" hidden="1" x14ac:dyDescent="0.2">
      <c r="A72" s="215">
        <v>60</v>
      </c>
      <c r="B72" s="818"/>
      <c r="C72" s="890"/>
      <c r="D72" s="889"/>
      <c r="E72" s="889"/>
      <c r="F72" s="1351"/>
      <c r="G72" s="1351"/>
      <c r="H72" s="1351"/>
      <c r="I72" s="1351"/>
      <c r="J72" s="889"/>
      <c r="K72" s="1351"/>
      <c r="L72" s="889"/>
    </row>
    <row r="73" spans="1:12" hidden="1" x14ac:dyDescent="0.2">
      <c r="A73" s="215">
        <v>61</v>
      </c>
      <c r="B73" s="818"/>
      <c r="C73" s="890"/>
      <c r="D73" s="889"/>
      <c r="E73" s="889"/>
      <c r="F73" s="1351"/>
      <c r="G73" s="1351"/>
      <c r="H73" s="1351"/>
      <c r="I73" s="1351"/>
      <c r="J73" s="889"/>
      <c r="K73" s="1351"/>
      <c r="L73" s="889"/>
    </row>
    <row r="74" spans="1:12" hidden="1" x14ac:dyDescent="0.2">
      <c r="A74" s="215">
        <v>62</v>
      </c>
      <c r="B74" s="818"/>
      <c r="C74" s="890"/>
      <c r="D74" s="889"/>
      <c r="E74" s="889"/>
      <c r="F74" s="1351"/>
      <c r="G74" s="1351"/>
      <c r="H74" s="1351"/>
      <c r="I74" s="1351"/>
      <c r="J74" s="889"/>
      <c r="K74" s="1351"/>
      <c r="L74" s="889"/>
    </row>
    <row r="75" spans="1:12" hidden="1" x14ac:dyDescent="0.2">
      <c r="A75" s="215">
        <v>63</v>
      </c>
      <c r="B75" s="818"/>
      <c r="C75" s="890"/>
      <c r="D75" s="889"/>
      <c r="E75" s="889"/>
      <c r="F75" s="1351"/>
      <c r="G75" s="1351"/>
      <c r="H75" s="1351"/>
      <c r="I75" s="1351"/>
      <c r="J75" s="889"/>
      <c r="K75" s="1351"/>
      <c r="L75" s="889"/>
    </row>
    <row r="76" spans="1:12" hidden="1" x14ac:dyDescent="0.2">
      <c r="A76" s="215">
        <v>64</v>
      </c>
      <c r="B76" s="818"/>
      <c r="C76" s="890"/>
      <c r="D76" s="889"/>
      <c r="E76" s="889"/>
      <c r="F76" s="1351"/>
      <c r="G76" s="1351"/>
      <c r="H76" s="1351"/>
      <c r="I76" s="1351"/>
      <c r="J76" s="889"/>
      <c r="K76" s="1351"/>
      <c r="L76" s="889"/>
    </row>
    <row r="77" spans="1:12" hidden="1" x14ac:dyDescent="0.2">
      <c r="A77" s="215">
        <v>65</v>
      </c>
      <c r="B77" s="818"/>
      <c r="C77" s="890"/>
      <c r="D77" s="889"/>
      <c r="E77" s="889"/>
      <c r="F77" s="1351"/>
      <c r="G77" s="1351"/>
      <c r="H77" s="1351"/>
      <c r="I77" s="1351"/>
      <c r="J77" s="889"/>
      <c r="K77" s="1351"/>
      <c r="L77" s="889"/>
    </row>
    <row r="78" spans="1:12" hidden="1" x14ac:dyDescent="0.2">
      <c r="A78" s="215">
        <v>66</v>
      </c>
      <c r="B78" s="818"/>
      <c r="C78" s="890"/>
      <c r="D78" s="889"/>
      <c r="E78" s="889"/>
      <c r="F78" s="1351"/>
      <c r="G78" s="1351"/>
      <c r="H78" s="1351"/>
      <c r="I78" s="1351"/>
      <c r="J78" s="889"/>
      <c r="K78" s="1351"/>
      <c r="L78" s="889"/>
    </row>
    <row r="79" spans="1:12" hidden="1" x14ac:dyDescent="0.2">
      <c r="A79" s="215">
        <v>67</v>
      </c>
      <c r="B79" s="818"/>
      <c r="C79" s="890"/>
      <c r="D79" s="889"/>
      <c r="E79" s="889"/>
      <c r="F79" s="1351"/>
      <c r="G79" s="1351"/>
      <c r="H79" s="1351"/>
      <c r="I79" s="1351"/>
      <c r="J79" s="889"/>
      <c r="K79" s="1351"/>
      <c r="L79" s="889"/>
    </row>
    <row r="80" spans="1:12" hidden="1" x14ac:dyDescent="0.2">
      <c r="A80" s="215">
        <v>68</v>
      </c>
      <c r="B80" s="818"/>
      <c r="C80" s="890"/>
      <c r="D80" s="889"/>
      <c r="E80" s="889"/>
      <c r="F80" s="1351"/>
      <c r="G80" s="1351"/>
      <c r="H80" s="1351"/>
      <c r="I80" s="1351"/>
      <c r="J80" s="889"/>
      <c r="K80" s="1351"/>
      <c r="L80" s="889"/>
    </row>
    <row r="81" spans="1:12" hidden="1" x14ac:dyDescent="0.2">
      <c r="A81" s="215">
        <v>69</v>
      </c>
      <c r="B81" s="818"/>
      <c r="C81" s="890"/>
      <c r="D81" s="889"/>
      <c r="E81" s="889"/>
      <c r="F81" s="1351"/>
      <c r="G81" s="1351"/>
      <c r="H81" s="1351"/>
      <c r="I81" s="1351"/>
      <c r="J81" s="889"/>
      <c r="K81" s="1351"/>
      <c r="L81" s="889"/>
    </row>
    <row r="82" spans="1:12" hidden="1" x14ac:dyDescent="0.2">
      <c r="A82" s="215">
        <v>70</v>
      </c>
      <c r="B82" s="818"/>
      <c r="C82" s="890"/>
      <c r="D82" s="889"/>
      <c r="E82" s="889"/>
      <c r="F82" s="1351"/>
      <c r="G82" s="1351"/>
      <c r="H82" s="1351"/>
      <c r="I82" s="1351"/>
      <c r="J82" s="889"/>
      <c r="K82" s="1351"/>
      <c r="L82" s="889"/>
    </row>
    <row r="83" spans="1:12" hidden="1" x14ac:dyDescent="0.2">
      <c r="A83" s="215">
        <v>71</v>
      </c>
      <c r="B83" s="818"/>
      <c r="C83" s="890"/>
      <c r="D83" s="889"/>
      <c r="E83" s="889"/>
      <c r="F83" s="1351"/>
      <c r="G83" s="1351"/>
      <c r="H83" s="1351"/>
      <c r="I83" s="1351"/>
      <c r="J83" s="889"/>
      <c r="K83" s="1351"/>
      <c r="L83" s="889"/>
    </row>
    <row r="84" spans="1:12" hidden="1" x14ac:dyDescent="0.2">
      <c r="A84" s="215">
        <v>72</v>
      </c>
      <c r="B84" s="818"/>
      <c r="C84" s="890"/>
      <c r="D84" s="889"/>
      <c r="E84" s="889"/>
      <c r="F84" s="1351"/>
      <c r="G84" s="1351"/>
      <c r="H84" s="1351"/>
      <c r="I84" s="1351"/>
      <c r="J84" s="889"/>
      <c r="K84" s="1351"/>
      <c r="L84" s="889"/>
    </row>
    <row r="85" spans="1:12" hidden="1" x14ac:dyDescent="0.2">
      <c r="A85" s="215">
        <v>73</v>
      </c>
      <c r="B85" s="818"/>
      <c r="C85" s="890"/>
      <c r="D85" s="889"/>
      <c r="E85" s="889"/>
      <c r="F85" s="1351"/>
      <c r="G85" s="1351"/>
      <c r="H85" s="1351"/>
      <c r="I85" s="1351"/>
      <c r="J85" s="889"/>
      <c r="K85" s="1351"/>
      <c r="L85" s="889"/>
    </row>
    <row r="86" spans="1:12" hidden="1" x14ac:dyDescent="0.2">
      <c r="A86" s="215">
        <v>74</v>
      </c>
      <c r="B86" s="818"/>
      <c r="C86" s="890"/>
      <c r="D86" s="889"/>
      <c r="E86" s="889"/>
      <c r="F86" s="1351"/>
      <c r="G86" s="1351"/>
      <c r="H86" s="1351"/>
      <c r="I86" s="1351"/>
      <c r="J86" s="889"/>
      <c r="K86" s="1351"/>
      <c r="L86" s="889"/>
    </row>
    <row r="87" spans="1:12" hidden="1" x14ac:dyDescent="0.2">
      <c r="A87" s="215">
        <v>75</v>
      </c>
      <c r="B87" s="818"/>
      <c r="C87" s="890"/>
      <c r="D87" s="889"/>
      <c r="E87" s="889"/>
      <c r="F87" s="1351"/>
      <c r="G87" s="1351"/>
      <c r="H87" s="1351"/>
      <c r="I87" s="1351"/>
      <c r="J87" s="889"/>
      <c r="K87" s="1351"/>
      <c r="L87" s="889"/>
    </row>
    <row r="88" spans="1:12" hidden="1" x14ac:dyDescent="0.2">
      <c r="A88" s="215">
        <v>76</v>
      </c>
      <c r="B88" s="818"/>
      <c r="C88" s="890"/>
      <c r="D88" s="889"/>
      <c r="E88" s="889"/>
      <c r="F88" s="1351"/>
      <c r="G88" s="1351"/>
      <c r="H88" s="1351"/>
      <c r="I88" s="1351"/>
      <c r="J88" s="889"/>
      <c r="K88" s="1351"/>
      <c r="L88" s="889"/>
    </row>
    <row r="89" spans="1:12" hidden="1" x14ac:dyDescent="0.2">
      <c r="A89" s="215">
        <v>77</v>
      </c>
      <c r="B89" s="818"/>
      <c r="C89" s="890"/>
      <c r="D89" s="889"/>
      <c r="E89" s="889"/>
      <c r="F89" s="1351"/>
      <c r="G89" s="1351"/>
      <c r="H89" s="1351"/>
      <c r="I89" s="1351"/>
      <c r="J89" s="889"/>
      <c r="K89" s="1351"/>
      <c r="L89" s="889"/>
    </row>
    <row r="90" spans="1:12" hidden="1" x14ac:dyDescent="0.2">
      <c r="A90" s="215">
        <v>78</v>
      </c>
      <c r="B90" s="818"/>
      <c r="C90" s="890"/>
      <c r="D90" s="889"/>
      <c r="E90" s="889"/>
      <c r="F90" s="1351"/>
      <c r="G90" s="1351"/>
      <c r="H90" s="1351"/>
      <c r="I90" s="1351"/>
      <c r="J90" s="889"/>
      <c r="K90" s="1351"/>
      <c r="L90" s="889"/>
    </row>
    <row r="91" spans="1:12" hidden="1" x14ac:dyDescent="0.2">
      <c r="A91" s="215">
        <v>79</v>
      </c>
      <c r="B91" s="818"/>
      <c r="C91" s="890"/>
      <c r="D91" s="889"/>
      <c r="E91" s="889"/>
      <c r="F91" s="1351"/>
      <c r="G91" s="1351"/>
      <c r="H91" s="1351"/>
      <c r="I91" s="1351"/>
      <c r="J91" s="889"/>
      <c r="K91" s="1351"/>
      <c r="L91" s="889"/>
    </row>
    <row r="92" spans="1:12" hidden="1" x14ac:dyDescent="0.2">
      <c r="A92" s="215">
        <v>80</v>
      </c>
      <c r="B92" s="818"/>
      <c r="C92" s="890"/>
      <c r="D92" s="889"/>
      <c r="E92" s="889"/>
      <c r="F92" s="1351"/>
      <c r="G92" s="1351"/>
      <c r="H92" s="1351"/>
      <c r="I92" s="1351"/>
      <c r="J92" s="889"/>
      <c r="K92" s="1351"/>
      <c r="L92" s="889"/>
    </row>
    <row r="93" spans="1:12" hidden="1" x14ac:dyDescent="0.2">
      <c r="A93" s="215">
        <v>81</v>
      </c>
      <c r="B93" s="818"/>
      <c r="C93" s="890"/>
      <c r="D93" s="889"/>
      <c r="E93" s="889"/>
      <c r="F93" s="1351"/>
      <c r="G93" s="1351"/>
      <c r="H93" s="1351"/>
      <c r="I93" s="1351"/>
      <c r="J93" s="889"/>
      <c r="K93" s="1351"/>
      <c r="L93" s="889"/>
    </row>
    <row r="94" spans="1:12" hidden="1" x14ac:dyDescent="0.2">
      <c r="A94" s="215">
        <v>82</v>
      </c>
      <c r="B94" s="818"/>
      <c r="C94" s="890"/>
      <c r="D94" s="889"/>
      <c r="E94" s="889"/>
      <c r="F94" s="1351"/>
      <c r="G94" s="1351"/>
      <c r="H94" s="1351"/>
      <c r="I94" s="1351"/>
      <c r="J94" s="889"/>
      <c r="K94" s="1351"/>
      <c r="L94" s="889"/>
    </row>
    <row r="95" spans="1:12" hidden="1" x14ac:dyDescent="0.2">
      <c r="A95" s="215">
        <v>83</v>
      </c>
      <c r="B95" s="818"/>
      <c r="C95" s="890"/>
      <c r="D95" s="889"/>
      <c r="E95" s="889"/>
      <c r="F95" s="1351"/>
      <c r="G95" s="1351"/>
      <c r="H95" s="1351"/>
      <c r="I95" s="1351"/>
      <c r="J95" s="889"/>
      <c r="K95" s="1351"/>
      <c r="L95" s="889"/>
    </row>
    <row r="96" spans="1:12" hidden="1" x14ac:dyDescent="0.2">
      <c r="A96" s="215">
        <v>84</v>
      </c>
      <c r="B96" s="818"/>
      <c r="C96" s="890"/>
      <c r="D96" s="889"/>
      <c r="E96" s="889"/>
      <c r="F96" s="1351"/>
      <c r="G96" s="1351"/>
      <c r="H96" s="1351"/>
      <c r="I96" s="1351"/>
      <c r="J96" s="889"/>
      <c r="K96" s="1351"/>
      <c r="L96" s="889"/>
    </row>
    <row r="97" spans="1:12" hidden="1" x14ac:dyDescent="0.2">
      <c r="A97" s="215">
        <v>85</v>
      </c>
      <c r="B97" s="818"/>
      <c r="C97" s="890"/>
      <c r="D97" s="889"/>
      <c r="E97" s="889"/>
      <c r="F97" s="1351"/>
      <c r="G97" s="1351"/>
      <c r="H97" s="1351"/>
      <c r="I97" s="1351"/>
      <c r="J97" s="889"/>
      <c r="K97" s="1351"/>
      <c r="L97" s="889"/>
    </row>
    <row r="98" spans="1:12" hidden="1" x14ac:dyDescent="0.2">
      <c r="A98" s="215">
        <v>86</v>
      </c>
      <c r="B98" s="818"/>
      <c r="C98" s="890"/>
      <c r="D98" s="889"/>
      <c r="E98" s="889"/>
      <c r="F98" s="1351"/>
      <c r="G98" s="1351"/>
      <c r="H98" s="1351"/>
      <c r="I98" s="1351"/>
      <c r="J98" s="889"/>
      <c r="K98" s="1351"/>
      <c r="L98" s="889"/>
    </row>
    <row r="99" spans="1:12" hidden="1" x14ac:dyDescent="0.2">
      <c r="A99" s="215">
        <v>87</v>
      </c>
      <c r="B99" s="818"/>
      <c r="C99" s="890"/>
      <c r="D99" s="889"/>
      <c r="E99" s="889"/>
      <c r="F99" s="1351"/>
      <c r="G99" s="1351"/>
      <c r="H99" s="1351"/>
      <c r="I99" s="1351"/>
      <c r="J99" s="889"/>
      <c r="K99" s="1351"/>
      <c r="L99" s="889"/>
    </row>
    <row r="100" spans="1:12" hidden="1" x14ac:dyDescent="0.2">
      <c r="A100" s="215">
        <v>88</v>
      </c>
      <c r="B100" s="818"/>
      <c r="C100" s="890"/>
      <c r="D100" s="889"/>
      <c r="E100" s="889"/>
      <c r="F100" s="1351"/>
      <c r="G100" s="1351"/>
      <c r="H100" s="1351"/>
      <c r="I100" s="1351"/>
      <c r="J100" s="889"/>
      <c r="K100" s="1351"/>
      <c r="L100" s="889"/>
    </row>
    <row r="101" spans="1:12" hidden="1" x14ac:dyDescent="0.2">
      <c r="A101" s="215">
        <v>89</v>
      </c>
      <c r="B101" s="818"/>
      <c r="C101" s="890"/>
      <c r="D101" s="889"/>
      <c r="E101" s="889"/>
      <c r="F101" s="1351"/>
      <c r="G101" s="1351"/>
      <c r="H101" s="1351"/>
      <c r="I101" s="1351"/>
      <c r="J101" s="889"/>
      <c r="K101" s="1351"/>
      <c r="L101" s="889"/>
    </row>
    <row r="102" spans="1:12" hidden="1" x14ac:dyDescent="0.2">
      <c r="A102" s="215">
        <v>90</v>
      </c>
      <c r="B102" s="818"/>
      <c r="C102" s="890"/>
      <c r="D102" s="889"/>
      <c r="E102" s="889"/>
      <c r="F102" s="1351"/>
      <c r="G102" s="1351"/>
      <c r="H102" s="1351"/>
      <c r="I102" s="1351"/>
      <c r="J102" s="889"/>
      <c r="K102" s="1351"/>
      <c r="L102" s="889"/>
    </row>
    <row r="103" spans="1:12" hidden="1" x14ac:dyDescent="0.2">
      <c r="A103" s="215">
        <v>91</v>
      </c>
      <c r="B103" s="818"/>
      <c r="C103" s="890"/>
      <c r="D103" s="889"/>
      <c r="E103" s="889"/>
      <c r="F103" s="1351"/>
      <c r="G103" s="1351"/>
      <c r="H103" s="1351"/>
      <c r="I103" s="1351"/>
      <c r="J103" s="889"/>
      <c r="K103" s="1351"/>
      <c r="L103" s="889"/>
    </row>
    <row r="104" spans="1:12" hidden="1" x14ac:dyDescent="0.2">
      <c r="A104" s="215">
        <v>92</v>
      </c>
      <c r="B104" s="818"/>
      <c r="C104" s="890"/>
      <c r="D104" s="889"/>
      <c r="E104" s="889"/>
      <c r="F104" s="1351"/>
      <c r="G104" s="1351"/>
      <c r="H104" s="1351"/>
      <c r="I104" s="1351"/>
      <c r="J104" s="889"/>
      <c r="K104" s="1351"/>
      <c r="L104" s="889"/>
    </row>
    <row r="105" spans="1:12" hidden="1" x14ac:dyDescent="0.2">
      <c r="A105" s="215">
        <v>93</v>
      </c>
      <c r="B105" s="818"/>
      <c r="C105" s="890"/>
      <c r="D105" s="889"/>
      <c r="E105" s="889"/>
      <c r="F105" s="1351"/>
      <c r="G105" s="1351"/>
      <c r="H105" s="1351"/>
      <c r="I105" s="1351"/>
      <c r="J105" s="889"/>
      <c r="K105" s="1351"/>
      <c r="L105" s="889"/>
    </row>
    <row r="106" spans="1:12" hidden="1" x14ac:dyDescent="0.2">
      <c r="A106" s="215">
        <v>94</v>
      </c>
      <c r="B106" s="818"/>
      <c r="C106" s="890"/>
      <c r="D106" s="889"/>
      <c r="E106" s="889"/>
      <c r="F106" s="1351"/>
      <c r="G106" s="1351"/>
      <c r="H106" s="1351"/>
      <c r="I106" s="1351"/>
      <c r="J106" s="889"/>
      <c r="K106" s="1351"/>
      <c r="L106" s="889"/>
    </row>
    <row r="107" spans="1:12" hidden="1" x14ac:dyDescent="0.2">
      <c r="A107" s="215">
        <v>95</v>
      </c>
      <c r="B107" s="818"/>
      <c r="C107" s="890"/>
      <c r="D107" s="889"/>
      <c r="E107" s="889"/>
      <c r="F107" s="1351"/>
      <c r="G107" s="1351"/>
      <c r="H107" s="1351"/>
      <c r="I107" s="1351"/>
      <c r="J107" s="889"/>
      <c r="K107" s="1351"/>
      <c r="L107" s="889"/>
    </row>
    <row r="108" spans="1:12" hidden="1" x14ac:dyDescent="0.2">
      <c r="A108" s="215">
        <v>96</v>
      </c>
      <c r="B108" s="818"/>
      <c r="C108" s="890"/>
      <c r="D108" s="889"/>
      <c r="E108" s="889"/>
      <c r="F108" s="1351"/>
      <c r="G108" s="1351"/>
      <c r="H108" s="1351"/>
      <c r="I108" s="1351"/>
      <c r="J108" s="889"/>
      <c r="K108" s="1351"/>
      <c r="L108" s="889"/>
    </row>
    <row r="109" spans="1:12" hidden="1" x14ac:dyDescent="0.2">
      <c r="A109" s="215">
        <v>97</v>
      </c>
      <c r="B109" s="818"/>
      <c r="C109" s="890"/>
      <c r="D109" s="889"/>
      <c r="E109" s="889"/>
      <c r="F109" s="1351"/>
      <c r="G109" s="1351"/>
      <c r="H109" s="1351"/>
      <c r="I109" s="1351"/>
      <c r="J109" s="889"/>
      <c r="K109" s="1351"/>
      <c r="L109" s="889"/>
    </row>
    <row r="110" spans="1:12" hidden="1" x14ac:dyDescent="0.2">
      <c r="A110" s="215">
        <v>98</v>
      </c>
      <c r="B110" s="818"/>
      <c r="C110" s="890"/>
      <c r="D110" s="889"/>
      <c r="E110" s="889"/>
      <c r="F110" s="1351"/>
      <c r="G110" s="1351"/>
      <c r="H110" s="1351"/>
      <c r="I110" s="1351"/>
      <c r="J110" s="889"/>
      <c r="K110" s="1351"/>
      <c r="L110" s="889"/>
    </row>
    <row r="111" spans="1:12" hidden="1" x14ac:dyDescent="0.2">
      <c r="A111" s="215">
        <v>99</v>
      </c>
      <c r="B111" s="818"/>
      <c r="C111" s="890"/>
      <c r="D111" s="889"/>
      <c r="E111" s="889"/>
      <c r="F111" s="1351"/>
      <c r="G111" s="1351"/>
      <c r="H111" s="1351"/>
      <c r="I111" s="1351"/>
      <c r="J111" s="889"/>
      <c r="K111" s="1351"/>
      <c r="L111" s="889"/>
    </row>
    <row r="112" spans="1:12" hidden="1" x14ac:dyDescent="0.2">
      <c r="A112" s="215">
        <v>100</v>
      </c>
      <c r="B112" s="818"/>
      <c r="C112" s="890"/>
      <c r="D112" s="889"/>
      <c r="E112" s="889"/>
      <c r="F112" s="1351"/>
      <c r="G112" s="1351"/>
      <c r="H112" s="1351"/>
      <c r="I112" s="1351"/>
      <c r="J112" s="889"/>
      <c r="K112" s="1351"/>
      <c r="L112" s="889"/>
    </row>
    <row r="113" spans="1:12" hidden="1" x14ac:dyDescent="0.2">
      <c r="A113" s="215">
        <v>101</v>
      </c>
      <c r="B113" s="818"/>
      <c r="C113" s="890"/>
      <c r="D113" s="889"/>
      <c r="E113" s="889"/>
      <c r="F113" s="1351"/>
      <c r="G113" s="1351"/>
      <c r="H113" s="1351"/>
      <c r="I113" s="1351"/>
      <c r="J113" s="889"/>
      <c r="K113" s="1351"/>
      <c r="L113" s="889"/>
    </row>
    <row r="114" spans="1:12" hidden="1" x14ac:dyDescent="0.2">
      <c r="A114" s="215">
        <v>102</v>
      </c>
      <c r="B114" s="818"/>
      <c r="C114" s="890"/>
      <c r="D114" s="889"/>
      <c r="E114" s="889"/>
      <c r="F114" s="1351"/>
      <c r="G114" s="1351"/>
      <c r="H114" s="1351"/>
      <c r="I114" s="1351"/>
      <c r="J114" s="889"/>
      <c r="K114" s="1351"/>
      <c r="L114" s="889"/>
    </row>
    <row r="115" spans="1:12" hidden="1" x14ac:dyDescent="0.2">
      <c r="A115" s="215">
        <v>103</v>
      </c>
      <c r="B115" s="818"/>
      <c r="C115" s="890"/>
      <c r="D115" s="889"/>
      <c r="E115" s="889"/>
      <c r="F115" s="1351"/>
      <c r="G115" s="1351"/>
      <c r="H115" s="1351"/>
      <c r="I115" s="1351"/>
      <c r="J115" s="889"/>
      <c r="K115" s="1351"/>
      <c r="L115" s="889"/>
    </row>
    <row r="116" spans="1:12" hidden="1" x14ac:dyDescent="0.2">
      <c r="A116" s="215">
        <v>104</v>
      </c>
      <c r="B116" s="818"/>
      <c r="C116" s="890"/>
      <c r="D116" s="889"/>
      <c r="E116" s="889"/>
      <c r="F116" s="1351"/>
      <c r="G116" s="1351"/>
      <c r="H116" s="1351"/>
      <c r="I116" s="1351"/>
      <c r="J116" s="889"/>
      <c r="K116" s="1351"/>
      <c r="L116" s="889"/>
    </row>
    <row r="117" spans="1:12" hidden="1" x14ac:dyDescent="0.2">
      <c r="A117" s="215">
        <v>105</v>
      </c>
      <c r="B117" s="818"/>
      <c r="C117" s="890"/>
      <c r="D117" s="889"/>
      <c r="E117" s="889"/>
      <c r="F117" s="1351"/>
      <c r="G117" s="1351"/>
      <c r="H117" s="1351"/>
      <c r="I117" s="1351"/>
      <c r="J117" s="889"/>
      <c r="K117" s="1351"/>
      <c r="L117" s="889"/>
    </row>
    <row r="118" spans="1:12" hidden="1" x14ac:dyDescent="0.2">
      <c r="A118" s="215">
        <v>106</v>
      </c>
      <c r="B118" s="818"/>
      <c r="C118" s="890"/>
      <c r="D118" s="889"/>
      <c r="E118" s="889"/>
      <c r="F118" s="1351"/>
      <c r="G118" s="1351"/>
      <c r="H118" s="1351"/>
      <c r="I118" s="1351"/>
      <c r="J118" s="889"/>
      <c r="K118" s="1351"/>
      <c r="L118" s="889"/>
    </row>
    <row r="119" spans="1:12" hidden="1" x14ac:dyDescent="0.2">
      <c r="A119" s="215">
        <v>107</v>
      </c>
      <c r="B119" s="818"/>
      <c r="C119" s="890"/>
      <c r="D119" s="889"/>
      <c r="E119" s="889"/>
      <c r="F119" s="1351"/>
      <c r="G119" s="1351"/>
      <c r="H119" s="1351"/>
      <c r="I119" s="1351"/>
      <c r="J119" s="889"/>
      <c r="K119" s="1351"/>
      <c r="L119" s="889"/>
    </row>
    <row r="120" spans="1:12" hidden="1" x14ac:dyDescent="0.2">
      <c r="A120" s="215">
        <v>108</v>
      </c>
      <c r="B120" s="818"/>
      <c r="C120" s="890"/>
      <c r="D120" s="889"/>
      <c r="E120" s="889"/>
      <c r="F120" s="1351"/>
      <c r="G120" s="1351"/>
      <c r="H120" s="1351"/>
      <c r="I120" s="1351"/>
      <c r="J120" s="889"/>
      <c r="K120" s="1351"/>
      <c r="L120" s="889"/>
    </row>
    <row r="121" spans="1:12" hidden="1" x14ac:dyDescent="0.2">
      <c r="A121" s="215">
        <v>109</v>
      </c>
      <c r="B121" s="818"/>
      <c r="C121" s="890"/>
      <c r="D121" s="889"/>
      <c r="E121" s="889"/>
      <c r="F121" s="1351"/>
      <c r="G121" s="1351"/>
      <c r="H121" s="1351"/>
      <c r="I121" s="1351"/>
      <c r="J121" s="889"/>
      <c r="K121" s="1351"/>
      <c r="L121" s="889"/>
    </row>
    <row r="122" spans="1:12" hidden="1" x14ac:dyDescent="0.2">
      <c r="A122" s="215">
        <v>110</v>
      </c>
      <c r="B122" s="818"/>
      <c r="C122" s="890"/>
      <c r="D122" s="889"/>
      <c r="E122" s="889"/>
      <c r="F122" s="1351"/>
      <c r="G122" s="1351"/>
      <c r="H122" s="1351"/>
      <c r="I122" s="1351"/>
      <c r="J122" s="889"/>
      <c r="K122" s="1351"/>
      <c r="L122" s="889"/>
    </row>
    <row r="123" spans="1:12" hidden="1" x14ac:dyDescent="0.2">
      <c r="A123" s="215">
        <v>111</v>
      </c>
      <c r="B123" s="818"/>
      <c r="C123" s="890"/>
      <c r="D123" s="889"/>
      <c r="E123" s="889"/>
      <c r="F123" s="1351"/>
      <c r="G123" s="1351"/>
      <c r="H123" s="1351"/>
      <c r="I123" s="1351"/>
      <c r="J123" s="889"/>
      <c r="K123" s="1351"/>
      <c r="L123" s="889"/>
    </row>
    <row r="124" spans="1:12" hidden="1" x14ac:dyDescent="0.2">
      <c r="A124" s="215">
        <v>112</v>
      </c>
      <c r="B124" s="818"/>
      <c r="C124" s="890"/>
      <c r="D124" s="889"/>
      <c r="E124" s="889"/>
      <c r="F124" s="1351"/>
      <c r="G124" s="1351"/>
      <c r="H124" s="1351"/>
      <c r="I124" s="1351"/>
      <c r="J124" s="889"/>
      <c r="K124" s="1351"/>
      <c r="L124" s="889"/>
    </row>
    <row r="125" spans="1:12" hidden="1" x14ac:dyDescent="0.2">
      <c r="A125" s="215">
        <v>113</v>
      </c>
      <c r="B125" s="818"/>
      <c r="C125" s="890"/>
      <c r="D125" s="889"/>
      <c r="E125" s="889"/>
      <c r="F125" s="1351"/>
      <c r="G125" s="1351"/>
      <c r="H125" s="1351"/>
      <c r="I125" s="1351"/>
      <c r="J125" s="889"/>
      <c r="K125" s="1351"/>
      <c r="L125" s="889"/>
    </row>
    <row r="126" spans="1:12" hidden="1" x14ac:dyDescent="0.2">
      <c r="A126" s="215">
        <v>114</v>
      </c>
      <c r="B126" s="818"/>
      <c r="C126" s="890"/>
      <c r="D126" s="889"/>
      <c r="E126" s="889"/>
      <c r="F126" s="1351"/>
      <c r="G126" s="1351"/>
      <c r="H126" s="1351"/>
      <c r="I126" s="1351"/>
      <c r="J126" s="889"/>
      <c r="K126" s="1351"/>
      <c r="L126" s="889"/>
    </row>
    <row r="127" spans="1:12" hidden="1" x14ac:dyDescent="0.2">
      <c r="A127" s="215">
        <v>115</v>
      </c>
      <c r="B127" s="818"/>
      <c r="C127" s="890"/>
      <c r="D127" s="889"/>
      <c r="E127" s="889"/>
      <c r="F127" s="1351"/>
      <c r="G127" s="1351"/>
      <c r="H127" s="1351"/>
      <c r="I127" s="1351"/>
      <c r="J127" s="889"/>
      <c r="K127" s="1351"/>
      <c r="L127" s="889"/>
    </row>
    <row r="128" spans="1:12" hidden="1" x14ac:dyDescent="0.2">
      <c r="A128" s="215">
        <v>116</v>
      </c>
      <c r="B128" s="818"/>
      <c r="C128" s="890"/>
      <c r="D128" s="889"/>
      <c r="E128" s="889"/>
      <c r="F128" s="1351"/>
      <c r="G128" s="1351"/>
      <c r="H128" s="1351"/>
      <c r="I128" s="1351"/>
      <c r="J128" s="889"/>
      <c r="K128" s="1351"/>
      <c r="L128" s="889"/>
    </row>
    <row r="129" spans="1:12" hidden="1" x14ac:dyDescent="0.2">
      <c r="A129" s="215">
        <v>117</v>
      </c>
      <c r="B129" s="818"/>
      <c r="C129" s="890"/>
      <c r="D129" s="889"/>
      <c r="E129" s="889"/>
      <c r="F129" s="1351"/>
      <c r="G129" s="1351"/>
      <c r="H129" s="1351"/>
      <c r="I129" s="1351"/>
      <c r="J129" s="889"/>
      <c r="K129" s="1351"/>
      <c r="L129" s="889"/>
    </row>
    <row r="130" spans="1:12" hidden="1" x14ac:dyDescent="0.2">
      <c r="A130" s="215">
        <v>118</v>
      </c>
      <c r="B130" s="818"/>
      <c r="C130" s="890"/>
      <c r="D130" s="889"/>
      <c r="E130" s="889"/>
      <c r="F130" s="1351"/>
      <c r="G130" s="1351"/>
      <c r="H130" s="1351"/>
      <c r="I130" s="1351"/>
      <c r="J130" s="889"/>
      <c r="K130" s="1351"/>
      <c r="L130" s="889"/>
    </row>
    <row r="131" spans="1:12" hidden="1" x14ac:dyDescent="0.2">
      <c r="A131" s="215">
        <v>119</v>
      </c>
      <c r="B131" s="818"/>
      <c r="C131" s="890"/>
      <c r="D131" s="889"/>
      <c r="E131" s="889"/>
      <c r="F131" s="1351"/>
      <c r="G131" s="1351"/>
      <c r="H131" s="1351"/>
      <c r="I131" s="1351"/>
      <c r="J131" s="889"/>
      <c r="K131" s="1351"/>
      <c r="L131" s="889"/>
    </row>
    <row r="132" spans="1:12" hidden="1" x14ac:dyDescent="0.2">
      <c r="A132" s="215">
        <v>120</v>
      </c>
      <c r="B132" s="818"/>
      <c r="C132" s="890"/>
      <c r="D132" s="889"/>
      <c r="E132" s="889"/>
      <c r="F132" s="1351"/>
      <c r="G132" s="1351"/>
      <c r="H132" s="1351"/>
      <c r="I132" s="1351"/>
      <c r="J132" s="889"/>
      <c r="K132" s="1351"/>
      <c r="L132" s="889"/>
    </row>
    <row r="133" spans="1:12" hidden="1" x14ac:dyDescent="0.2">
      <c r="A133" s="215">
        <v>121</v>
      </c>
      <c r="B133" s="818"/>
      <c r="C133" s="890"/>
      <c r="D133" s="889"/>
      <c r="E133" s="889"/>
      <c r="F133" s="1351"/>
      <c r="G133" s="1351"/>
      <c r="H133" s="1351"/>
      <c r="I133" s="1351"/>
      <c r="J133" s="889"/>
      <c r="K133" s="1351"/>
      <c r="L133" s="889"/>
    </row>
    <row r="134" spans="1:12" hidden="1" x14ac:dyDescent="0.2">
      <c r="A134" s="215">
        <v>122</v>
      </c>
      <c r="B134" s="818"/>
      <c r="C134" s="890"/>
      <c r="D134" s="889"/>
      <c r="E134" s="889"/>
      <c r="F134" s="1351"/>
      <c r="G134" s="1351"/>
      <c r="H134" s="1351"/>
      <c r="I134" s="1351"/>
      <c r="J134" s="889"/>
      <c r="K134" s="1351"/>
      <c r="L134" s="889"/>
    </row>
    <row r="135" spans="1:12" hidden="1" x14ac:dyDescent="0.2">
      <c r="A135" s="215">
        <v>123</v>
      </c>
      <c r="B135" s="818"/>
      <c r="C135" s="890"/>
      <c r="D135" s="889"/>
      <c r="E135" s="889"/>
      <c r="F135" s="1351"/>
      <c r="G135" s="1351"/>
      <c r="H135" s="1351"/>
      <c r="I135" s="1351"/>
      <c r="J135" s="889"/>
      <c r="K135" s="1351"/>
      <c r="L135" s="889"/>
    </row>
    <row r="136" spans="1:12" hidden="1" x14ac:dyDescent="0.2">
      <c r="A136" s="215">
        <v>124</v>
      </c>
      <c r="B136" s="818"/>
      <c r="C136" s="890"/>
      <c r="D136" s="889"/>
      <c r="E136" s="889"/>
      <c r="F136" s="1351"/>
      <c r="G136" s="1351"/>
      <c r="H136" s="1351"/>
      <c r="I136" s="1351"/>
      <c r="J136" s="889"/>
      <c r="K136" s="1351"/>
      <c r="L136" s="889"/>
    </row>
    <row r="137" spans="1:12" hidden="1" x14ac:dyDescent="0.2">
      <c r="A137" s="215">
        <v>125</v>
      </c>
      <c r="B137" s="818"/>
      <c r="C137" s="890"/>
      <c r="D137" s="889"/>
      <c r="E137" s="889"/>
      <c r="F137" s="1351"/>
      <c r="G137" s="1351"/>
      <c r="H137" s="1351"/>
      <c r="I137" s="1351"/>
      <c r="J137" s="889"/>
      <c r="K137" s="1351"/>
      <c r="L137" s="889"/>
    </row>
    <row r="138" spans="1:12" hidden="1" x14ac:dyDescent="0.2">
      <c r="A138" s="215">
        <v>126</v>
      </c>
      <c r="B138" s="818"/>
      <c r="C138" s="890"/>
      <c r="D138" s="889"/>
      <c r="E138" s="889"/>
      <c r="F138" s="1351"/>
      <c r="G138" s="1351"/>
      <c r="H138" s="1351"/>
      <c r="I138" s="1351"/>
      <c r="J138" s="889"/>
      <c r="K138" s="1351"/>
      <c r="L138" s="889"/>
    </row>
    <row r="139" spans="1:12" hidden="1" x14ac:dyDescent="0.2">
      <c r="A139" s="215">
        <v>127</v>
      </c>
      <c r="B139" s="818"/>
      <c r="C139" s="890"/>
      <c r="D139" s="889"/>
      <c r="E139" s="889"/>
      <c r="F139" s="1351"/>
      <c r="G139" s="1351"/>
      <c r="H139" s="1351"/>
      <c r="I139" s="1351"/>
      <c r="J139" s="889"/>
      <c r="K139" s="1351"/>
      <c r="L139" s="889"/>
    </row>
    <row r="140" spans="1:12" hidden="1" x14ac:dyDescent="0.2">
      <c r="A140" s="215">
        <v>128</v>
      </c>
      <c r="B140" s="818"/>
      <c r="C140" s="890"/>
      <c r="D140" s="889"/>
      <c r="E140" s="889"/>
      <c r="F140" s="1351"/>
      <c r="G140" s="1351"/>
      <c r="H140" s="1351"/>
      <c r="I140" s="1351"/>
      <c r="J140" s="889"/>
      <c r="K140" s="1351"/>
      <c r="L140" s="889"/>
    </row>
    <row r="141" spans="1:12" hidden="1" x14ac:dyDescent="0.2">
      <c r="A141" s="215">
        <v>129</v>
      </c>
      <c r="B141" s="818"/>
      <c r="C141" s="890"/>
      <c r="D141" s="889"/>
      <c r="E141" s="889"/>
      <c r="F141" s="1351"/>
      <c r="G141" s="1351"/>
      <c r="H141" s="1351"/>
      <c r="I141" s="1351"/>
      <c r="J141" s="889"/>
      <c r="K141" s="1351"/>
      <c r="L141" s="889"/>
    </row>
    <row r="142" spans="1:12" hidden="1" x14ac:dyDescent="0.2">
      <c r="A142" s="215">
        <v>130</v>
      </c>
      <c r="B142" s="818"/>
      <c r="C142" s="890"/>
      <c r="D142" s="889"/>
      <c r="E142" s="889"/>
      <c r="F142" s="1351"/>
      <c r="G142" s="1351"/>
      <c r="H142" s="1351"/>
      <c r="I142" s="1351"/>
      <c r="J142" s="889"/>
      <c r="K142" s="1351"/>
      <c r="L142" s="889"/>
    </row>
    <row r="143" spans="1:12" hidden="1" x14ac:dyDescent="0.2">
      <c r="A143" s="215">
        <v>131</v>
      </c>
      <c r="B143" s="818"/>
      <c r="C143" s="890"/>
      <c r="D143" s="889"/>
      <c r="E143" s="889"/>
      <c r="F143" s="1351"/>
      <c r="G143" s="1351"/>
      <c r="H143" s="1351"/>
      <c r="I143" s="1351"/>
      <c r="J143" s="889"/>
      <c r="K143" s="1351"/>
      <c r="L143" s="889"/>
    </row>
    <row r="144" spans="1:12" hidden="1" x14ac:dyDescent="0.2">
      <c r="A144" s="215">
        <v>132</v>
      </c>
      <c r="B144" s="818"/>
      <c r="C144" s="890"/>
      <c r="D144" s="889"/>
      <c r="E144" s="889"/>
      <c r="F144" s="1351"/>
      <c r="G144" s="1351"/>
      <c r="H144" s="1351"/>
      <c r="I144" s="1351"/>
      <c r="J144" s="889"/>
      <c r="K144" s="1351"/>
      <c r="L144" s="889"/>
    </row>
    <row r="145" spans="1:12" hidden="1" x14ac:dyDescent="0.2">
      <c r="A145" s="215">
        <v>133</v>
      </c>
      <c r="B145" s="818"/>
      <c r="C145" s="890"/>
      <c r="D145" s="889"/>
      <c r="E145" s="889"/>
      <c r="F145" s="1351"/>
      <c r="G145" s="1351"/>
      <c r="H145" s="1351"/>
      <c r="I145" s="1351"/>
      <c r="J145" s="889"/>
      <c r="K145" s="1351"/>
      <c r="L145" s="889"/>
    </row>
    <row r="146" spans="1:12" hidden="1" x14ac:dyDescent="0.2">
      <c r="A146" s="215">
        <v>134</v>
      </c>
      <c r="B146" s="818"/>
      <c r="C146" s="890"/>
      <c r="D146" s="889"/>
      <c r="E146" s="889"/>
      <c r="F146" s="1351"/>
      <c r="G146" s="1351"/>
      <c r="H146" s="1351"/>
      <c r="I146" s="1351"/>
      <c r="J146" s="889"/>
      <c r="K146" s="1351"/>
      <c r="L146" s="889"/>
    </row>
    <row r="147" spans="1:12" hidden="1" x14ac:dyDescent="0.2">
      <c r="A147" s="215">
        <v>135</v>
      </c>
      <c r="B147" s="818"/>
      <c r="C147" s="890"/>
      <c r="D147" s="889"/>
      <c r="E147" s="889"/>
      <c r="F147" s="1351"/>
      <c r="G147" s="1351"/>
      <c r="H147" s="1351"/>
      <c r="I147" s="1351"/>
      <c r="J147" s="889"/>
      <c r="K147" s="1351"/>
      <c r="L147" s="889"/>
    </row>
    <row r="148" spans="1:12" hidden="1" x14ac:dyDescent="0.2">
      <c r="A148" s="215">
        <v>136</v>
      </c>
      <c r="B148" s="818"/>
      <c r="C148" s="890"/>
      <c r="D148" s="889"/>
      <c r="E148" s="889"/>
      <c r="F148" s="1351"/>
      <c r="G148" s="1351"/>
      <c r="H148" s="1351"/>
      <c r="I148" s="1351"/>
      <c r="J148" s="889"/>
      <c r="K148" s="1351"/>
      <c r="L148" s="889"/>
    </row>
    <row r="149" spans="1:12" hidden="1" x14ac:dyDescent="0.2">
      <c r="A149" s="215">
        <v>137</v>
      </c>
      <c r="B149" s="818"/>
      <c r="C149" s="890"/>
      <c r="D149" s="889"/>
      <c r="E149" s="889"/>
      <c r="F149" s="1351"/>
      <c r="G149" s="1351"/>
      <c r="H149" s="1351"/>
      <c r="I149" s="1351"/>
      <c r="J149" s="889"/>
      <c r="K149" s="1351"/>
      <c r="L149" s="889"/>
    </row>
    <row r="150" spans="1:12" hidden="1" x14ac:dyDescent="0.2">
      <c r="A150" s="215">
        <v>138</v>
      </c>
      <c r="B150" s="818"/>
      <c r="C150" s="890"/>
      <c r="D150" s="889"/>
      <c r="E150" s="889"/>
      <c r="F150" s="1351"/>
      <c r="G150" s="1351"/>
      <c r="H150" s="1351"/>
      <c r="I150" s="1351"/>
      <c r="J150" s="889"/>
      <c r="K150" s="1351"/>
      <c r="L150" s="889"/>
    </row>
    <row r="151" spans="1:12" hidden="1" x14ac:dyDescent="0.2">
      <c r="A151" s="215">
        <v>139</v>
      </c>
      <c r="B151" s="818"/>
      <c r="C151" s="890"/>
      <c r="D151" s="889"/>
      <c r="E151" s="889"/>
      <c r="F151" s="1351"/>
      <c r="G151" s="1351"/>
      <c r="H151" s="1351"/>
      <c r="I151" s="1351"/>
      <c r="J151" s="889"/>
      <c r="K151" s="1351"/>
      <c r="L151" s="889"/>
    </row>
    <row r="152" spans="1:12" hidden="1" x14ac:dyDescent="0.2">
      <c r="A152" s="215">
        <v>140</v>
      </c>
      <c r="B152" s="818"/>
      <c r="C152" s="890"/>
      <c r="D152" s="889"/>
      <c r="E152" s="889"/>
      <c r="F152" s="1351"/>
      <c r="G152" s="1351"/>
      <c r="H152" s="1351"/>
      <c r="I152" s="1351"/>
      <c r="J152" s="889"/>
      <c r="K152" s="1351"/>
      <c r="L152" s="889"/>
    </row>
    <row r="153" spans="1:12" hidden="1" x14ac:dyDescent="0.2">
      <c r="A153" s="215">
        <v>141</v>
      </c>
      <c r="B153" s="818"/>
      <c r="C153" s="890"/>
      <c r="D153" s="889"/>
      <c r="E153" s="889"/>
      <c r="F153" s="1351"/>
      <c r="G153" s="1351"/>
      <c r="H153" s="1351"/>
      <c r="I153" s="1351"/>
      <c r="J153" s="889"/>
      <c r="K153" s="1351"/>
      <c r="L153" s="889"/>
    </row>
    <row r="154" spans="1:12" hidden="1" x14ac:dyDescent="0.2">
      <c r="A154" s="215">
        <v>142</v>
      </c>
      <c r="B154" s="818"/>
      <c r="C154" s="890"/>
      <c r="D154" s="889"/>
      <c r="E154" s="889"/>
      <c r="F154" s="1351"/>
      <c r="G154" s="1351"/>
      <c r="H154" s="1351"/>
      <c r="I154" s="1351"/>
      <c r="J154" s="889"/>
      <c r="K154" s="1351"/>
      <c r="L154" s="889"/>
    </row>
    <row r="155" spans="1:12" hidden="1" x14ac:dyDescent="0.2">
      <c r="A155" s="215">
        <v>143</v>
      </c>
      <c r="B155" s="818"/>
      <c r="C155" s="890"/>
      <c r="D155" s="889"/>
      <c r="E155" s="889"/>
      <c r="F155" s="1351"/>
      <c r="G155" s="1351"/>
      <c r="H155" s="1351"/>
      <c r="I155" s="1351"/>
      <c r="J155" s="889"/>
      <c r="K155" s="1351"/>
      <c r="L155" s="889"/>
    </row>
    <row r="156" spans="1:12" hidden="1" x14ac:dyDescent="0.2">
      <c r="A156" s="215">
        <v>144</v>
      </c>
      <c r="B156" s="818"/>
      <c r="C156" s="890"/>
      <c r="D156" s="889"/>
      <c r="E156" s="889"/>
      <c r="F156" s="1351"/>
      <c r="G156" s="1351"/>
      <c r="H156" s="1351"/>
      <c r="I156" s="1351"/>
      <c r="J156" s="889"/>
      <c r="K156" s="1351"/>
      <c r="L156" s="889"/>
    </row>
    <row r="157" spans="1:12" hidden="1" x14ac:dyDescent="0.2">
      <c r="A157" s="215">
        <v>145</v>
      </c>
      <c r="B157" s="818"/>
      <c r="C157" s="890"/>
      <c r="D157" s="889"/>
      <c r="E157" s="889"/>
      <c r="F157" s="1351"/>
      <c r="G157" s="1351"/>
      <c r="H157" s="1351"/>
      <c r="I157" s="1351"/>
      <c r="J157" s="889"/>
      <c r="K157" s="1351"/>
      <c r="L157" s="889"/>
    </row>
    <row r="158" spans="1:12" hidden="1" x14ac:dyDescent="0.2">
      <c r="A158" s="215">
        <v>146</v>
      </c>
      <c r="B158" s="818"/>
      <c r="C158" s="890"/>
      <c r="D158" s="889"/>
      <c r="E158" s="889"/>
      <c r="F158" s="1351"/>
      <c r="G158" s="1351"/>
      <c r="H158" s="1351"/>
      <c r="I158" s="1351"/>
      <c r="J158" s="889"/>
      <c r="K158" s="1351"/>
      <c r="L158" s="889"/>
    </row>
    <row r="159" spans="1:12" hidden="1" x14ac:dyDescent="0.2">
      <c r="A159" s="215">
        <v>147</v>
      </c>
      <c r="B159" s="818"/>
      <c r="C159" s="890"/>
      <c r="D159" s="889"/>
      <c r="E159" s="889"/>
      <c r="F159" s="1351"/>
      <c r="G159" s="1351"/>
      <c r="H159" s="1351"/>
      <c r="I159" s="1351"/>
      <c r="J159" s="889"/>
      <c r="K159" s="1351"/>
      <c r="L159" s="889"/>
    </row>
    <row r="160" spans="1:12" hidden="1" x14ac:dyDescent="0.2">
      <c r="A160" s="215">
        <v>148</v>
      </c>
      <c r="B160" s="818"/>
      <c r="C160" s="890"/>
      <c r="D160" s="889"/>
      <c r="E160" s="889"/>
      <c r="F160" s="1351"/>
      <c r="G160" s="1351"/>
      <c r="H160" s="1351"/>
      <c r="I160" s="1351"/>
      <c r="J160" s="889"/>
      <c r="K160" s="1351"/>
      <c r="L160" s="889"/>
    </row>
    <row r="161" spans="1:12" hidden="1" x14ac:dyDescent="0.2">
      <c r="A161" s="215">
        <v>149</v>
      </c>
      <c r="B161" s="818"/>
      <c r="C161" s="890"/>
      <c r="D161" s="889"/>
      <c r="E161" s="889"/>
      <c r="F161" s="1351"/>
      <c r="G161" s="1351"/>
      <c r="H161" s="1351"/>
      <c r="I161" s="1351"/>
      <c r="J161" s="889"/>
      <c r="K161" s="1351"/>
      <c r="L161" s="889"/>
    </row>
    <row r="162" spans="1:12" hidden="1" x14ac:dyDescent="0.2">
      <c r="A162" s="215">
        <v>150</v>
      </c>
      <c r="B162" s="818"/>
      <c r="C162" s="890"/>
      <c r="D162" s="889"/>
      <c r="E162" s="889"/>
      <c r="F162" s="1351"/>
      <c r="G162" s="1351"/>
      <c r="H162" s="1351"/>
      <c r="I162" s="1351"/>
      <c r="J162" s="889"/>
      <c r="K162" s="1351"/>
      <c r="L162" s="889"/>
    </row>
    <row r="163" spans="1:12" hidden="1" x14ac:dyDescent="0.2">
      <c r="A163" s="215">
        <v>151</v>
      </c>
      <c r="B163" s="818"/>
      <c r="C163" s="890"/>
      <c r="D163" s="889"/>
      <c r="E163" s="889"/>
      <c r="F163" s="1351"/>
      <c r="G163" s="1351"/>
      <c r="H163" s="1351"/>
      <c r="I163" s="1351"/>
      <c r="J163" s="889"/>
      <c r="K163" s="1351"/>
      <c r="L163" s="889"/>
    </row>
    <row r="164" spans="1:12" hidden="1" x14ac:dyDescent="0.2">
      <c r="A164" s="215">
        <v>152</v>
      </c>
      <c r="B164" s="818"/>
      <c r="C164" s="890"/>
      <c r="D164" s="889"/>
      <c r="E164" s="889"/>
      <c r="F164" s="1351"/>
      <c r="G164" s="1351"/>
      <c r="H164" s="1351"/>
      <c r="I164" s="1351"/>
      <c r="J164" s="889"/>
      <c r="K164" s="1351"/>
      <c r="L164" s="889"/>
    </row>
    <row r="165" spans="1:12" hidden="1" x14ac:dyDescent="0.2">
      <c r="A165" s="215">
        <v>153</v>
      </c>
      <c r="B165" s="818"/>
      <c r="C165" s="890"/>
      <c r="D165" s="889"/>
      <c r="E165" s="889"/>
      <c r="F165" s="1351"/>
      <c r="G165" s="1351"/>
      <c r="H165" s="1351"/>
      <c r="I165" s="1351"/>
      <c r="J165" s="889"/>
      <c r="K165" s="1351"/>
      <c r="L165" s="889"/>
    </row>
    <row r="166" spans="1:12" hidden="1" x14ac:dyDescent="0.2">
      <c r="A166" s="215">
        <v>154</v>
      </c>
      <c r="B166" s="818"/>
      <c r="C166" s="890"/>
      <c r="D166" s="889"/>
      <c r="E166" s="889"/>
      <c r="F166" s="1351"/>
      <c r="G166" s="1351"/>
      <c r="H166" s="1351"/>
      <c r="I166" s="1351"/>
      <c r="J166" s="889"/>
      <c r="K166" s="1351"/>
      <c r="L166" s="889"/>
    </row>
    <row r="167" spans="1:12" hidden="1" x14ac:dyDescent="0.2">
      <c r="A167" s="215">
        <v>155</v>
      </c>
      <c r="B167" s="818"/>
      <c r="C167" s="890"/>
      <c r="D167" s="889"/>
      <c r="E167" s="889"/>
      <c r="F167" s="1351"/>
      <c r="G167" s="1351"/>
      <c r="H167" s="1351"/>
      <c r="I167" s="1351"/>
      <c r="J167" s="889"/>
      <c r="K167" s="1351"/>
      <c r="L167" s="889"/>
    </row>
    <row r="168" spans="1:12" hidden="1" x14ac:dyDescent="0.2">
      <c r="A168" s="215">
        <v>156</v>
      </c>
      <c r="B168" s="818"/>
      <c r="C168" s="890"/>
      <c r="D168" s="889"/>
      <c r="E168" s="889"/>
      <c r="F168" s="1351"/>
      <c r="G168" s="1351"/>
      <c r="H168" s="1351"/>
      <c r="I168" s="1351"/>
      <c r="J168" s="889"/>
      <c r="K168" s="1351"/>
      <c r="L168" s="889"/>
    </row>
    <row r="169" spans="1:12" hidden="1" x14ac:dyDescent="0.2">
      <c r="A169" s="215">
        <v>157</v>
      </c>
      <c r="B169" s="818"/>
      <c r="C169" s="890"/>
      <c r="D169" s="889"/>
      <c r="E169" s="889"/>
      <c r="F169" s="1351"/>
      <c r="G169" s="1351"/>
      <c r="H169" s="1351"/>
      <c r="I169" s="1351"/>
      <c r="J169" s="889"/>
      <c r="K169" s="1351"/>
      <c r="L169" s="889"/>
    </row>
    <row r="170" spans="1:12" hidden="1" x14ac:dyDescent="0.2">
      <c r="A170" s="215">
        <v>158</v>
      </c>
      <c r="B170" s="818"/>
      <c r="C170" s="890"/>
      <c r="D170" s="889"/>
      <c r="E170" s="889"/>
      <c r="F170" s="1351"/>
      <c r="G170" s="1351"/>
      <c r="H170" s="1351"/>
      <c r="I170" s="1351"/>
      <c r="J170" s="889"/>
      <c r="K170" s="1351"/>
      <c r="L170" s="889"/>
    </row>
    <row r="171" spans="1:12" hidden="1" x14ac:dyDescent="0.2">
      <c r="A171" s="215">
        <v>159</v>
      </c>
      <c r="B171" s="818"/>
      <c r="C171" s="890"/>
      <c r="D171" s="889"/>
      <c r="E171" s="889"/>
      <c r="F171" s="1351"/>
      <c r="G171" s="1351"/>
      <c r="H171" s="1351"/>
      <c r="I171" s="1351"/>
      <c r="J171" s="889"/>
      <c r="K171" s="1351"/>
      <c r="L171" s="889"/>
    </row>
    <row r="172" spans="1:12" hidden="1" x14ac:dyDescent="0.2">
      <c r="A172" s="215">
        <v>160</v>
      </c>
      <c r="B172" s="818"/>
      <c r="C172" s="890"/>
      <c r="D172" s="889"/>
      <c r="E172" s="889"/>
      <c r="F172" s="1351"/>
      <c r="G172" s="1351"/>
      <c r="H172" s="1351"/>
      <c r="I172" s="1351"/>
      <c r="J172" s="889"/>
      <c r="K172" s="1351"/>
      <c r="L172" s="889"/>
    </row>
    <row r="173" spans="1:12" hidden="1" x14ac:dyDescent="0.2">
      <c r="A173" s="215">
        <v>161</v>
      </c>
      <c r="B173" s="818"/>
      <c r="C173" s="890"/>
      <c r="D173" s="889"/>
      <c r="E173" s="889"/>
      <c r="F173" s="1351"/>
      <c r="G173" s="1351"/>
      <c r="H173" s="1351"/>
      <c r="I173" s="1351"/>
      <c r="J173" s="889"/>
      <c r="K173" s="1351"/>
      <c r="L173" s="889"/>
    </row>
    <row r="174" spans="1:12" hidden="1" x14ac:dyDescent="0.2">
      <c r="A174" s="215">
        <v>162</v>
      </c>
      <c r="B174" s="818"/>
      <c r="C174" s="890"/>
      <c r="D174" s="889"/>
      <c r="E174" s="889"/>
      <c r="F174" s="1351"/>
      <c r="G174" s="1351"/>
      <c r="H174" s="1351"/>
      <c r="I174" s="1351"/>
      <c r="J174" s="889"/>
      <c r="K174" s="1351"/>
      <c r="L174" s="889"/>
    </row>
    <row r="175" spans="1:12" hidden="1" x14ac:dyDescent="0.2">
      <c r="A175" s="215">
        <v>163</v>
      </c>
      <c r="B175" s="818"/>
      <c r="C175" s="890"/>
      <c r="D175" s="889"/>
      <c r="E175" s="889"/>
      <c r="F175" s="1351"/>
      <c r="G175" s="1351"/>
      <c r="H175" s="1351"/>
      <c r="I175" s="1351"/>
      <c r="J175" s="889"/>
      <c r="K175" s="1351"/>
      <c r="L175" s="889"/>
    </row>
    <row r="176" spans="1:12" hidden="1" x14ac:dyDescent="0.2">
      <c r="A176" s="215">
        <v>164</v>
      </c>
      <c r="B176" s="818"/>
      <c r="C176" s="890"/>
      <c r="D176" s="889"/>
      <c r="E176" s="889"/>
      <c r="F176" s="1351"/>
      <c r="G176" s="1351"/>
      <c r="H176" s="1351"/>
      <c r="I176" s="1351"/>
      <c r="J176" s="889"/>
      <c r="K176" s="1351"/>
      <c r="L176" s="889"/>
    </row>
    <row r="177" spans="1:12" hidden="1" x14ac:dyDescent="0.2">
      <c r="A177" s="215">
        <v>165</v>
      </c>
      <c r="B177" s="818"/>
      <c r="C177" s="890"/>
      <c r="D177" s="889"/>
      <c r="E177" s="889"/>
      <c r="F177" s="1351"/>
      <c r="G177" s="1351"/>
      <c r="H177" s="1351"/>
      <c r="I177" s="1351"/>
      <c r="J177" s="889"/>
      <c r="K177" s="1351"/>
      <c r="L177" s="889"/>
    </row>
    <row r="178" spans="1:12" hidden="1" x14ac:dyDescent="0.2">
      <c r="A178" s="215">
        <v>166</v>
      </c>
      <c r="B178" s="818"/>
      <c r="C178" s="890"/>
      <c r="D178" s="889"/>
      <c r="E178" s="889"/>
      <c r="F178" s="1351"/>
      <c r="G178" s="1351"/>
      <c r="H178" s="1351"/>
      <c r="I178" s="1351"/>
      <c r="J178" s="889"/>
      <c r="K178" s="1351"/>
      <c r="L178" s="889"/>
    </row>
    <row r="179" spans="1:12" hidden="1" x14ac:dyDescent="0.2">
      <c r="A179" s="215">
        <v>167</v>
      </c>
      <c r="B179" s="818"/>
      <c r="C179" s="890"/>
      <c r="D179" s="889"/>
      <c r="E179" s="889"/>
      <c r="F179" s="1351"/>
      <c r="G179" s="1351"/>
      <c r="H179" s="1351"/>
      <c r="I179" s="1351"/>
      <c r="J179" s="889"/>
      <c r="K179" s="1351"/>
      <c r="L179" s="889"/>
    </row>
    <row r="180" spans="1:12" hidden="1" x14ac:dyDescent="0.2">
      <c r="A180" s="215">
        <v>168</v>
      </c>
      <c r="B180" s="818"/>
      <c r="C180" s="890"/>
      <c r="D180" s="889"/>
      <c r="E180" s="889"/>
      <c r="F180" s="1351"/>
      <c r="G180" s="1351"/>
      <c r="H180" s="1351"/>
      <c r="I180" s="1351"/>
      <c r="J180" s="889"/>
      <c r="K180" s="1351"/>
      <c r="L180" s="889"/>
    </row>
    <row r="181" spans="1:12" hidden="1" x14ac:dyDescent="0.2">
      <c r="A181" s="215">
        <v>169</v>
      </c>
      <c r="B181" s="818"/>
      <c r="C181" s="890"/>
      <c r="D181" s="889"/>
      <c r="E181" s="889"/>
      <c r="F181" s="1351"/>
      <c r="G181" s="1351"/>
      <c r="H181" s="1351"/>
      <c r="I181" s="1351"/>
      <c r="J181" s="889"/>
      <c r="K181" s="1351"/>
      <c r="L181" s="889"/>
    </row>
    <row r="182" spans="1:12" hidden="1" x14ac:dyDescent="0.2">
      <c r="A182" s="215">
        <v>170</v>
      </c>
      <c r="B182" s="818"/>
      <c r="C182" s="890"/>
      <c r="D182" s="889"/>
      <c r="E182" s="889"/>
      <c r="F182" s="1351"/>
      <c r="G182" s="1351"/>
      <c r="H182" s="1351"/>
      <c r="I182" s="1351"/>
      <c r="J182" s="889"/>
      <c r="K182" s="1351"/>
      <c r="L182" s="889"/>
    </row>
    <row r="183" spans="1:12" hidden="1" x14ac:dyDescent="0.2">
      <c r="A183" s="215">
        <v>171</v>
      </c>
      <c r="B183" s="818"/>
      <c r="C183" s="890"/>
      <c r="D183" s="889"/>
      <c r="E183" s="889"/>
      <c r="F183" s="1351"/>
      <c r="G183" s="1351"/>
      <c r="H183" s="1351"/>
      <c r="I183" s="1351"/>
      <c r="J183" s="889"/>
      <c r="K183" s="1351"/>
      <c r="L183" s="889"/>
    </row>
    <row r="184" spans="1:12" hidden="1" x14ac:dyDescent="0.2">
      <c r="A184" s="215">
        <v>172</v>
      </c>
      <c r="B184" s="818"/>
      <c r="C184" s="890"/>
      <c r="D184" s="889"/>
      <c r="E184" s="889"/>
      <c r="F184" s="1351"/>
      <c r="G184" s="1351"/>
      <c r="H184" s="1351"/>
      <c r="I184" s="1351"/>
      <c r="J184" s="889"/>
      <c r="K184" s="1351"/>
      <c r="L184" s="889"/>
    </row>
    <row r="185" spans="1:12" hidden="1" x14ac:dyDescent="0.2">
      <c r="A185" s="215">
        <v>173</v>
      </c>
      <c r="B185" s="818"/>
      <c r="C185" s="890"/>
      <c r="D185" s="889"/>
      <c r="E185" s="889"/>
      <c r="F185" s="1351"/>
      <c r="G185" s="1351"/>
      <c r="H185" s="1351"/>
      <c r="I185" s="1351"/>
      <c r="J185" s="889"/>
      <c r="K185" s="1351"/>
      <c r="L185" s="889"/>
    </row>
    <row r="186" spans="1:12" hidden="1" x14ac:dyDescent="0.2">
      <c r="A186" s="215">
        <v>174</v>
      </c>
      <c r="B186" s="818"/>
      <c r="C186" s="890"/>
      <c r="D186" s="889"/>
      <c r="E186" s="889"/>
      <c r="F186" s="1351"/>
      <c r="G186" s="1351"/>
      <c r="H186" s="1351"/>
      <c r="I186" s="1351"/>
      <c r="J186" s="889"/>
      <c r="K186" s="1351"/>
      <c r="L186" s="889"/>
    </row>
    <row r="187" spans="1:12" hidden="1" x14ac:dyDescent="0.2">
      <c r="A187" s="215">
        <v>175</v>
      </c>
      <c r="B187" s="818"/>
      <c r="C187" s="890"/>
      <c r="D187" s="889"/>
      <c r="E187" s="889"/>
      <c r="F187" s="1351"/>
      <c r="G187" s="1351"/>
      <c r="H187" s="1351"/>
      <c r="I187" s="1351"/>
      <c r="J187" s="889"/>
      <c r="K187" s="1351"/>
      <c r="L187" s="889"/>
    </row>
    <row r="188" spans="1:12" hidden="1" x14ac:dyDescent="0.2">
      <c r="A188" s="215">
        <v>176</v>
      </c>
      <c r="B188" s="818"/>
      <c r="C188" s="890"/>
      <c r="D188" s="889"/>
      <c r="E188" s="889"/>
      <c r="F188" s="1351"/>
      <c r="G188" s="1351"/>
      <c r="H188" s="1351"/>
      <c r="I188" s="1351"/>
      <c r="J188" s="889"/>
      <c r="K188" s="1351"/>
      <c r="L188" s="889"/>
    </row>
    <row r="189" spans="1:12" hidden="1" x14ac:dyDescent="0.2">
      <c r="A189" s="215">
        <v>177</v>
      </c>
      <c r="B189" s="818"/>
      <c r="C189" s="890"/>
      <c r="D189" s="889"/>
      <c r="E189" s="889"/>
      <c r="F189" s="1351"/>
      <c r="G189" s="1351"/>
      <c r="H189" s="1351"/>
      <c r="I189" s="1351"/>
      <c r="J189" s="889"/>
      <c r="K189" s="1351"/>
      <c r="L189" s="889"/>
    </row>
    <row r="190" spans="1:12" hidden="1" x14ac:dyDescent="0.2">
      <c r="A190" s="215">
        <v>178</v>
      </c>
      <c r="B190" s="818"/>
      <c r="C190" s="890"/>
      <c r="D190" s="889"/>
      <c r="E190" s="889"/>
      <c r="F190" s="1351"/>
      <c r="G190" s="1351"/>
      <c r="H190" s="1351"/>
      <c r="I190" s="1351"/>
      <c r="J190" s="889"/>
      <c r="K190" s="1351"/>
      <c r="L190" s="889"/>
    </row>
    <row r="191" spans="1:12" hidden="1" x14ac:dyDescent="0.2">
      <c r="A191" s="215">
        <v>179</v>
      </c>
      <c r="B191" s="818"/>
      <c r="C191" s="890"/>
      <c r="D191" s="889"/>
      <c r="E191" s="889"/>
      <c r="F191" s="1351"/>
      <c r="G191" s="1351"/>
      <c r="H191" s="1351"/>
      <c r="I191" s="1351"/>
      <c r="J191" s="889"/>
      <c r="K191" s="1351"/>
      <c r="L191" s="889"/>
    </row>
    <row r="192" spans="1:12" hidden="1" x14ac:dyDescent="0.2">
      <c r="A192" s="215">
        <v>180</v>
      </c>
      <c r="B192" s="818"/>
      <c r="C192" s="890"/>
      <c r="D192" s="889"/>
      <c r="E192" s="889"/>
      <c r="F192" s="1351"/>
      <c r="G192" s="1351"/>
      <c r="H192" s="1351"/>
      <c r="I192" s="1351"/>
      <c r="J192" s="889"/>
      <c r="K192" s="1351"/>
      <c r="L192" s="889"/>
    </row>
    <row r="193" spans="1:12" hidden="1" x14ac:dyDescent="0.2">
      <c r="A193" s="215">
        <v>181</v>
      </c>
      <c r="B193" s="818"/>
      <c r="C193" s="890"/>
      <c r="D193" s="889"/>
      <c r="E193" s="889"/>
      <c r="F193" s="1351"/>
      <c r="G193" s="1351"/>
      <c r="H193" s="1351"/>
      <c r="I193" s="1351"/>
      <c r="J193" s="889"/>
      <c r="K193" s="1351"/>
      <c r="L193" s="889"/>
    </row>
    <row r="194" spans="1:12" hidden="1" x14ac:dyDescent="0.2">
      <c r="A194" s="215">
        <v>182</v>
      </c>
      <c r="B194" s="818"/>
      <c r="C194" s="890"/>
      <c r="D194" s="889"/>
      <c r="E194" s="889"/>
      <c r="F194" s="1351"/>
      <c r="G194" s="1351"/>
      <c r="H194" s="1351"/>
      <c r="I194" s="1351"/>
      <c r="J194" s="889"/>
      <c r="K194" s="1351"/>
      <c r="L194" s="889"/>
    </row>
    <row r="195" spans="1:12" hidden="1" x14ac:dyDescent="0.2">
      <c r="A195" s="215">
        <v>183</v>
      </c>
      <c r="B195" s="818"/>
      <c r="C195" s="890"/>
      <c r="D195" s="889"/>
      <c r="E195" s="889"/>
      <c r="F195" s="1351"/>
      <c r="G195" s="1351"/>
      <c r="H195" s="1351"/>
      <c r="I195" s="1351"/>
      <c r="J195" s="889"/>
      <c r="K195" s="1351"/>
      <c r="L195" s="889"/>
    </row>
    <row r="196" spans="1:12" hidden="1" x14ac:dyDescent="0.2">
      <c r="A196" s="215">
        <v>184</v>
      </c>
      <c r="B196" s="818"/>
      <c r="C196" s="890"/>
      <c r="D196" s="889"/>
      <c r="E196" s="889"/>
      <c r="F196" s="1351"/>
      <c r="G196" s="1351"/>
      <c r="H196" s="1351"/>
      <c r="I196" s="1351"/>
      <c r="J196" s="889"/>
      <c r="K196" s="1351"/>
      <c r="L196" s="889"/>
    </row>
    <row r="197" spans="1:12" hidden="1" x14ac:dyDescent="0.2">
      <c r="A197" s="215">
        <v>185</v>
      </c>
      <c r="B197" s="818"/>
      <c r="C197" s="890"/>
      <c r="D197" s="889"/>
      <c r="E197" s="889"/>
      <c r="F197" s="1351"/>
      <c r="G197" s="1351"/>
      <c r="H197" s="1351"/>
      <c r="I197" s="1351"/>
      <c r="J197" s="889"/>
      <c r="K197" s="1351"/>
      <c r="L197" s="889"/>
    </row>
    <row r="198" spans="1:12" hidden="1" x14ac:dyDescent="0.2">
      <c r="A198" s="215">
        <v>186</v>
      </c>
      <c r="B198" s="818"/>
      <c r="C198" s="890"/>
      <c r="D198" s="889"/>
      <c r="E198" s="889"/>
      <c r="F198" s="1351"/>
      <c r="G198" s="1351"/>
      <c r="H198" s="1351"/>
      <c r="I198" s="1351"/>
      <c r="J198" s="889"/>
      <c r="K198" s="1351"/>
      <c r="L198" s="889"/>
    </row>
    <row r="199" spans="1:12" hidden="1" x14ac:dyDescent="0.2">
      <c r="A199" s="215">
        <v>187</v>
      </c>
      <c r="B199" s="818"/>
      <c r="C199" s="890"/>
      <c r="D199" s="889"/>
      <c r="E199" s="889"/>
      <c r="F199" s="1351"/>
      <c r="G199" s="1351"/>
      <c r="H199" s="1351"/>
      <c r="I199" s="1351"/>
      <c r="J199" s="889"/>
      <c r="K199" s="1351"/>
      <c r="L199" s="889"/>
    </row>
    <row r="200" spans="1:12" hidden="1" x14ac:dyDescent="0.2">
      <c r="A200" s="215">
        <v>188</v>
      </c>
      <c r="B200" s="818"/>
      <c r="C200" s="890"/>
      <c r="D200" s="889"/>
      <c r="E200" s="889"/>
      <c r="F200" s="1351"/>
      <c r="G200" s="1351"/>
      <c r="H200" s="1351"/>
      <c r="I200" s="1351"/>
      <c r="J200" s="889"/>
      <c r="K200" s="1351"/>
      <c r="L200" s="889"/>
    </row>
    <row r="201" spans="1:12" hidden="1" x14ac:dyDescent="0.2">
      <c r="A201" s="215">
        <v>189</v>
      </c>
      <c r="B201" s="818"/>
      <c r="C201" s="890"/>
      <c r="D201" s="889"/>
      <c r="E201" s="889"/>
      <c r="F201" s="1351"/>
      <c r="G201" s="1351"/>
      <c r="H201" s="1351"/>
      <c r="I201" s="1351"/>
      <c r="J201" s="889"/>
      <c r="K201" s="1351"/>
      <c r="L201" s="889"/>
    </row>
    <row r="202" spans="1:12" hidden="1" x14ac:dyDescent="0.2">
      <c r="A202" s="215">
        <v>190</v>
      </c>
      <c r="B202" s="818"/>
      <c r="C202" s="890"/>
      <c r="D202" s="889"/>
      <c r="E202" s="889"/>
      <c r="F202" s="1351"/>
      <c r="G202" s="1351"/>
      <c r="H202" s="1351"/>
      <c r="I202" s="1351"/>
      <c r="J202" s="889"/>
      <c r="K202" s="1351"/>
      <c r="L202" s="889"/>
    </row>
    <row r="203" spans="1:12" hidden="1" x14ac:dyDescent="0.2">
      <c r="A203" s="215">
        <v>191</v>
      </c>
      <c r="B203" s="818"/>
      <c r="C203" s="890"/>
      <c r="D203" s="889"/>
      <c r="E203" s="889"/>
      <c r="F203" s="1351"/>
      <c r="G203" s="1351"/>
      <c r="H203" s="1351"/>
      <c r="I203" s="1351"/>
      <c r="J203" s="889"/>
      <c r="K203" s="1351"/>
      <c r="L203" s="889"/>
    </row>
    <row r="204" spans="1:12" hidden="1" x14ac:dyDescent="0.2">
      <c r="A204" s="215">
        <v>192</v>
      </c>
      <c r="B204" s="818"/>
      <c r="C204" s="890"/>
      <c r="D204" s="889"/>
      <c r="E204" s="889"/>
      <c r="F204" s="1351"/>
      <c r="G204" s="1351"/>
      <c r="H204" s="1351"/>
      <c r="I204" s="1351"/>
      <c r="J204" s="889"/>
      <c r="K204" s="1351"/>
      <c r="L204" s="889"/>
    </row>
    <row r="205" spans="1:12" hidden="1" x14ac:dyDescent="0.2">
      <c r="A205" s="215">
        <v>193</v>
      </c>
      <c r="B205" s="818"/>
      <c r="C205" s="890"/>
      <c r="D205" s="889"/>
      <c r="E205" s="889"/>
      <c r="F205" s="1351"/>
      <c r="G205" s="1351"/>
      <c r="H205" s="1351"/>
      <c r="I205" s="1351"/>
      <c r="J205" s="889"/>
      <c r="K205" s="1351"/>
      <c r="L205" s="889"/>
    </row>
    <row r="206" spans="1:12" hidden="1" x14ac:dyDescent="0.2">
      <c r="A206" s="215">
        <v>194</v>
      </c>
      <c r="B206" s="818"/>
      <c r="C206" s="890"/>
      <c r="D206" s="889"/>
      <c r="E206" s="889"/>
      <c r="F206" s="1351"/>
      <c r="G206" s="1351"/>
      <c r="H206" s="1351"/>
      <c r="I206" s="1351"/>
      <c r="J206" s="889"/>
      <c r="K206" s="1351"/>
      <c r="L206" s="889"/>
    </row>
    <row r="207" spans="1:12" hidden="1" x14ac:dyDescent="0.2">
      <c r="A207" s="215">
        <v>195</v>
      </c>
      <c r="B207" s="818"/>
      <c r="C207" s="890"/>
      <c r="D207" s="889"/>
      <c r="E207" s="889"/>
      <c r="F207" s="1351"/>
      <c r="G207" s="1351"/>
      <c r="H207" s="1351"/>
      <c r="I207" s="1351"/>
      <c r="J207" s="889"/>
      <c r="K207" s="1351"/>
      <c r="L207" s="889"/>
    </row>
    <row r="208" spans="1:12" hidden="1" x14ac:dyDescent="0.2">
      <c r="A208" s="215">
        <v>196</v>
      </c>
      <c r="B208" s="818"/>
      <c r="C208" s="890"/>
      <c r="D208" s="889"/>
      <c r="E208" s="889"/>
      <c r="F208" s="1351"/>
      <c r="G208" s="1351"/>
      <c r="H208" s="1351"/>
      <c r="I208" s="1351"/>
      <c r="J208" s="889"/>
      <c r="K208" s="1351"/>
      <c r="L208" s="889"/>
    </row>
    <row r="209" spans="1:12" hidden="1" x14ac:dyDescent="0.2">
      <c r="A209" s="215">
        <v>197</v>
      </c>
      <c r="B209" s="818"/>
      <c r="C209" s="890"/>
      <c r="D209" s="889"/>
      <c r="E209" s="889"/>
      <c r="F209" s="1351"/>
      <c r="G209" s="1351"/>
      <c r="H209" s="1351"/>
      <c r="I209" s="1351"/>
      <c r="J209" s="889"/>
      <c r="K209" s="1351"/>
      <c r="L209" s="889"/>
    </row>
    <row r="210" spans="1:12" hidden="1" x14ac:dyDescent="0.2">
      <c r="A210" s="215">
        <v>198</v>
      </c>
      <c r="B210" s="818"/>
      <c r="C210" s="890"/>
      <c r="D210" s="889"/>
      <c r="E210" s="889"/>
      <c r="F210" s="1351"/>
      <c r="G210" s="1351"/>
      <c r="H210" s="1351"/>
      <c r="I210" s="1351"/>
      <c r="J210" s="889"/>
      <c r="K210" s="1351"/>
      <c r="L210" s="889"/>
    </row>
    <row r="211" spans="1:12" hidden="1" x14ac:dyDescent="0.2">
      <c r="A211" s="215">
        <v>199</v>
      </c>
      <c r="B211" s="818"/>
      <c r="C211" s="890"/>
      <c r="D211" s="889"/>
      <c r="E211" s="889"/>
      <c r="F211" s="1351"/>
      <c r="G211" s="1351"/>
      <c r="H211" s="1351"/>
      <c r="I211" s="1351"/>
      <c r="J211" s="889"/>
      <c r="K211" s="1351"/>
      <c r="L211" s="889"/>
    </row>
    <row r="212" spans="1:12" hidden="1" x14ac:dyDescent="0.2">
      <c r="A212" s="215">
        <v>200</v>
      </c>
      <c r="B212" s="818"/>
      <c r="C212" s="890"/>
      <c r="D212" s="889"/>
      <c r="E212" s="889"/>
      <c r="F212" s="1351"/>
      <c r="G212" s="1351"/>
      <c r="H212" s="1351"/>
      <c r="I212" s="1351"/>
      <c r="J212" s="889"/>
      <c r="K212" s="1351"/>
      <c r="L212" s="889"/>
    </row>
    <row r="213" spans="1:12" hidden="1" x14ac:dyDescent="0.2">
      <c r="A213" s="215">
        <v>201</v>
      </c>
      <c r="B213" s="818"/>
      <c r="C213" s="890"/>
      <c r="D213" s="889"/>
      <c r="E213" s="889"/>
      <c r="F213" s="1351"/>
      <c r="G213" s="1351"/>
      <c r="H213" s="1351"/>
      <c r="I213" s="1351"/>
      <c r="J213" s="889"/>
      <c r="K213" s="1351"/>
      <c r="L213" s="889"/>
    </row>
    <row r="214" spans="1:12" hidden="1" x14ac:dyDescent="0.2">
      <c r="A214" s="215">
        <v>202</v>
      </c>
      <c r="B214" s="818"/>
      <c r="C214" s="890"/>
      <c r="D214" s="889"/>
      <c r="E214" s="889"/>
      <c r="F214" s="1351"/>
      <c r="G214" s="1351"/>
      <c r="H214" s="1351"/>
      <c r="I214" s="1351"/>
      <c r="J214" s="889"/>
      <c r="K214" s="1351"/>
      <c r="L214" s="889"/>
    </row>
    <row r="215" spans="1:12" hidden="1" x14ac:dyDescent="0.2">
      <c r="A215" s="215">
        <v>203</v>
      </c>
      <c r="B215" s="818"/>
      <c r="C215" s="890"/>
      <c r="D215" s="889"/>
      <c r="E215" s="889"/>
      <c r="F215" s="1351"/>
      <c r="G215" s="1351"/>
      <c r="H215" s="1351"/>
      <c r="I215" s="1351"/>
      <c r="J215" s="889"/>
      <c r="K215" s="1351"/>
      <c r="L215" s="889"/>
    </row>
    <row r="216" spans="1:12" hidden="1" x14ac:dyDescent="0.2">
      <c r="A216" s="215">
        <v>204</v>
      </c>
      <c r="B216" s="818"/>
      <c r="C216" s="890"/>
      <c r="D216" s="889"/>
      <c r="E216" s="889"/>
      <c r="F216" s="1351"/>
      <c r="G216" s="1351"/>
      <c r="H216" s="1351"/>
      <c r="I216" s="1351"/>
      <c r="J216" s="889"/>
      <c r="K216" s="1351"/>
      <c r="L216" s="889"/>
    </row>
    <row r="217" spans="1:12" hidden="1" x14ac:dyDescent="0.2">
      <c r="A217" s="215">
        <v>205</v>
      </c>
      <c r="B217" s="818"/>
      <c r="C217" s="890"/>
      <c r="D217" s="889"/>
      <c r="E217" s="889"/>
      <c r="F217" s="1351"/>
      <c r="G217" s="1351"/>
      <c r="H217" s="1351"/>
      <c r="I217" s="1351"/>
      <c r="J217" s="889"/>
      <c r="K217" s="1351"/>
      <c r="L217" s="889"/>
    </row>
    <row r="218" spans="1:12" hidden="1" x14ac:dyDescent="0.2">
      <c r="A218" s="215">
        <v>206</v>
      </c>
      <c r="B218" s="818"/>
      <c r="C218" s="890"/>
      <c r="D218" s="889"/>
      <c r="E218" s="889"/>
      <c r="F218" s="1351"/>
      <c r="G218" s="1351"/>
      <c r="H218" s="1351"/>
      <c r="I218" s="1351"/>
      <c r="J218" s="889"/>
      <c r="K218" s="1351"/>
      <c r="L218" s="889"/>
    </row>
    <row r="219" spans="1:12" hidden="1" x14ac:dyDescent="0.2">
      <c r="A219" s="215">
        <v>207</v>
      </c>
      <c r="B219" s="818"/>
      <c r="C219" s="890"/>
      <c r="D219" s="889"/>
      <c r="E219" s="889"/>
      <c r="F219" s="1351"/>
      <c r="G219" s="1351"/>
      <c r="H219" s="1351"/>
      <c r="I219" s="1351"/>
      <c r="J219" s="889"/>
      <c r="K219" s="1351"/>
      <c r="L219" s="889"/>
    </row>
    <row r="220" spans="1:12" hidden="1" x14ac:dyDescent="0.2">
      <c r="A220" s="215">
        <v>208</v>
      </c>
      <c r="B220" s="818"/>
      <c r="C220" s="890"/>
      <c r="D220" s="889"/>
      <c r="E220" s="889"/>
      <c r="F220" s="1351"/>
      <c r="G220" s="1351"/>
      <c r="H220" s="1351"/>
      <c r="I220" s="1351"/>
      <c r="J220" s="889"/>
      <c r="K220" s="1351"/>
      <c r="L220" s="889"/>
    </row>
    <row r="221" spans="1:12" hidden="1" x14ac:dyDescent="0.2">
      <c r="A221" s="215">
        <v>209</v>
      </c>
      <c r="B221" s="818"/>
      <c r="C221" s="890"/>
      <c r="D221" s="889"/>
      <c r="E221" s="889"/>
      <c r="F221" s="1351"/>
      <c r="G221" s="1351"/>
      <c r="H221" s="1351"/>
      <c r="I221" s="1351"/>
      <c r="J221" s="889"/>
      <c r="K221" s="1351"/>
      <c r="L221" s="889"/>
    </row>
    <row r="222" spans="1:12" hidden="1" x14ac:dyDescent="0.2">
      <c r="A222" s="215">
        <v>210</v>
      </c>
      <c r="B222" s="818"/>
      <c r="C222" s="890"/>
      <c r="D222" s="889"/>
      <c r="E222" s="889"/>
      <c r="F222" s="1351"/>
      <c r="G222" s="1351"/>
      <c r="H222" s="1351"/>
      <c r="I222" s="1351"/>
      <c r="J222" s="889"/>
      <c r="K222" s="1351"/>
      <c r="L222" s="889"/>
    </row>
    <row r="223" spans="1:12" hidden="1" x14ac:dyDescent="0.2">
      <c r="A223" s="215">
        <v>211</v>
      </c>
      <c r="B223" s="818"/>
      <c r="C223" s="890"/>
      <c r="D223" s="889"/>
      <c r="E223" s="889"/>
      <c r="F223" s="1351"/>
      <c r="G223" s="1351"/>
      <c r="H223" s="1351"/>
      <c r="I223" s="1351"/>
      <c r="J223" s="889"/>
      <c r="K223" s="1351"/>
      <c r="L223" s="889"/>
    </row>
    <row r="224" spans="1:12" hidden="1" x14ac:dyDescent="0.2">
      <c r="A224" s="215">
        <v>212</v>
      </c>
      <c r="B224" s="818"/>
      <c r="C224" s="890"/>
      <c r="D224" s="889"/>
      <c r="E224" s="889"/>
      <c r="F224" s="1351"/>
      <c r="G224" s="1351"/>
      <c r="H224" s="1351"/>
      <c r="I224" s="1351"/>
      <c r="J224" s="889"/>
      <c r="K224" s="1351"/>
      <c r="L224" s="889"/>
    </row>
    <row r="225" spans="1:12" hidden="1" x14ac:dyDescent="0.2">
      <c r="A225" s="215">
        <v>213</v>
      </c>
      <c r="B225" s="818"/>
      <c r="C225" s="890"/>
      <c r="D225" s="889"/>
      <c r="E225" s="889"/>
      <c r="F225" s="1351"/>
      <c r="G225" s="1351"/>
      <c r="H225" s="1351"/>
      <c r="I225" s="1351"/>
      <c r="J225" s="889"/>
      <c r="K225" s="1351"/>
      <c r="L225" s="889"/>
    </row>
    <row r="226" spans="1:12" hidden="1" x14ac:dyDescent="0.2">
      <c r="A226" s="215">
        <v>214</v>
      </c>
      <c r="B226" s="818"/>
      <c r="C226" s="890"/>
      <c r="D226" s="889"/>
      <c r="E226" s="889"/>
      <c r="F226" s="1351"/>
      <c r="G226" s="1351"/>
      <c r="H226" s="1351"/>
      <c r="I226" s="1351"/>
      <c r="J226" s="889"/>
      <c r="K226" s="1351"/>
      <c r="L226" s="889"/>
    </row>
    <row r="227" spans="1:12" hidden="1" x14ac:dyDescent="0.2">
      <c r="A227" s="215">
        <v>215</v>
      </c>
      <c r="B227" s="818"/>
      <c r="C227" s="890"/>
      <c r="D227" s="889"/>
      <c r="E227" s="889"/>
      <c r="F227" s="1351"/>
      <c r="G227" s="1351"/>
      <c r="H227" s="1351"/>
      <c r="I227" s="1351"/>
      <c r="J227" s="889"/>
      <c r="K227" s="1351"/>
      <c r="L227" s="889"/>
    </row>
    <row r="228" spans="1:12" hidden="1" x14ac:dyDescent="0.2">
      <c r="A228" s="215">
        <v>216</v>
      </c>
      <c r="B228" s="818"/>
      <c r="C228" s="890"/>
      <c r="D228" s="889"/>
      <c r="E228" s="889"/>
      <c r="F228" s="1351"/>
      <c r="G228" s="1351"/>
      <c r="H228" s="1351"/>
      <c r="I228" s="1351"/>
      <c r="J228" s="889"/>
      <c r="K228" s="1351"/>
      <c r="L228" s="889"/>
    </row>
    <row r="229" spans="1:12" hidden="1" x14ac:dyDescent="0.2">
      <c r="A229" s="215">
        <v>217</v>
      </c>
      <c r="B229" s="818"/>
      <c r="C229" s="890"/>
      <c r="D229" s="889"/>
      <c r="E229" s="889"/>
      <c r="F229" s="1351"/>
      <c r="G229" s="1351"/>
      <c r="H229" s="1351"/>
      <c r="I229" s="1351"/>
      <c r="J229" s="889"/>
      <c r="K229" s="1351"/>
      <c r="L229" s="889"/>
    </row>
    <row r="230" spans="1:12" hidden="1" x14ac:dyDescent="0.2">
      <c r="A230" s="215">
        <v>218</v>
      </c>
      <c r="B230" s="818"/>
      <c r="C230" s="890"/>
      <c r="D230" s="889"/>
      <c r="E230" s="889"/>
      <c r="F230" s="1351"/>
      <c r="G230" s="1351"/>
      <c r="H230" s="1351"/>
      <c r="I230" s="1351"/>
      <c r="J230" s="889"/>
      <c r="K230" s="1351"/>
      <c r="L230" s="889"/>
    </row>
    <row r="231" spans="1:12" hidden="1" x14ac:dyDescent="0.2">
      <c r="A231" s="215">
        <v>219</v>
      </c>
      <c r="B231" s="818"/>
      <c r="C231" s="890"/>
      <c r="D231" s="889"/>
      <c r="E231" s="889"/>
      <c r="F231" s="1351"/>
      <c r="G231" s="1351"/>
      <c r="H231" s="1351"/>
      <c r="I231" s="1351"/>
      <c r="J231" s="889"/>
      <c r="K231" s="1351"/>
      <c r="L231" s="889"/>
    </row>
    <row r="232" spans="1:12" hidden="1" x14ac:dyDescent="0.2">
      <c r="A232" s="215">
        <v>220</v>
      </c>
      <c r="B232" s="818"/>
      <c r="C232" s="890"/>
      <c r="D232" s="889"/>
      <c r="E232" s="889"/>
      <c r="F232" s="1351"/>
      <c r="G232" s="1351"/>
      <c r="H232" s="1351"/>
      <c r="I232" s="1351"/>
      <c r="J232" s="889"/>
      <c r="K232" s="1351"/>
      <c r="L232" s="889"/>
    </row>
    <row r="233" spans="1:12" hidden="1" x14ac:dyDescent="0.2">
      <c r="A233" s="215">
        <v>221</v>
      </c>
      <c r="B233" s="818"/>
      <c r="C233" s="890"/>
      <c r="D233" s="889"/>
      <c r="E233" s="889"/>
      <c r="F233" s="1351"/>
      <c r="G233" s="1351"/>
      <c r="H233" s="1351"/>
      <c r="I233" s="1351"/>
      <c r="J233" s="889"/>
      <c r="K233" s="1351"/>
      <c r="L233" s="889"/>
    </row>
    <row r="234" spans="1:12" hidden="1" x14ac:dyDescent="0.2">
      <c r="A234" s="215">
        <v>222</v>
      </c>
      <c r="B234" s="818"/>
      <c r="C234" s="890"/>
      <c r="D234" s="889"/>
      <c r="E234" s="889"/>
      <c r="F234" s="1351"/>
      <c r="G234" s="1351"/>
      <c r="H234" s="1351"/>
      <c r="I234" s="1351"/>
      <c r="J234" s="889"/>
      <c r="K234" s="1351"/>
      <c r="L234" s="889"/>
    </row>
    <row r="235" spans="1:12" hidden="1" x14ac:dyDescent="0.2">
      <c r="A235" s="215">
        <v>223</v>
      </c>
      <c r="B235" s="818"/>
      <c r="C235" s="890"/>
      <c r="D235" s="889"/>
      <c r="E235" s="889"/>
      <c r="F235" s="1351"/>
      <c r="G235" s="1351"/>
      <c r="H235" s="1351"/>
      <c r="I235" s="1351"/>
      <c r="J235" s="889"/>
      <c r="K235" s="1351"/>
      <c r="L235" s="889"/>
    </row>
    <row r="236" spans="1:12" hidden="1" x14ac:dyDescent="0.2">
      <c r="A236" s="215">
        <v>224</v>
      </c>
      <c r="B236" s="818"/>
      <c r="C236" s="890"/>
      <c r="D236" s="889"/>
      <c r="E236" s="889"/>
      <c r="F236" s="1351"/>
      <c r="G236" s="1351"/>
      <c r="H236" s="1351"/>
      <c r="I236" s="1351"/>
      <c r="J236" s="889"/>
      <c r="K236" s="1351"/>
      <c r="L236" s="889"/>
    </row>
    <row r="237" spans="1:12" hidden="1" x14ac:dyDescent="0.2">
      <c r="A237" s="215">
        <v>225</v>
      </c>
      <c r="B237" s="818"/>
      <c r="C237" s="890"/>
      <c r="D237" s="889"/>
      <c r="E237" s="889"/>
      <c r="F237" s="1351"/>
      <c r="G237" s="1351"/>
      <c r="H237" s="1351"/>
      <c r="I237" s="1351"/>
      <c r="J237" s="889"/>
      <c r="K237" s="1351"/>
      <c r="L237" s="889"/>
    </row>
    <row r="238" spans="1:12" hidden="1" x14ac:dyDescent="0.2">
      <c r="A238" s="215">
        <v>226</v>
      </c>
      <c r="B238" s="818"/>
      <c r="C238" s="890"/>
      <c r="D238" s="889"/>
      <c r="E238" s="889"/>
      <c r="F238" s="1351"/>
      <c r="G238" s="1351"/>
      <c r="H238" s="1351"/>
      <c r="I238" s="1351"/>
      <c r="J238" s="889"/>
      <c r="K238" s="1351"/>
      <c r="L238" s="889"/>
    </row>
    <row r="239" spans="1:12" hidden="1" x14ac:dyDescent="0.2">
      <c r="A239" s="215">
        <v>227</v>
      </c>
      <c r="B239" s="818"/>
      <c r="C239" s="890"/>
      <c r="D239" s="889"/>
      <c r="E239" s="889"/>
      <c r="F239" s="1351"/>
      <c r="G239" s="1351"/>
      <c r="H239" s="1351"/>
      <c r="I239" s="1351"/>
      <c r="J239" s="889"/>
      <c r="K239" s="1351"/>
      <c r="L239" s="889"/>
    </row>
    <row r="240" spans="1:12" hidden="1" x14ac:dyDescent="0.2">
      <c r="A240" s="215">
        <v>228</v>
      </c>
      <c r="B240" s="818"/>
      <c r="C240" s="890"/>
      <c r="D240" s="889"/>
      <c r="E240" s="889"/>
      <c r="F240" s="1351"/>
      <c r="G240" s="1351"/>
      <c r="H240" s="1351"/>
      <c r="I240" s="1351"/>
      <c r="J240" s="889"/>
      <c r="K240" s="1351"/>
      <c r="L240" s="889"/>
    </row>
    <row r="241" spans="1:12" hidden="1" x14ac:dyDescent="0.2">
      <c r="A241" s="215">
        <v>229</v>
      </c>
      <c r="B241" s="818"/>
      <c r="C241" s="890"/>
      <c r="D241" s="889"/>
      <c r="E241" s="889"/>
      <c r="F241" s="1351"/>
      <c r="G241" s="1351"/>
      <c r="H241" s="1351"/>
      <c r="I241" s="1351"/>
      <c r="J241" s="889"/>
      <c r="K241" s="1351"/>
      <c r="L241" s="889"/>
    </row>
    <row r="242" spans="1:12" hidden="1" x14ac:dyDescent="0.2">
      <c r="A242" s="215">
        <v>230</v>
      </c>
      <c r="B242" s="818"/>
      <c r="C242" s="890"/>
      <c r="D242" s="889"/>
      <c r="E242" s="889"/>
      <c r="F242" s="1351"/>
      <c r="G242" s="1351"/>
      <c r="H242" s="1351"/>
      <c r="I242" s="1351"/>
      <c r="J242" s="889"/>
      <c r="K242" s="1351"/>
      <c r="L242" s="889"/>
    </row>
    <row r="243" spans="1:12" hidden="1" x14ac:dyDescent="0.2">
      <c r="A243" s="215">
        <v>231</v>
      </c>
      <c r="B243" s="818"/>
      <c r="C243" s="890"/>
      <c r="D243" s="889"/>
      <c r="E243" s="889"/>
      <c r="F243" s="1351"/>
      <c r="G243" s="1351"/>
      <c r="H243" s="1351"/>
      <c r="I243" s="1351"/>
      <c r="J243" s="889"/>
      <c r="K243" s="1351"/>
      <c r="L243" s="889"/>
    </row>
    <row r="244" spans="1:12" hidden="1" x14ac:dyDescent="0.2">
      <c r="A244" s="215">
        <v>232</v>
      </c>
      <c r="B244" s="818"/>
      <c r="C244" s="890"/>
      <c r="D244" s="889"/>
      <c r="E244" s="889"/>
      <c r="F244" s="1351"/>
      <c r="G244" s="1351"/>
      <c r="H244" s="1351"/>
      <c r="I244" s="1351"/>
      <c r="J244" s="889"/>
      <c r="K244" s="1351"/>
      <c r="L244" s="889"/>
    </row>
    <row r="245" spans="1:12" hidden="1" x14ac:dyDescent="0.2">
      <c r="A245" s="215">
        <v>233</v>
      </c>
      <c r="B245" s="818"/>
      <c r="C245" s="890"/>
      <c r="D245" s="889"/>
      <c r="E245" s="889"/>
      <c r="F245" s="1351"/>
      <c r="G245" s="1351"/>
      <c r="H245" s="1351"/>
      <c r="I245" s="1351"/>
      <c r="J245" s="889"/>
      <c r="K245" s="1351"/>
      <c r="L245" s="889"/>
    </row>
    <row r="246" spans="1:12" hidden="1" x14ac:dyDescent="0.2">
      <c r="A246" s="215">
        <v>234</v>
      </c>
      <c r="B246" s="818"/>
      <c r="C246" s="890"/>
      <c r="D246" s="889"/>
      <c r="E246" s="889"/>
      <c r="F246" s="1351"/>
      <c r="G246" s="1351"/>
      <c r="H246" s="1351"/>
      <c r="I246" s="1351"/>
      <c r="J246" s="889"/>
      <c r="K246" s="1351"/>
      <c r="L246" s="889"/>
    </row>
    <row r="247" spans="1:12" hidden="1" x14ac:dyDescent="0.2">
      <c r="A247" s="215">
        <v>235</v>
      </c>
      <c r="B247" s="818"/>
      <c r="C247" s="890"/>
      <c r="D247" s="889"/>
      <c r="E247" s="889"/>
      <c r="F247" s="1351"/>
      <c r="G247" s="1351"/>
      <c r="H247" s="1351"/>
      <c r="I247" s="1351"/>
      <c r="J247" s="889"/>
      <c r="K247" s="1351"/>
      <c r="L247" s="889"/>
    </row>
    <row r="248" spans="1:12" hidden="1" x14ac:dyDescent="0.2">
      <c r="A248" s="215">
        <v>236</v>
      </c>
      <c r="B248" s="818"/>
      <c r="C248" s="890"/>
      <c r="D248" s="889"/>
      <c r="E248" s="889"/>
      <c r="F248" s="1351"/>
      <c r="G248" s="1351"/>
      <c r="H248" s="1351"/>
      <c r="I248" s="1351"/>
      <c r="J248" s="889"/>
      <c r="K248" s="1351"/>
      <c r="L248" s="889"/>
    </row>
    <row r="249" spans="1:12" hidden="1" x14ac:dyDescent="0.2">
      <c r="A249" s="215">
        <v>237</v>
      </c>
      <c r="B249" s="818"/>
      <c r="C249" s="890"/>
      <c r="D249" s="889"/>
      <c r="E249" s="889"/>
      <c r="F249" s="1351"/>
      <c r="G249" s="1351"/>
      <c r="H249" s="1351"/>
      <c r="I249" s="1351"/>
      <c r="J249" s="889"/>
      <c r="K249" s="1351"/>
      <c r="L249" s="889"/>
    </row>
    <row r="250" spans="1:12" hidden="1" x14ac:dyDescent="0.2">
      <c r="A250" s="215">
        <v>238</v>
      </c>
      <c r="B250" s="818"/>
      <c r="C250" s="890"/>
      <c r="D250" s="889"/>
      <c r="E250" s="889"/>
      <c r="F250" s="1351"/>
      <c r="G250" s="1351"/>
      <c r="H250" s="1351"/>
      <c r="I250" s="1351"/>
      <c r="J250" s="889"/>
      <c r="K250" s="1351"/>
      <c r="L250" s="889"/>
    </row>
    <row r="251" spans="1:12" hidden="1" x14ac:dyDescent="0.2">
      <c r="A251" s="215">
        <v>239</v>
      </c>
      <c r="B251" s="818"/>
      <c r="C251" s="890"/>
      <c r="D251" s="889"/>
      <c r="E251" s="889"/>
      <c r="F251" s="1351"/>
      <c r="G251" s="1351"/>
      <c r="H251" s="1351"/>
      <c r="I251" s="1351"/>
      <c r="J251" s="889"/>
      <c r="K251" s="1351"/>
      <c r="L251" s="889"/>
    </row>
    <row r="252" spans="1:12" hidden="1" x14ac:dyDescent="0.2">
      <c r="A252" s="215">
        <v>240</v>
      </c>
      <c r="B252" s="818"/>
      <c r="C252" s="890"/>
      <c r="D252" s="889"/>
      <c r="E252" s="889"/>
      <c r="F252" s="1351"/>
      <c r="G252" s="1351"/>
      <c r="H252" s="1351"/>
      <c r="I252" s="1351"/>
      <c r="J252" s="889"/>
      <c r="K252" s="1351"/>
      <c r="L252" s="889"/>
    </row>
    <row r="253" spans="1:12" hidden="1" x14ac:dyDescent="0.2">
      <c r="A253" s="215">
        <v>241</v>
      </c>
      <c r="B253" s="818"/>
      <c r="C253" s="890"/>
      <c r="D253" s="889"/>
      <c r="E253" s="889"/>
      <c r="F253" s="1351"/>
      <c r="G253" s="1351"/>
      <c r="H253" s="1351"/>
      <c r="I253" s="1351"/>
      <c r="J253" s="889"/>
      <c r="K253" s="1351"/>
      <c r="L253" s="889"/>
    </row>
    <row r="254" spans="1:12" hidden="1" x14ac:dyDescent="0.2">
      <c r="A254" s="215">
        <v>242</v>
      </c>
      <c r="B254" s="818"/>
      <c r="C254" s="890"/>
      <c r="D254" s="889"/>
      <c r="E254" s="889"/>
      <c r="F254" s="1351"/>
      <c r="G254" s="1351"/>
      <c r="H254" s="1351"/>
      <c r="I254" s="1351"/>
      <c r="J254" s="889"/>
      <c r="K254" s="1351"/>
      <c r="L254" s="889"/>
    </row>
    <row r="255" spans="1:12" hidden="1" x14ac:dyDescent="0.2">
      <c r="A255" s="215">
        <v>243</v>
      </c>
      <c r="B255" s="818"/>
      <c r="C255" s="890"/>
      <c r="D255" s="889"/>
      <c r="E255" s="889"/>
      <c r="F255" s="1351"/>
      <c r="G255" s="1351"/>
      <c r="H255" s="1351"/>
      <c r="I255" s="1351"/>
      <c r="J255" s="889"/>
      <c r="K255" s="1351"/>
      <c r="L255" s="889"/>
    </row>
    <row r="256" spans="1:12" hidden="1" x14ac:dyDescent="0.2">
      <c r="A256" s="215">
        <v>244</v>
      </c>
      <c r="B256" s="818"/>
      <c r="C256" s="890"/>
      <c r="D256" s="889"/>
      <c r="E256" s="889"/>
      <c r="F256" s="1351"/>
      <c r="G256" s="1351"/>
      <c r="H256" s="1351"/>
      <c r="I256" s="1351"/>
      <c r="J256" s="889"/>
      <c r="K256" s="1351"/>
      <c r="L256" s="889"/>
    </row>
    <row r="257" spans="1:12" hidden="1" x14ac:dyDescent="0.2">
      <c r="A257" s="215">
        <v>245</v>
      </c>
      <c r="B257" s="818"/>
      <c r="C257" s="890"/>
      <c r="D257" s="889"/>
      <c r="E257" s="889"/>
      <c r="F257" s="1351"/>
      <c r="G257" s="1351"/>
      <c r="H257" s="1351"/>
      <c r="I257" s="1351"/>
      <c r="J257" s="889"/>
      <c r="K257" s="1351"/>
      <c r="L257" s="889"/>
    </row>
    <row r="258" spans="1:12" hidden="1" x14ac:dyDescent="0.2">
      <c r="A258" s="215">
        <v>246</v>
      </c>
      <c r="B258" s="818"/>
      <c r="C258" s="890"/>
      <c r="D258" s="889"/>
      <c r="E258" s="889"/>
      <c r="F258" s="1351"/>
      <c r="G258" s="1351"/>
      <c r="H258" s="1351"/>
      <c r="I258" s="1351"/>
      <c r="J258" s="889"/>
      <c r="K258" s="1351"/>
      <c r="L258" s="889"/>
    </row>
    <row r="259" spans="1:12" hidden="1" x14ac:dyDescent="0.2">
      <c r="A259" s="215">
        <v>247</v>
      </c>
      <c r="B259" s="818"/>
      <c r="C259" s="890"/>
      <c r="D259" s="889"/>
      <c r="E259" s="889"/>
      <c r="F259" s="1351"/>
      <c r="G259" s="1351"/>
      <c r="H259" s="1351"/>
      <c r="I259" s="1351"/>
      <c r="J259" s="889"/>
      <c r="K259" s="1351"/>
      <c r="L259" s="889"/>
    </row>
    <row r="260" spans="1:12" hidden="1" x14ac:dyDescent="0.2">
      <c r="A260" s="215">
        <v>248</v>
      </c>
      <c r="B260" s="818"/>
      <c r="C260" s="890"/>
      <c r="D260" s="889"/>
      <c r="E260" s="889"/>
      <c r="F260" s="1351"/>
      <c r="G260" s="1351"/>
      <c r="H260" s="1351"/>
      <c r="I260" s="1351"/>
      <c r="J260" s="889"/>
      <c r="K260" s="1351"/>
      <c r="L260" s="889"/>
    </row>
    <row r="261" spans="1:12" hidden="1" x14ac:dyDescent="0.2">
      <c r="A261" s="215">
        <v>249</v>
      </c>
      <c r="B261" s="818"/>
      <c r="C261" s="890"/>
      <c r="D261" s="889"/>
      <c r="E261" s="889"/>
      <c r="F261" s="1351"/>
      <c r="G261" s="1351"/>
      <c r="H261" s="1351"/>
      <c r="I261" s="1351"/>
      <c r="J261" s="889"/>
      <c r="K261" s="1351"/>
      <c r="L261" s="889"/>
    </row>
    <row r="263" spans="1:12" x14ac:dyDescent="0.2">
      <c r="B263" s="823" t="s">
        <v>852</v>
      </c>
    </row>
    <row r="264" spans="1:12" x14ac:dyDescent="0.2">
      <c r="B264" s="746" t="s">
        <v>1817</v>
      </c>
    </row>
    <row r="266" spans="1:12" s="822" customFormat="1" ht="15" x14ac:dyDescent="0.25">
      <c r="A266" s="820"/>
      <c r="B266" s="821" t="str">
        <f>i.04130!B107</f>
        <v>тамга тэмдэг</v>
      </c>
    </row>
    <row r="267" spans="1:12" s="822" customFormat="1" ht="15" x14ac:dyDescent="0.25">
      <c r="A267" s="820"/>
    </row>
    <row r="268" spans="1:12" s="822" customFormat="1" ht="15" x14ac:dyDescent="0.25">
      <c r="A268" s="820"/>
      <c r="B268" s="822" t="str">
        <f>i.04130!B109</f>
        <v xml:space="preserve">ТАЙЛАН ГАРГАСАН:    </v>
      </c>
    </row>
    <row r="269" spans="1:12" s="822" customFormat="1" ht="15" x14ac:dyDescent="0.25">
      <c r="A269" s="820"/>
    </row>
    <row r="270" spans="1:12" s="822" customFormat="1" ht="15" x14ac:dyDescent="0.25">
      <c r="A270" s="820"/>
      <c r="B270" s="822" t="str">
        <f>i.04130!B111</f>
        <v xml:space="preserve"> Гүйцэтгэх захирал</v>
      </c>
      <c r="C270" s="822" t="str">
        <f>i.04130!C111</f>
        <v xml:space="preserve">/................................../   </v>
      </c>
      <c r="D270" s="361" t="str">
        <f>i.04130!E111</f>
        <v>/…....................../</v>
      </c>
    </row>
    <row r="271" spans="1:12" s="822" customFormat="1" ht="15" x14ac:dyDescent="0.25">
      <c r="A271" s="820"/>
      <c r="D271" s="361"/>
    </row>
    <row r="272" spans="1:12" s="822" customFormat="1" ht="15" x14ac:dyDescent="0.25">
      <c r="A272" s="820"/>
      <c r="B272" s="822" t="str">
        <f>i.04130!B113</f>
        <v xml:space="preserve"> Ерөнхий нягтлан бодогч  </v>
      </c>
      <c r="C272" s="822" t="str">
        <f>i.04130!C113</f>
        <v xml:space="preserve">/.................................../   </v>
      </c>
      <c r="D272" s="361" t="str">
        <f>i.04130!E113</f>
        <v>/…................../</v>
      </c>
    </row>
    <row r="273" spans="2:9" ht="15" x14ac:dyDescent="0.25">
      <c r="B273" s="822"/>
      <c r="C273" s="822"/>
      <c r="D273" s="361"/>
      <c r="E273" s="822"/>
      <c r="F273" s="822"/>
      <c r="H273" s="822"/>
      <c r="I273" s="822"/>
    </row>
    <row r="274" spans="2:9" ht="15" x14ac:dyDescent="0.25">
      <c r="B274" s="822" t="str">
        <f>i.04130!B115</f>
        <v>…...............................................</v>
      </c>
      <c r="C274" s="822" t="str">
        <f>i.04130!C115</f>
        <v xml:space="preserve">/................................../   </v>
      </c>
      <c r="D274" s="361" t="str">
        <f>i.04130!E115</f>
        <v>/…..................../</v>
      </c>
      <c r="E274" s="822"/>
      <c r="F274" s="822"/>
      <c r="H274" s="822"/>
      <c r="I274" s="822"/>
    </row>
    <row r="275" spans="2:9" ht="15"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37"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24"/>
      <c r="C1" s="882"/>
      <c r="D1" s="882"/>
      <c r="E1" s="882"/>
      <c r="F1" s="882"/>
      <c r="G1" s="882"/>
      <c r="H1" s="882"/>
      <c r="I1" s="882"/>
      <c r="J1" s="882"/>
      <c r="K1" s="882"/>
      <c r="L1" s="882"/>
      <c r="M1" s="882"/>
      <c r="N1" s="882"/>
      <c r="O1" s="882"/>
      <c r="P1" s="1384" t="s">
        <v>1818</v>
      </c>
      <c r="Q1" s="1384"/>
      <c r="R1" s="1384"/>
      <c r="S1" s="1384"/>
      <c r="T1" s="1384"/>
      <c r="U1" s="1384"/>
      <c r="V1" s="1384"/>
      <c r="W1" s="1384"/>
    </row>
    <row r="2" spans="1:23" x14ac:dyDescent="0.2">
      <c r="A2" s="4"/>
      <c r="B2" s="5"/>
      <c r="C2" s="882"/>
      <c r="D2" s="882"/>
      <c r="E2" s="882"/>
      <c r="F2" s="882"/>
      <c r="G2" s="882"/>
      <c r="H2" s="882"/>
      <c r="I2" s="882"/>
      <c r="J2" s="882"/>
      <c r="K2" s="882"/>
      <c r="L2" s="882"/>
      <c r="M2" s="882"/>
      <c r="N2" s="882"/>
      <c r="O2" s="882"/>
      <c r="P2" s="1384"/>
      <c r="Q2" s="1384"/>
      <c r="R2" s="1384"/>
      <c r="S2" s="1384"/>
      <c r="T2" s="1384"/>
      <c r="U2" s="1384"/>
      <c r="V2" s="1384"/>
      <c r="W2" s="1384"/>
    </row>
    <row r="3" spans="1:23" x14ac:dyDescent="0.2">
      <c r="A3" s="4"/>
      <c r="B3" s="5"/>
      <c r="C3" s="882"/>
      <c r="D3" s="882"/>
      <c r="E3" s="882"/>
      <c r="F3" s="882"/>
      <c r="G3" s="882"/>
      <c r="H3" s="882"/>
      <c r="I3" s="882"/>
      <c r="J3" s="882"/>
      <c r="K3" s="882"/>
      <c r="L3" s="882"/>
      <c r="M3" s="882"/>
      <c r="N3" s="882"/>
      <c r="O3" s="882"/>
      <c r="P3" s="1384"/>
      <c r="Q3" s="1384"/>
      <c r="R3" s="1384"/>
      <c r="S3" s="1384"/>
      <c r="T3" s="1384"/>
      <c r="U3" s="1384"/>
      <c r="V3" s="1384"/>
      <c r="W3" s="1384"/>
    </row>
    <row r="4" spans="1:23" x14ac:dyDescent="0.2">
      <c r="A4" s="4"/>
      <c r="B4" s="5"/>
      <c r="C4" s="4"/>
      <c r="D4" s="4"/>
      <c r="E4" s="4"/>
      <c r="F4" s="4"/>
      <c r="G4" s="4"/>
      <c r="H4" s="4"/>
      <c r="I4" s="4"/>
      <c r="J4" s="4"/>
      <c r="K4" s="4"/>
      <c r="L4" s="4"/>
      <c r="M4" s="4"/>
      <c r="N4" s="4"/>
      <c r="O4" s="4"/>
      <c r="P4" s="1384"/>
      <c r="Q4" s="1384"/>
      <c r="R4" s="1384"/>
      <c r="S4" s="1384"/>
      <c r="T4" s="1384"/>
      <c r="U4" s="1384"/>
      <c r="V4" s="1384"/>
      <c r="W4" s="1384"/>
    </row>
    <row r="5" spans="1:23" ht="16.5" customHeight="1" x14ac:dyDescent="0.2">
      <c r="A5" s="1385" t="s">
        <v>1819</v>
      </c>
      <c r="B5" s="1385"/>
      <c r="C5" s="1385"/>
      <c r="D5" s="1385"/>
      <c r="E5" s="1385"/>
      <c r="F5" s="1385"/>
      <c r="G5" s="1385"/>
      <c r="H5" s="1385"/>
      <c r="I5" s="1385"/>
      <c r="J5" s="1385"/>
      <c r="K5" s="1385"/>
      <c r="L5" s="1385"/>
      <c r="M5" s="1385"/>
      <c r="N5" s="1385"/>
      <c r="O5" s="1385"/>
      <c r="P5" s="1385"/>
      <c r="Q5" s="1385"/>
      <c r="R5" s="1385"/>
      <c r="S5" s="1385"/>
      <c r="T5" s="1385"/>
      <c r="U5" s="1385"/>
      <c r="V5" s="1385"/>
      <c r="W5" s="1385"/>
    </row>
    <row r="6" spans="1:23" x14ac:dyDescent="0.2">
      <c r="A6" s="4"/>
      <c r="B6" s="5"/>
      <c r="C6" s="4"/>
      <c r="D6" s="4"/>
      <c r="E6" s="4"/>
      <c r="F6" s="4"/>
      <c r="G6" s="4"/>
      <c r="H6" s="4"/>
      <c r="I6" s="4"/>
      <c r="J6" s="4"/>
      <c r="K6" s="4"/>
      <c r="L6" s="4"/>
      <c r="M6" s="4"/>
      <c r="N6" s="4"/>
      <c r="O6" s="4"/>
      <c r="P6" s="4"/>
      <c r="Q6" s="4"/>
      <c r="R6" s="4"/>
    </row>
    <row r="7" spans="1:23" ht="12.75" customHeight="1" x14ac:dyDescent="0.2">
      <c r="A7" s="1399" t="str">
        <f>i.04130!A6</f>
        <v xml:space="preserve">Даатгагчийн нэр: </v>
      </c>
      <c r="B7" s="1399"/>
      <c r="C7" s="825"/>
      <c r="D7" s="1400"/>
      <c r="E7" s="1400"/>
      <c r="F7" s="1400"/>
      <c r="G7" s="1400"/>
      <c r="H7" s="1400"/>
      <c r="I7" s="1400"/>
      <c r="J7" s="1400"/>
      <c r="K7" s="1400"/>
      <c r="L7" s="1400"/>
      <c r="M7" s="1400"/>
      <c r="N7" s="1400"/>
      <c r="O7" s="1400"/>
      <c r="P7" s="1400"/>
      <c r="Q7" s="4"/>
      <c r="R7" s="4"/>
      <c r="S7" s="1674" t="str">
        <f>i.04130!D6</f>
        <v>20.. оны .. сарын ..-ны өдөр</v>
      </c>
      <c r="T7" s="1674"/>
      <c r="U7" s="1674"/>
      <c r="V7" s="1674"/>
      <c r="W7" s="1674"/>
    </row>
    <row r="8" spans="1:23" x14ac:dyDescent="0.2">
      <c r="B8" s="370"/>
      <c r="C8" s="826"/>
      <c r="D8" s="827"/>
      <c r="E8" s="827"/>
      <c r="Q8" s="4"/>
      <c r="R8" s="4"/>
      <c r="T8" s="836"/>
      <c r="U8" s="1673" t="s">
        <v>1820</v>
      </c>
      <c r="V8" s="1673"/>
      <c r="W8" s="1673"/>
    </row>
    <row r="9" spans="1:23" ht="12.75" customHeight="1" x14ac:dyDescent="0.2">
      <c r="A9" s="1675" t="s">
        <v>258</v>
      </c>
      <c r="B9" s="1675" t="s">
        <v>699</v>
      </c>
      <c r="C9" s="1678" t="s">
        <v>270</v>
      </c>
      <c r="D9" s="1679" t="s">
        <v>1821</v>
      </c>
      <c r="E9" s="1680"/>
      <c r="F9" s="1680"/>
      <c r="G9" s="1680"/>
      <c r="H9" s="1680"/>
      <c r="I9" s="1680"/>
      <c r="J9" s="1680"/>
      <c r="K9" s="1680"/>
      <c r="L9" s="1680"/>
      <c r="M9" s="1681"/>
      <c r="N9" s="1388" t="s">
        <v>1822</v>
      </c>
      <c r="O9" s="1388"/>
      <c r="P9" s="1388"/>
      <c r="Q9" s="1388"/>
      <c r="R9" s="1388"/>
      <c r="S9" s="1388"/>
      <c r="T9" s="1388"/>
      <c r="U9" s="1388"/>
      <c r="V9" s="1388"/>
      <c r="W9" s="1388"/>
    </row>
    <row r="10" spans="1:23" s="828" customFormat="1" ht="12.75" customHeight="1" x14ac:dyDescent="0.2">
      <c r="A10" s="1676"/>
      <c r="B10" s="1676"/>
      <c r="C10" s="1629"/>
      <c r="D10" s="1407" t="s">
        <v>1885</v>
      </c>
      <c r="E10" s="1388"/>
      <c r="F10" s="1407" t="s">
        <v>1886</v>
      </c>
      <c r="G10" s="1407"/>
      <c r="H10" s="1407" t="s">
        <v>1887</v>
      </c>
      <c r="I10" s="1407"/>
      <c r="J10" s="1407" t="s">
        <v>1888</v>
      </c>
      <c r="K10" s="1407"/>
      <c r="L10" s="1470" t="s">
        <v>851</v>
      </c>
      <c r="M10" s="1471"/>
      <c r="N10" s="1407" t="s">
        <v>1885</v>
      </c>
      <c r="O10" s="1407"/>
      <c r="P10" s="1407" t="s">
        <v>1886</v>
      </c>
      <c r="Q10" s="1407"/>
      <c r="R10" s="1407" t="s">
        <v>1887</v>
      </c>
      <c r="S10" s="1407"/>
      <c r="T10" s="1407" t="s">
        <v>1888</v>
      </c>
      <c r="U10" s="1407"/>
      <c r="V10" s="1407" t="s">
        <v>851</v>
      </c>
      <c r="W10" s="1407"/>
    </row>
    <row r="11" spans="1:23" s="828" customFormat="1" x14ac:dyDescent="0.2">
      <c r="A11" s="1677"/>
      <c r="B11" s="1677"/>
      <c r="C11" s="1630"/>
      <c r="D11" s="212" t="s">
        <v>1889</v>
      </c>
      <c r="E11" s="212" t="s">
        <v>1890</v>
      </c>
      <c r="F11" s="212" t="s">
        <v>1889</v>
      </c>
      <c r="G11" s="212" t="s">
        <v>1890</v>
      </c>
      <c r="H11" s="212" t="s">
        <v>1889</v>
      </c>
      <c r="I11" s="212" t="s">
        <v>1890</v>
      </c>
      <c r="J11" s="212" t="s">
        <v>1889</v>
      </c>
      <c r="K11" s="212" t="s">
        <v>1890</v>
      </c>
      <c r="L11" s="212" t="s">
        <v>1889</v>
      </c>
      <c r="M11" s="212" t="s">
        <v>1890</v>
      </c>
      <c r="N11" s="212" t="s">
        <v>1889</v>
      </c>
      <c r="O11" s="212" t="s">
        <v>1890</v>
      </c>
      <c r="P11" s="212" t="s">
        <v>1889</v>
      </c>
      <c r="Q11" s="212" t="s">
        <v>1890</v>
      </c>
      <c r="R11" s="212" t="s">
        <v>1889</v>
      </c>
      <c r="S11" s="212" t="s">
        <v>1890</v>
      </c>
      <c r="T11" s="212" t="s">
        <v>1889</v>
      </c>
      <c r="U11" s="212" t="s">
        <v>1890</v>
      </c>
      <c r="V11" s="212" t="s">
        <v>1889</v>
      </c>
      <c r="W11" s="212" t="s">
        <v>1890</v>
      </c>
    </row>
    <row r="12" spans="1:23" x14ac:dyDescent="0.2">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82">
        <v>1</v>
      </c>
      <c r="B13" s="830" t="s">
        <v>1262</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2">
      <c r="A14" s="1683"/>
      <c r="B14" s="830" t="s">
        <v>1824</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2">
      <c r="A15" s="1682">
        <v>2</v>
      </c>
      <c r="B15" s="832" t="s">
        <v>1263</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2">
      <c r="A16" s="1683"/>
      <c r="B16" s="830" t="s">
        <v>1824</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2">
      <c r="A17" s="833">
        <v>3</v>
      </c>
      <c r="B17" s="832" t="s">
        <v>1264</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2">
      <c r="A18" s="833">
        <v>4</v>
      </c>
      <c r="B18" s="832" t="s">
        <v>1265</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2">
      <c r="A19" s="833">
        <v>5</v>
      </c>
      <c r="B19" s="832" t="s">
        <v>1266</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2">
      <c r="A20" s="833">
        <v>6</v>
      </c>
      <c r="B20" s="832" t="s">
        <v>1267</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2">
      <c r="A21" s="1682">
        <v>7</v>
      </c>
      <c r="B21" s="832" t="s">
        <v>1268</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5.5" x14ac:dyDescent="0.2">
      <c r="A22" s="1683"/>
      <c r="B22" s="830" t="s">
        <v>1825</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2">
      <c r="A23" s="833">
        <v>8</v>
      </c>
      <c r="B23" s="832" t="s">
        <v>1269</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5.5" x14ac:dyDescent="0.2">
      <c r="A24" s="833">
        <v>9</v>
      </c>
      <c r="B24" s="832" t="s">
        <v>1249</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2">
      <c r="A25" s="833">
        <v>10</v>
      </c>
      <c r="B25" s="832" t="s">
        <v>1270</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2">
      <c r="A26" s="833">
        <v>11</v>
      </c>
      <c r="B26" s="832" t="s">
        <v>1271</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2">
      <c r="A27" s="833">
        <v>12</v>
      </c>
      <c r="B27" s="832" t="s">
        <v>1272</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2">
      <c r="A28" s="833">
        <v>13</v>
      </c>
      <c r="B28" s="832" t="s">
        <v>1273</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5.5" x14ac:dyDescent="0.2">
      <c r="A29" s="833">
        <v>14</v>
      </c>
      <c r="B29" s="832" t="s">
        <v>1826</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1" x14ac:dyDescent="0.2">
      <c r="A30" s="833">
        <v>15</v>
      </c>
      <c r="B30" s="832" t="s">
        <v>1827</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38.25" x14ac:dyDescent="0.2">
      <c r="A31" s="833">
        <v>16</v>
      </c>
      <c r="B31" s="834" t="s">
        <v>1828</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2">
      <c r="A32" s="833">
        <v>17</v>
      </c>
      <c r="B32" s="835" t="s">
        <v>1277</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2">
      <c r="A33" s="1684">
        <v>18</v>
      </c>
      <c r="B33" s="216" t="s">
        <v>1451</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2">
      <c r="A34" s="1684"/>
      <c r="B34" s="216" t="s">
        <v>1829</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2">
      <c r="A35" s="1684">
        <v>19</v>
      </c>
      <c r="B35" s="216" t="s">
        <v>1452</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2">
      <c r="A36" s="1684"/>
      <c r="B36" s="216" t="s">
        <v>1829</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2">
      <c r="A37" s="833">
        <v>20</v>
      </c>
      <c r="B37" s="216" t="s">
        <v>1453</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2">
      <c r="A38" s="833">
        <v>21</v>
      </c>
      <c r="B38" s="216" t="s">
        <v>1454</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2">
      <c r="A39" s="833">
        <v>22</v>
      </c>
      <c r="B39" s="216" t="s">
        <v>1455</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2">
      <c r="A40" s="833">
        <v>23</v>
      </c>
      <c r="B40" s="216" t="s">
        <v>1456</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2">
      <c r="A41" s="1398" t="s">
        <v>1803</v>
      </c>
      <c r="B41" s="1685"/>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2">
      <c r="A42" s="1403" t="s">
        <v>2226</v>
      </c>
      <c r="B42" s="1403"/>
      <c r="C42" s="1403"/>
      <c r="D42" s="1403"/>
      <c r="E42" s="1403"/>
      <c r="F42" s="1403"/>
      <c r="G42" s="1403"/>
      <c r="H42" s="1403"/>
      <c r="I42" s="1403"/>
      <c r="J42" s="1403"/>
      <c r="K42" s="1403"/>
      <c r="L42" s="1403"/>
      <c r="M42" s="1403"/>
      <c r="N42" s="1403"/>
      <c r="O42" s="1403"/>
      <c r="P42" s="1403"/>
      <c r="Q42" s="4"/>
      <c r="R42" s="4"/>
    </row>
    <row r="43" spans="1:23" ht="18" customHeight="1" x14ac:dyDescent="0.2">
      <c r="A43" s="1403"/>
      <c r="B43" s="1403"/>
      <c r="C43" s="1403"/>
      <c r="D43" s="1403"/>
      <c r="E43" s="1403"/>
      <c r="F43" s="1403"/>
      <c r="G43" s="1403"/>
      <c r="H43" s="1403"/>
      <c r="I43" s="1403"/>
      <c r="J43" s="1403"/>
      <c r="K43" s="1403"/>
      <c r="L43" s="1403"/>
      <c r="M43" s="1403"/>
      <c r="N43" s="1403"/>
      <c r="O43" s="1403"/>
      <c r="P43" s="1403"/>
      <c r="Q43" s="4"/>
      <c r="R43" s="4"/>
    </row>
    <row r="44" spans="1:23" ht="17.25" customHeight="1" x14ac:dyDescent="0.2">
      <c r="A44" s="1403"/>
      <c r="B44" s="1403"/>
      <c r="C44" s="1403"/>
      <c r="D44" s="1403"/>
      <c r="E44" s="1403"/>
      <c r="F44" s="1403"/>
      <c r="G44" s="1403"/>
      <c r="H44" s="1403"/>
      <c r="I44" s="1403"/>
      <c r="J44" s="1403"/>
      <c r="K44" s="1403"/>
      <c r="L44" s="1403"/>
      <c r="M44" s="1403"/>
      <c r="N44" s="1403"/>
      <c r="O44" s="1403"/>
      <c r="P44" s="1403"/>
      <c r="Q44" s="4"/>
      <c r="R44" s="4"/>
    </row>
    <row r="45" spans="1:23" ht="2.25" hidden="1" customHeight="1" x14ac:dyDescent="0.2">
      <c r="A45" s="1403"/>
      <c r="B45" s="1403"/>
      <c r="C45" s="1403"/>
      <c r="D45" s="1403"/>
      <c r="E45" s="1403"/>
      <c r="F45" s="1403"/>
      <c r="G45" s="1403"/>
      <c r="H45" s="1403"/>
      <c r="I45" s="1403"/>
      <c r="J45" s="1403"/>
      <c r="K45" s="1403"/>
      <c r="L45" s="1403"/>
      <c r="M45" s="1403"/>
      <c r="N45" s="1403"/>
      <c r="O45" s="1403"/>
      <c r="P45" s="1403"/>
      <c r="Q45" s="4"/>
      <c r="R45" s="4"/>
    </row>
    <row r="46" spans="1:23" ht="2.25" customHeight="1" x14ac:dyDescent="0.2">
      <c r="A46" s="1403"/>
      <c r="B46" s="1403"/>
      <c r="C46" s="1403"/>
      <c r="D46" s="1403"/>
      <c r="E46" s="1403"/>
      <c r="F46" s="1403"/>
      <c r="G46" s="1403"/>
      <c r="H46" s="1403"/>
      <c r="I46" s="1403"/>
      <c r="J46" s="1403"/>
      <c r="K46" s="1403"/>
      <c r="L46" s="1403"/>
      <c r="M46" s="1403"/>
      <c r="N46" s="1403"/>
      <c r="O46" s="1403"/>
      <c r="P46" s="1403"/>
      <c r="Q46" s="4"/>
      <c r="R46" s="4"/>
    </row>
    <row r="47" spans="1:23" ht="2.25" customHeight="1" x14ac:dyDescent="0.2">
      <c r="A47" s="1403"/>
      <c r="B47" s="1403"/>
      <c r="C47" s="1403"/>
      <c r="D47" s="1403"/>
      <c r="E47" s="1403"/>
      <c r="F47" s="1403"/>
      <c r="G47" s="1403"/>
      <c r="H47" s="1403"/>
      <c r="I47" s="1403"/>
      <c r="J47" s="1403"/>
      <c r="K47" s="1403"/>
      <c r="L47" s="1403"/>
      <c r="M47" s="1403"/>
      <c r="N47" s="1403"/>
      <c r="O47" s="1403"/>
      <c r="P47" s="1403"/>
      <c r="Q47" s="4"/>
      <c r="R47" s="4"/>
    </row>
    <row r="48" spans="1:23" ht="2.25" customHeight="1" x14ac:dyDescent="0.2">
      <c r="A48" s="1403"/>
      <c r="B48" s="1403"/>
      <c r="C48" s="1403"/>
      <c r="D48" s="1403"/>
      <c r="E48" s="1403"/>
      <c r="F48" s="1403"/>
      <c r="G48" s="1403"/>
      <c r="H48" s="1403"/>
      <c r="I48" s="1403"/>
      <c r="J48" s="1403"/>
      <c r="K48" s="1403"/>
      <c r="L48" s="1403"/>
      <c r="M48" s="1403"/>
      <c r="N48" s="1403"/>
      <c r="O48" s="1403"/>
      <c r="P48" s="1403"/>
      <c r="Q48" s="4"/>
      <c r="R48" s="4"/>
    </row>
    <row r="49" spans="1:18" ht="2.25" customHeight="1" x14ac:dyDescent="0.2">
      <c r="A49" s="1403"/>
      <c r="B49" s="1403"/>
      <c r="C49" s="1403"/>
      <c r="D49" s="1403"/>
      <c r="E49" s="1403"/>
      <c r="F49" s="1403"/>
      <c r="G49" s="1403"/>
      <c r="H49" s="1403"/>
      <c r="I49" s="1403"/>
      <c r="J49" s="1403"/>
      <c r="K49" s="1403"/>
      <c r="L49" s="1403"/>
      <c r="M49" s="1403"/>
      <c r="N49" s="1403"/>
      <c r="O49" s="1403"/>
      <c r="P49" s="1403"/>
      <c r="Q49" s="4"/>
      <c r="R49" s="4"/>
    </row>
    <row r="50" spans="1:18" ht="2.25" customHeight="1" x14ac:dyDescent="0.2">
      <c r="A50" s="1403"/>
      <c r="B50" s="1403"/>
      <c r="C50" s="1403"/>
      <c r="D50" s="1403"/>
      <c r="E50" s="1403"/>
      <c r="F50" s="1403"/>
      <c r="G50" s="1403"/>
      <c r="H50" s="1403"/>
      <c r="I50" s="1403"/>
      <c r="J50" s="1403"/>
      <c r="K50" s="1403"/>
      <c r="L50" s="1403"/>
      <c r="M50" s="1403"/>
      <c r="N50" s="1403"/>
      <c r="O50" s="1403"/>
      <c r="P50" s="1403"/>
      <c r="Q50" s="4"/>
      <c r="R50" s="4"/>
    </row>
    <row r="51" spans="1:18" ht="2.25" customHeight="1" x14ac:dyDescent="0.2">
      <c r="A51" s="1403"/>
      <c r="B51" s="1403"/>
      <c r="C51" s="1403"/>
      <c r="D51" s="1403"/>
      <c r="E51" s="1403"/>
      <c r="F51" s="1403"/>
      <c r="G51" s="1403"/>
      <c r="H51" s="1403"/>
      <c r="I51" s="1403"/>
      <c r="J51" s="1403"/>
      <c r="K51" s="1403"/>
      <c r="L51" s="1403"/>
      <c r="M51" s="1403"/>
      <c r="N51" s="1403"/>
      <c r="O51" s="1403"/>
      <c r="P51" s="1403"/>
      <c r="Q51" s="4"/>
      <c r="R51" s="4"/>
    </row>
    <row r="52" spans="1:18" ht="17.25" customHeight="1" x14ac:dyDescent="0.2">
      <c r="A52" s="1403"/>
      <c r="B52" s="1403"/>
      <c r="C52" s="1403"/>
      <c r="D52" s="1403"/>
      <c r="E52" s="1403"/>
      <c r="F52" s="1403"/>
      <c r="G52" s="1403"/>
      <c r="H52" s="1403"/>
      <c r="I52" s="1403"/>
      <c r="J52" s="1403"/>
      <c r="K52" s="1403"/>
      <c r="L52" s="1403"/>
      <c r="M52" s="1403"/>
      <c r="N52" s="1403"/>
      <c r="O52" s="1403"/>
      <c r="P52" s="1403"/>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2">
      <c r="A57" s="815"/>
      <c r="B57" s="815"/>
      <c r="C57" s="815"/>
      <c r="D57" s="815"/>
      <c r="E57" s="815"/>
      <c r="F57" s="815"/>
      <c r="G57" s="815"/>
      <c r="H57" s="815"/>
      <c r="I57" s="815"/>
      <c r="J57" s="815"/>
      <c r="K57" s="815"/>
      <c r="L57" s="815"/>
      <c r="M57" s="815"/>
      <c r="N57" s="836"/>
      <c r="O57" s="836"/>
      <c r="P57" s="836"/>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U8:W8"/>
    <mergeCell ref="A7:B7"/>
    <mergeCell ref="S7:W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L25" sqref="L25"/>
    </sheetView>
  </sheetViews>
  <sheetFormatPr defaultColWidth="15.140625" defaultRowHeight="12.75" x14ac:dyDescent="0.2"/>
  <cols>
    <col min="1" max="1" width="11" style="370" customWidth="1"/>
    <col min="2" max="2" width="5.7109375" style="857"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58"/>
      <c r="K1" s="1384" t="s">
        <v>1835</v>
      </c>
      <c r="L1" s="1384"/>
      <c r="M1" s="1384"/>
      <c r="N1" s="1384"/>
      <c r="O1" s="4"/>
      <c r="P1" s="4"/>
      <c r="Q1" s="4"/>
      <c r="R1" s="4"/>
      <c r="S1" s="4"/>
      <c r="T1" s="4"/>
    </row>
    <row r="2" spans="1:22" x14ac:dyDescent="0.2">
      <c r="A2" s="816"/>
      <c r="B2" s="839"/>
      <c r="C2" s="4"/>
      <c r="K2" s="1384"/>
      <c r="L2" s="1384"/>
      <c r="M2" s="1384"/>
      <c r="N2" s="1384"/>
      <c r="O2" s="4"/>
      <c r="P2" s="4"/>
      <c r="Q2" s="4"/>
      <c r="R2" s="4"/>
      <c r="S2" s="4"/>
      <c r="T2" s="4"/>
    </row>
    <row r="3" spans="1:22" x14ac:dyDescent="0.2">
      <c r="A3" s="816"/>
      <c r="B3" s="839"/>
      <c r="C3" s="4"/>
      <c r="K3" s="1384"/>
      <c r="L3" s="1384"/>
      <c r="M3" s="1384"/>
      <c r="N3" s="1384"/>
      <c r="O3" s="4"/>
      <c r="P3" s="4"/>
      <c r="Q3" s="4"/>
      <c r="R3" s="4"/>
      <c r="S3" s="4"/>
      <c r="T3" s="4"/>
    </row>
    <row r="4" spans="1:22" x14ac:dyDescent="0.2">
      <c r="A4" s="816"/>
      <c r="B4" s="172"/>
      <c r="C4" s="4"/>
      <c r="D4" s="4"/>
      <c r="E4" s="4"/>
      <c r="F4" s="4"/>
      <c r="G4" s="4"/>
      <c r="H4" s="4"/>
      <c r="I4" s="4"/>
      <c r="J4" s="4"/>
      <c r="K4" s="4"/>
      <c r="L4" s="4"/>
      <c r="M4" s="4"/>
      <c r="N4" s="4"/>
      <c r="O4" s="4"/>
      <c r="P4" s="4"/>
      <c r="Q4" s="4"/>
      <c r="R4" s="4"/>
      <c r="S4" s="4"/>
      <c r="T4" s="4"/>
    </row>
    <row r="5" spans="1:22" ht="26.25" customHeight="1" x14ac:dyDescent="0.2">
      <c r="A5" s="1385" t="s">
        <v>1836</v>
      </c>
      <c r="B5" s="1385"/>
      <c r="C5" s="1385"/>
      <c r="D5" s="1385"/>
      <c r="E5" s="1385"/>
      <c r="F5" s="1385"/>
      <c r="G5" s="1385"/>
      <c r="H5" s="1385"/>
      <c r="I5" s="1385"/>
      <c r="J5" s="1385"/>
      <c r="K5" s="1385"/>
      <c r="L5" s="1385"/>
      <c r="M5" s="1385"/>
      <c r="N5" s="1385"/>
      <c r="O5" s="4"/>
      <c r="P5" s="4"/>
      <c r="Q5" s="4"/>
      <c r="R5" s="4"/>
      <c r="S5" s="4"/>
      <c r="T5" s="4"/>
    </row>
    <row r="6" spans="1:22" ht="15" customHeight="1" x14ac:dyDescent="0.2">
      <c r="A6" s="749"/>
      <c r="B6" s="837"/>
      <c r="C6" s="837"/>
      <c r="D6" s="837"/>
      <c r="E6" s="837"/>
      <c r="F6" s="837"/>
      <c r="G6" s="837"/>
      <c r="H6" s="837"/>
      <c r="I6" s="4"/>
      <c r="J6" s="4"/>
      <c r="K6" s="4"/>
      <c r="L6" s="4"/>
      <c r="M6" s="4"/>
      <c r="N6" s="4"/>
      <c r="O6" s="4"/>
      <c r="P6" s="4"/>
      <c r="Q6" s="4"/>
      <c r="R6" s="4"/>
      <c r="S6" s="4"/>
      <c r="T6" s="4"/>
    </row>
    <row r="7" spans="1:22" ht="12.75" customHeight="1" x14ac:dyDescent="0.2">
      <c r="A7" s="1399" t="str">
        <f>i.04130!A6</f>
        <v xml:space="preserve">Даатгагчийн нэр: </v>
      </c>
      <c r="B7" s="1399"/>
      <c r="C7" s="1399"/>
      <c r="D7" s="1399"/>
      <c r="E7" s="4"/>
      <c r="F7" s="4"/>
      <c r="G7" s="4"/>
      <c r="K7" s="1400" t="str">
        <f>i.04130!D6</f>
        <v>20.. оны .. сарын ..-ны өдөр</v>
      </c>
      <c r="L7" s="1400"/>
      <c r="M7" s="1400"/>
      <c r="N7" s="1400"/>
      <c r="P7" s="4"/>
      <c r="Q7" s="4"/>
      <c r="R7" s="4"/>
      <c r="S7" s="4"/>
      <c r="T7" s="4"/>
    </row>
    <row r="8" spans="1:22" x14ac:dyDescent="0.2">
      <c r="B8" s="370"/>
      <c r="D8" s="826"/>
      <c r="E8" s="827"/>
      <c r="I8" s="4"/>
      <c r="M8" s="4"/>
      <c r="N8" s="748" t="s">
        <v>257</v>
      </c>
      <c r="O8" s="4"/>
      <c r="P8" s="4"/>
      <c r="Q8" s="4"/>
      <c r="R8" s="4"/>
      <c r="S8" s="4"/>
      <c r="T8" s="4"/>
    </row>
    <row r="9" spans="1:22" ht="15" customHeight="1" x14ac:dyDescent="0.2">
      <c r="A9" s="1388" t="s">
        <v>1236</v>
      </c>
      <c r="B9" s="1388" t="s">
        <v>699</v>
      </c>
      <c r="C9" s="1388"/>
      <c r="D9" s="1389" t="s">
        <v>270</v>
      </c>
      <c r="E9" s="1390" t="s">
        <v>1259</v>
      </c>
      <c r="F9" s="1391"/>
      <c r="G9" s="1391"/>
      <c r="H9" s="1392"/>
      <c r="I9" s="1393" t="s">
        <v>1834</v>
      </c>
      <c r="J9" s="1401"/>
      <c r="K9" s="1401"/>
      <c r="L9" s="1401"/>
      <c r="M9" s="1389" t="s">
        <v>1837</v>
      </c>
      <c r="N9" s="1388" t="s">
        <v>1838</v>
      </c>
      <c r="O9" s="4"/>
      <c r="P9" s="4"/>
      <c r="Q9" s="4"/>
      <c r="R9" s="4"/>
      <c r="S9" s="4"/>
      <c r="T9" s="4"/>
    </row>
    <row r="10" spans="1:22" ht="51" customHeight="1" x14ac:dyDescent="0.2">
      <c r="A10" s="1388"/>
      <c r="B10" s="1388"/>
      <c r="C10" s="1388"/>
      <c r="D10" s="1389"/>
      <c r="E10" s="841" t="s">
        <v>218</v>
      </c>
      <c r="F10" s="293" t="s">
        <v>693</v>
      </c>
      <c r="G10" s="293" t="s">
        <v>219</v>
      </c>
      <c r="H10" s="293" t="s">
        <v>694</v>
      </c>
      <c r="I10" s="19" t="s">
        <v>218</v>
      </c>
      <c r="J10" s="19" t="s">
        <v>693</v>
      </c>
      <c r="K10" s="19" t="s">
        <v>219</v>
      </c>
      <c r="L10" s="750" t="s">
        <v>694</v>
      </c>
      <c r="M10" s="1389"/>
      <c r="N10" s="1388"/>
      <c r="O10" s="4"/>
      <c r="P10" s="4"/>
      <c r="Q10" s="4"/>
      <c r="R10" s="4"/>
      <c r="S10" s="4"/>
      <c r="T10" s="4"/>
    </row>
    <row r="11" spans="1:22" ht="12.75" customHeight="1" x14ac:dyDescent="0.2">
      <c r="A11" s="212" t="s">
        <v>260</v>
      </c>
      <c r="B11" s="829" t="s">
        <v>261</v>
      </c>
      <c r="C11" s="220" t="s">
        <v>272</v>
      </c>
      <c r="D11" s="220" t="s">
        <v>1238</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96" t="s">
        <v>1239</v>
      </c>
      <c r="B12" s="842" t="s">
        <v>547</v>
      </c>
      <c r="C12" s="830" t="s">
        <v>1240</v>
      </c>
      <c r="D12" s="831">
        <v>1</v>
      </c>
      <c r="E12" s="854"/>
      <c r="F12" s="854"/>
      <c r="G12" s="854"/>
      <c r="H12" s="843">
        <f>+E12+F12-G12</f>
        <v>0</v>
      </c>
      <c r="I12" s="856"/>
      <c r="J12" s="856"/>
      <c r="K12" s="856"/>
      <c r="L12" s="844">
        <f>I12+J12-K12</f>
        <v>0</v>
      </c>
      <c r="M12" s="859"/>
      <c r="N12" s="859"/>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2">
      <c r="A13" s="1396"/>
      <c r="B13" s="845" t="s">
        <v>275</v>
      </c>
      <c r="C13" s="830" t="s">
        <v>1824</v>
      </c>
      <c r="D13" s="831">
        <f>+D12+1</f>
        <v>2</v>
      </c>
      <c r="E13" s="854"/>
      <c r="F13" s="854"/>
      <c r="G13" s="854"/>
      <c r="H13" s="843">
        <f t="shared" ref="H13:H32" si="0">+E13+F13-G13</f>
        <v>0</v>
      </c>
      <c r="I13" s="854"/>
      <c r="J13" s="854"/>
      <c r="K13" s="854"/>
      <c r="L13" s="844">
        <f t="shared" ref="L13:L31" si="1">I13+J13-K13</f>
        <v>0</v>
      </c>
      <c r="M13" s="859"/>
      <c r="N13" s="859"/>
      <c r="O13" s="761"/>
      <c r="P13" s="186" t="str">
        <f t="shared" ref="P13:P31" si="2">IF(E13&gt;=I13,"",E13-I13)</f>
        <v/>
      </c>
      <c r="Q13" s="186" t="str">
        <f t="shared" ref="Q13:Q31" si="3">IF(F13&gt;=J13,"",F13-J13)</f>
        <v/>
      </c>
      <c r="R13" s="186" t="str">
        <f t="shared" ref="R13:R31" si="4">IF(G13&gt;=K13,"",G13-K13)</f>
        <v/>
      </c>
      <c r="S13" s="1368"/>
      <c r="T13" s="186" t="str">
        <f t="shared" ref="T13:T31" si="5">IF(F13&gt;=M13,"",F13-M13)</f>
        <v/>
      </c>
      <c r="U13" s="186" t="str">
        <f t="shared" ref="U13:U31" si="6">IF(G13&gt;=N13,"",G13-N13)</f>
        <v/>
      </c>
      <c r="V13" s="186" t="str">
        <f t="shared" ref="V13:V31" si="7">IF(M13&gt;=N13,"",N13-M13)</f>
        <v/>
      </c>
    </row>
    <row r="14" spans="1:22" s="828" customFormat="1" x14ac:dyDescent="0.2">
      <c r="A14" s="1396"/>
      <c r="B14" s="845">
        <v>1.2</v>
      </c>
      <c r="C14" s="832" t="s">
        <v>1242</v>
      </c>
      <c r="D14" s="831">
        <f>+D13+1</f>
        <v>3</v>
      </c>
      <c r="E14" s="854"/>
      <c r="F14" s="854"/>
      <c r="G14" s="854"/>
      <c r="H14" s="843">
        <f t="shared" si="0"/>
        <v>0</v>
      </c>
      <c r="I14" s="856"/>
      <c r="J14" s="856"/>
      <c r="K14" s="856"/>
      <c r="L14" s="844">
        <f t="shared" si="1"/>
        <v>0</v>
      </c>
      <c r="M14" s="859"/>
      <c r="N14" s="859"/>
      <c r="O14" s="10"/>
      <c r="P14" s="186" t="str">
        <f t="shared" si="2"/>
        <v/>
      </c>
      <c r="Q14" s="186" t="str">
        <f t="shared" si="3"/>
        <v/>
      </c>
      <c r="R14" s="186" t="str">
        <f t="shared" si="4"/>
        <v/>
      </c>
      <c r="S14" s="1369"/>
      <c r="T14" s="186" t="str">
        <f t="shared" si="5"/>
        <v/>
      </c>
      <c r="U14" s="186" t="str">
        <f t="shared" si="6"/>
        <v/>
      </c>
      <c r="V14" s="186" t="str">
        <f t="shared" si="7"/>
        <v/>
      </c>
    </row>
    <row r="15" spans="1:22" ht="12.75" customHeight="1" x14ac:dyDescent="0.2">
      <c r="A15" s="1396"/>
      <c r="B15" s="845" t="s">
        <v>290</v>
      </c>
      <c r="C15" s="830" t="s">
        <v>1824</v>
      </c>
      <c r="D15" s="831">
        <f>+D14+1</f>
        <v>4</v>
      </c>
      <c r="E15" s="854"/>
      <c r="F15" s="854"/>
      <c r="G15" s="854"/>
      <c r="H15" s="843">
        <f t="shared" si="0"/>
        <v>0</v>
      </c>
      <c r="I15" s="854"/>
      <c r="J15" s="854"/>
      <c r="K15" s="854"/>
      <c r="L15" s="844">
        <f t="shared" si="1"/>
        <v>0</v>
      </c>
      <c r="M15" s="859"/>
      <c r="N15" s="859"/>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2">
      <c r="A16" s="1396"/>
      <c r="B16" s="845">
        <v>1.3</v>
      </c>
      <c r="C16" s="832" t="s">
        <v>1243</v>
      </c>
      <c r="D16" s="831">
        <f t="shared" ref="D16:D31" si="8">+D15+1</f>
        <v>5</v>
      </c>
      <c r="E16" s="854"/>
      <c r="F16" s="854"/>
      <c r="G16" s="854"/>
      <c r="H16" s="843">
        <f t="shared" si="0"/>
        <v>0</v>
      </c>
      <c r="I16" s="856"/>
      <c r="J16" s="856"/>
      <c r="K16" s="856"/>
      <c r="L16" s="844">
        <f t="shared" si="1"/>
        <v>0</v>
      </c>
      <c r="M16" s="859"/>
      <c r="N16" s="859"/>
      <c r="O16" s="4"/>
      <c r="P16" s="186" t="str">
        <f t="shared" si="2"/>
        <v/>
      </c>
      <c r="Q16" s="186" t="str">
        <f t="shared" si="3"/>
        <v/>
      </c>
      <c r="R16" s="186" t="str">
        <f t="shared" si="4"/>
        <v/>
      </c>
      <c r="S16" s="186"/>
      <c r="T16" s="186" t="str">
        <f t="shared" si="5"/>
        <v/>
      </c>
      <c r="U16" s="186" t="str">
        <f t="shared" si="6"/>
        <v/>
      </c>
      <c r="V16" s="186" t="str">
        <f t="shared" si="7"/>
        <v/>
      </c>
    </row>
    <row r="17" spans="1:22" x14ac:dyDescent="0.2">
      <c r="A17" s="1396"/>
      <c r="B17" s="845">
        <f>+B16+0.1</f>
        <v>1.4000000000000001</v>
      </c>
      <c r="C17" s="832" t="s">
        <v>1244</v>
      </c>
      <c r="D17" s="831">
        <f t="shared" si="8"/>
        <v>6</v>
      </c>
      <c r="E17" s="854"/>
      <c r="F17" s="854"/>
      <c r="G17" s="854"/>
      <c r="H17" s="843">
        <f t="shared" si="0"/>
        <v>0</v>
      </c>
      <c r="I17" s="856"/>
      <c r="J17" s="856"/>
      <c r="K17" s="856"/>
      <c r="L17" s="844">
        <f t="shared" si="1"/>
        <v>0</v>
      </c>
      <c r="M17" s="859"/>
      <c r="N17" s="859"/>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2">
      <c r="A18" s="1396"/>
      <c r="B18" s="845">
        <f>+B17+0.1</f>
        <v>1.5000000000000002</v>
      </c>
      <c r="C18" s="832" t="s">
        <v>1245</v>
      </c>
      <c r="D18" s="831">
        <f t="shared" si="8"/>
        <v>7</v>
      </c>
      <c r="E18" s="854"/>
      <c r="F18" s="854"/>
      <c r="G18" s="854"/>
      <c r="H18" s="843">
        <f t="shared" si="0"/>
        <v>0</v>
      </c>
      <c r="I18" s="856"/>
      <c r="J18" s="856"/>
      <c r="K18" s="856"/>
      <c r="L18" s="844">
        <f t="shared" si="1"/>
        <v>0</v>
      </c>
      <c r="M18" s="859"/>
      <c r="N18" s="859"/>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2">
      <c r="A19" s="1396"/>
      <c r="B19" s="845">
        <f>+B18+0.1</f>
        <v>1.6000000000000003</v>
      </c>
      <c r="C19" s="832" t="s">
        <v>1246</v>
      </c>
      <c r="D19" s="831">
        <f t="shared" si="8"/>
        <v>8</v>
      </c>
      <c r="E19" s="854"/>
      <c r="F19" s="854"/>
      <c r="G19" s="854"/>
      <c r="H19" s="843">
        <f t="shared" si="0"/>
        <v>0</v>
      </c>
      <c r="I19" s="856"/>
      <c r="J19" s="856"/>
      <c r="K19" s="856"/>
      <c r="L19" s="844">
        <f t="shared" si="1"/>
        <v>0</v>
      </c>
      <c r="M19" s="859"/>
      <c r="N19" s="859"/>
      <c r="O19" s="4"/>
      <c r="P19" s="186" t="str">
        <f t="shared" si="2"/>
        <v/>
      </c>
      <c r="Q19" s="186" t="str">
        <f t="shared" si="3"/>
        <v/>
      </c>
      <c r="R19" s="186" t="str">
        <f t="shared" si="4"/>
        <v/>
      </c>
      <c r="S19" s="186"/>
      <c r="T19" s="186" t="str">
        <f t="shared" si="5"/>
        <v/>
      </c>
      <c r="U19" s="186" t="str">
        <f t="shared" si="6"/>
        <v/>
      </c>
      <c r="V19" s="186" t="str">
        <f t="shared" si="7"/>
        <v/>
      </c>
    </row>
    <row r="20" spans="1:22" x14ac:dyDescent="0.2">
      <c r="A20" s="1396"/>
      <c r="B20" s="845">
        <f>+B19+0.1</f>
        <v>1.7000000000000004</v>
      </c>
      <c r="C20" s="832" t="s">
        <v>1247</v>
      </c>
      <c r="D20" s="831">
        <f t="shared" si="8"/>
        <v>9</v>
      </c>
      <c r="E20" s="854"/>
      <c r="F20" s="854"/>
      <c r="G20" s="854"/>
      <c r="H20" s="843">
        <f t="shared" si="0"/>
        <v>0</v>
      </c>
      <c r="I20" s="856"/>
      <c r="J20" s="856"/>
      <c r="K20" s="856"/>
      <c r="L20" s="844">
        <f t="shared" si="1"/>
        <v>0</v>
      </c>
      <c r="M20" s="859"/>
      <c r="N20" s="859"/>
      <c r="O20" s="4"/>
      <c r="P20" s="186" t="str">
        <f t="shared" si="2"/>
        <v/>
      </c>
      <c r="Q20" s="186" t="str">
        <f t="shared" si="3"/>
        <v/>
      </c>
      <c r="R20" s="186" t="str">
        <f t="shared" si="4"/>
        <v/>
      </c>
      <c r="S20" s="186"/>
      <c r="T20" s="186" t="str">
        <f t="shared" si="5"/>
        <v/>
      </c>
      <c r="U20" s="186" t="str">
        <f t="shared" si="6"/>
        <v/>
      </c>
      <c r="V20" s="186" t="str">
        <f t="shared" si="7"/>
        <v/>
      </c>
    </row>
    <row r="21" spans="1:22" ht="25.5" x14ac:dyDescent="0.2">
      <c r="A21" s="1396"/>
      <c r="B21" s="845" t="s">
        <v>1832</v>
      </c>
      <c r="C21" s="830" t="s">
        <v>1825</v>
      </c>
      <c r="D21" s="831">
        <f t="shared" si="8"/>
        <v>10</v>
      </c>
      <c r="E21" s="854"/>
      <c r="F21" s="854"/>
      <c r="G21" s="854"/>
      <c r="H21" s="843">
        <f t="shared" si="0"/>
        <v>0</v>
      </c>
      <c r="I21" s="854"/>
      <c r="J21" s="854"/>
      <c r="K21" s="854"/>
      <c r="L21" s="844">
        <f t="shared" si="1"/>
        <v>0</v>
      </c>
      <c r="M21" s="859"/>
      <c r="N21" s="859"/>
      <c r="O21" s="4"/>
      <c r="P21" s="186" t="str">
        <f t="shared" si="2"/>
        <v/>
      </c>
      <c r="Q21" s="186" t="str">
        <f t="shared" si="3"/>
        <v/>
      </c>
      <c r="R21" s="186" t="str">
        <f t="shared" si="4"/>
        <v/>
      </c>
      <c r="S21" s="186"/>
      <c r="T21" s="186" t="str">
        <f t="shared" si="5"/>
        <v/>
      </c>
      <c r="U21" s="186" t="str">
        <f t="shared" si="6"/>
        <v/>
      </c>
      <c r="V21" s="186" t="str">
        <f t="shared" si="7"/>
        <v/>
      </c>
    </row>
    <row r="22" spans="1:22" x14ac:dyDescent="0.2">
      <c r="A22" s="1396"/>
      <c r="B22" s="846">
        <v>1.8</v>
      </c>
      <c r="C22" s="832" t="s">
        <v>1248</v>
      </c>
      <c r="D22" s="831">
        <f t="shared" si="8"/>
        <v>11</v>
      </c>
      <c r="E22" s="854"/>
      <c r="F22" s="854"/>
      <c r="G22" s="854"/>
      <c r="H22" s="843">
        <f t="shared" si="0"/>
        <v>0</v>
      </c>
      <c r="I22" s="856"/>
      <c r="J22" s="856"/>
      <c r="K22" s="856"/>
      <c r="L22" s="844">
        <f t="shared" si="1"/>
        <v>0</v>
      </c>
      <c r="M22" s="859"/>
      <c r="N22" s="859"/>
      <c r="O22" s="4"/>
      <c r="P22" s="186" t="str">
        <f t="shared" si="2"/>
        <v/>
      </c>
      <c r="Q22" s="186" t="str">
        <f t="shared" si="3"/>
        <v/>
      </c>
      <c r="R22" s="186" t="str">
        <f t="shared" si="4"/>
        <v/>
      </c>
      <c r="S22" s="186"/>
      <c r="T22" s="186" t="str">
        <f t="shared" si="5"/>
        <v/>
      </c>
      <c r="U22" s="186" t="str">
        <f t="shared" si="6"/>
        <v/>
      </c>
      <c r="V22" s="186" t="str">
        <f t="shared" si="7"/>
        <v/>
      </c>
    </row>
    <row r="23" spans="1:22" ht="25.5" x14ac:dyDescent="0.2">
      <c r="A23" s="1396"/>
      <c r="B23" s="846">
        <v>1.9</v>
      </c>
      <c r="C23" s="832" t="s">
        <v>1833</v>
      </c>
      <c r="D23" s="831">
        <f t="shared" si="8"/>
        <v>12</v>
      </c>
      <c r="E23" s="854"/>
      <c r="F23" s="854"/>
      <c r="G23" s="854"/>
      <c r="H23" s="843">
        <f t="shared" si="0"/>
        <v>0</v>
      </c>
      <c r="I23" s="856"/>
      <c r="J23" s="856"/>
      <c r="K23" s="856"/>
      <c r="L23" s="844">
        <f t="shared" si="1"/>
        <v>0</v>
      </c>
      <c r="M23" s="859"/>
      <c r="N23" s="859"/>
      <c r="O23" s="4"/>
      <c r="P23" s="186" t="str">
        <f t="shared" si="2"/>
        <v/>
      </c>
      <c r="Q23" s="186" t="str">
        <f t="shared" si="3"/>
        <v/>
      </c>
      <c r="R23" s="186" t="str">
        <f t="shared" si="4"/>
        <v/>
      </c>
      <c r="S23" s="186"/>
      <c r="T23" s="186" t="str">
        <f t="shared" si="5"/>
        <v/>
      </c>
      <c r="U23" s="186" t="str">
        <f t="shared" si="6"/>
        <v/>
      </c>
      <c r="V23" s="186" t="str">
        <f t="shared" si="7"/>
        <v/>
      </c>
    </row>
    <row r="24" spans="1:22" x14ac:dyDescent="0.2">
      <c r="A24" s="1396"/>
      <c r="B24" s="847">
        <v>1.1000000000000001</v>
      </c>
      <c r="C24" s="832" t="s">
        <v>1250</v>
      </c>
      <c r="D24" s="831">
        <f t="shared" si="8"/>
        <v>13</v>
      </c>
      <c r="E24" s="854"/>
      <c r="F24" s="854"/>
      <c r="G24" s="854"/>
      <c r="H24" s="843">
        <f t="shared" si="0"/>
        <v>0</v>
      </c>
      <c r="I24" s="856"/>
      <c r="J24" s="856"/>
      <c r="K24" s="856"/>
      <c r="L24" s="844">
        <f t="shared" si="1"/>
        <v>0</v>
      </c>
      <c r="M24" s="859"/>
      <c r="N24" s="859"/>
      <c r="O24" s="4"/>
      <c r="P24" s="186" t="str">
        <f t="shared" si="2"/>
        <v/>
      </c>
      <c r="Q24" s="186" t="str">
        <f t="shared" si="3"/>
        <v/>
      </c>
      <c r="R24" s="186" t="str">
        <f t="shared" si="4"/>
        <v/>
      </c>
      <c r="S24" s="186"/>
      <c r="T24" s="186" t="str">
        <f t="shared" si="5"/>
        <v/>
      </c>
      <c r="U24" s="186" t="str">
        <f t="shared" si="6"/>
        <v/>
      </c>
      <c r="V24" s="186" t="str">
        <f t="shared" si="7"/>
        <v/>
      </c>
    </row>
    <row r="25" spans="1:22" x14ac:dyDescent="0.2">
      <c r="A25" s="1396"/>
      <c r="B25" s="846">
        <v>1.1100000000000001</v>
      </c>
      <c r="C25" s="832" t="s">
        <v>1251</v>
      </c>
      <c r="D25" s="831">
        <f t="shared" si="8"/>
        <v>14</v>
      </c>
      <c r="E25" s="854"/>
      <c r="F25" s="854"/>
      <c r="G25" s="854"/>
      <c r="H25" s="843">
        <f t="shared" si="0"/>
        <v>0</v>
      </c>
      <c r="I25" s="856"/>
      <c r="J25" s="856"/>
      <c r="K25" s="856"/>
      <c r="L25" s="844">
        <f t="shared" si="1"/>
        <v>0</v>
      </c>
      <c r="M25" s="859"/>
      <c r="N25" s="859"/>
      <c r="O25" s="4"/>
      <c r="P25" s="186" t="str">
        <f t="shared" si="2"/>
        <v/>
      </c>
      <c r="Q25" s="186" t="str">
        <f t="shared" si="3"/>
        <v/>
      </c>
      <c r="R25" s="186" t="str">
        <f t="shared" si="4"/>
        <v/>
      </c>
      <c r="S25" s="186"/>
      <c r="T25" s="186" t="str">
        <f t="shared" si="5"/>
        <v/>
      </c>
      <c r="U25" s="186" t="str">
        <f t="shared" si="6"/>
        <v/>
      </c>
      <c r="V25" s="186" t="str">
        <f t="shared" si="7"/>
        <v/>
      </c>
    </row>
    <row r="26" spans="1:22" x14ac:dyDescent="0.2">
      <c r="A26" s="1396"/>
      <c r="B26" s="847">
        <v>1.1200000000000001</v>
      </c>
      <c r="C26" s="832" t="s">
        <v>1252</v>
      </c>
      <c r="D26" s="831">
        <f t="shared" si="8"/>
        <v>15</v>
      </c>
      <c r="E26" s="854"/>
      <c r="F26" s="854"/>
      <c r="G26" s="854"/>
      <c r="H26" s="843">
        <f t="shared" si="0"/>
        <v>0</v>
      </c>
      <c r="I26" s="856"/>
      <c r="J26" s="856"/>
      <c r="K26" s="856"/>
      <c r="L26" s="844">
        <f t="shared" si="1"/>
        <v>0</v>
      </c>
      <c r="M26" s="859"/>
      <c r="N26" s="859"/>
      <c r="O26" s="4"/>
      <c r="P26" s="186" t="str">
        <f t="shared" si="2"/>
        <v/>
      </c>
      <c r="Q26" s="186" t="str">
        <f t="shared" si="3"/>
        <v/>
      </c>
      <c r="R26" s="186" t="str">
        <f t="shared" si="4"/>
        <v/>
      </c>
      <c r="S26" s="186"/>
      <c r="T26" s="186" t="str">
        <f t="shared" si="5"/>
        <v/>
      </c>
      <c r="U26" s="186" t="str">
        <f t="shared" si="6"/>
        <v/>
      </c>
      <c r="V26" s="186" t="str">
        <f t="shared" si="7"/>
        <v/>
      </c>
    </row>
    <row r="27" spans="1:22" x14ac:dyDescent="0.2">
      <c r="A27" s="1396"/>
      <c r="B27" s="846">
        <v>1.1299999999999999</v>
      </c>
      <c r="C27" s="832" t="s">
        <v>1253</v>
      </c>
      <c r="D27" s="831">
        <f t="shared" si="8"/>
        <v>16</v>
      </c>
      <c r="E27" s="854"/>
      <c r="F27" s="854"/>
      <c r="G27" s="854"/>
      <c r="H27" s="843">
        <f t="shared" si="0"/>
        <v>0</v>
      </c>
      <c r="I27" s="856"/>
      <c r="J27" s="856"/>
      <c r="K27" s="856"/>
      <c r="L27" s="844">
        <f t="shared" si="1"/>
        <v>0</v>
      </c>
      <c r="M27" s="859"/>
      <c r="N27" s="859"/>
      <c r="O27" s="4"/>
      <c r="P27" s="186" t="str">
        <f t="shared" si="2"/>
        <v/>
      </c>
      <c r="Q27" s="186" t="str">
        <f t="shared" si="3"/>
        <v/>
      </c>
      <c r="R27" s="186" t="str">
        <f t="shared" si="4"/>
        <v/>
      </c>
      <c r="S27" s="186"/>
      <c r="T27" s="186" t="str">
        <f t="shared" si="5"/>
        <v/>
      </c>
      <c r="U27" s="186" t="str">
        <f t="shared" si="6"/>
        <v/>
      </c>
      <c r="V27" s="186" t="str">
        <f t="shared" si="7"/>
        <v/>
      </c>
    </row>
    <row r="28" spans="1:22" ht="25.5" x14ac:dyDescent="0.2">
      <c r="A28" s="1396"/>
      <c r="B28" s="847">
        <v>1.1399999999999999</v>
      </c>
      <c r="C28" s="832" t="s">
        <v>1254</v>
      </c>
      <c r="D28" s="831">
        <f t="shared" si="8"/>
        <v>17</v>
      </c>
      <c r="E28" s="854"/>
      <c r="F28" s="854"/>
      <c r="G28" s="854"/>
      <c r="H28" s="843">
        <f t="shared" si="0"/>
        <v>0</v>
      </c>
      <c r="I28" s="856"/>
      <c r="J28" s="856"/>
      <c r="K28" s="856"/>
      <c r="L28" s="844">
        <f t="shared" si="1"/>
        <v>0</v>
      </c>
      <c r="M28" s="859"/>
      <c r="N28" s="859"/>
      <c r="O28" s="4"/>
      <c r="P28" s="186" t="str">
        <f t="shared" si="2"/>
        <v/>
      </c>
      <c r="Q28" s="186" t="str">
        <f t="shared" si="3"/>
        <v/>
      </c>
      <c r="R28" s="186" t="str">
        <f t="shared" si="4"/>
        <v/>
      </c>
      <c r="S28" s="186"/>
      <c r="T28" s="186" t="str">
        <f t="shared" si="5"/>
        <v/>
      </c>
      <c r="U28" s="186" t="str">
        <f t="shared" si="6"/>
        <v/>
      </c>
      <c r="V28" s="186" t="str">
        <f t="shared" si="7"/>
        <v/>
      </c>
    </row>
    <row r="29" spans="1:22" ht="51" x14ac:dyDescent="0.2">
      <c r="A29" s="1396"/>
      <c r="B29" s="846">
        <v>1.1499999999999999</v>
      </c>
      <c r="C29" s="832" t="s">
        <v>1255</v>
      </c>
      <c r="D29" s="831">
        <f t="shared" si="8"/>
        <v>18</v>
      </c>
      <c r="E29" s="854"/>
      <c r="F29" s="854"/>
      <c r="G29" s="854"/>
      <c r="H29" s="843">
        <f t="shared" si="0"/>
        <v>0</v>
      </c>
      <c r="I29" s="856"/>
      <c r="J29" s="856"/>
      <c r="K29" s="856"/>
      <c r="L29" s="844">
        <f t="shared" si="1"/>
        <v>0</v>
      </c>
      <c r="M29" s="859"/>
      <c r="N29" s="859"/>
      <c r="O29" s="4"/>
      <c r="P29" s="186" t="str">
        <f t="shared" si="2"/>
        <v/>
      </c>
      <c r="Q29" s="186" t="str">
        <f t="shared" si="3"/>
        <v/>
      </c>
      <c r="R29" s="186" t="str">
        <f t="shared" si="4"/>
        <v/>
      </c>
      <c r="S29" s="186"/>
      <c r="T29" s="186" t="str">
        <f t="shared" si="5"/>
        <v/>
      </c>
      <c r="U29" s="186" t="str">
        <f t="shared" si="6"/>
        <v/>
      </c>
      <c r="V29" s="186" t="str">
        <f t="shared" si="7"/>
        <v/>
      </c>
    </row>
    <row r="30" spans="1:22" ht="38.25" x14ac:dyDescent="0.2">
      <c r="A30" s="848"/>
      <c r="B30" s="847">
        <v>1.1599999999999999</v>
      </c>
      <c r="C30" s="834" t="s">
        <v>1256</v>
      </c>
      <c r="D30" s="831">
        <f t="shared" si="8"/>
        <v>19</v>
      </c>
      <c r="E30" s="854"/>
      <c r="F30" s="854"/>
      <c r="G30" s="854"/>
      <c r="H30" s="843">
        <f t="shared" si="0"/>
        <v>0</v>
      </c>
      <c r="I30" s="856"/>
      <c r="J30" s="856"/>
      <c r="K30" s="856"/>
      <c r="L30" s="844">
        <f t="shared" si="1"/>
        <v>0</v>
      </c>
      <c r="M30" s="859"/>
      <c r="N30" s="859"/>
      <c r="O30" s="4"/>
      <c r="P30" s="186" t="str">
        <f t="shared" si="2"/>
        <v/>
      </c>
      <c r="Q30" s="186" t="str">
        <f t="shared" si="3"/>
        <v/>
      </c>
      <c r="R30" s="186" t="str">
        <f t="shared" si="4"/>
        <v/>
      </c>
      <c r="S30" s="186"/>
      <c r="T30" s="186" t="str">
        <f t="shared" si="5"/>
        <v/>
      </c>
      <c r="U30" s="186" t="str">
        <f t="shared" si="6"/>
        <v/>
      </c>
      <c r="V30" s="186" t="str">
        <f t="shared" si="7"/>
        <v/>
      </c>
    </row>
    <row r="31" spans="1:22" ht="38.25" x14ac:dyDescent="0.2">
      <c r="A31" s="349" t="s">
        <v>1257</v>
      </c>
      <c r="B31" s="847" t="s">
        <v>576</v>
      </c>
      <c r="C31" s="835" t="s">
        <v>1258</v>
      </c>
      <c r="D31" s="831">
        <f t="shared" si="8"/>
        <v>20</v>
      </c>
      <c r="E31" s="855"/>
      <c r="F31" s="855"/>
      <c r="G31" s="855"/>
      <c r="H31" s="843">
        <f t="shared" si="0"/>
        <v>0</v>
      </c>
      <c r="I31" s="856"/>
      <c r="J31" s="856"/>
      <c r="K31" s="856"/>
      <c r="L31" s="844">
        <f t="shared" si="1"/>
        <v>0</v>
      </c>
      <c r="M31" s="859"/>
      <c r="N31" s="859"/>
      <c r="O31" s="4"/>
      <c r="P31" s="186" t="str">
        <f t="shared" si="2"/>
        <v/>
      </c>
      <c r="Q31" s="186" t="str">
        <f t="shared" si="3"/>
        <v/>
      </c>
      <c r="R31" s="186" t="str">
        <f t="shared" si="4"/>
        <v/>
      </c>
      <c r="S31" s="186"/>
      <c r="T31" s="186" t="str">
        <f t="shared" si="5"/>
        <v/>
      </c>
      <c r="U31" s="186" t="str">
        <f t="shared" si="6"/>
        <v/>
      </c>
      <c r="V31" s="186" t="str">
        <f t="shared" si="7"/>
        <v/>
      </c>
    </row>
    <row r="32" spans="1:22" x14ac:dyDescent="0.2">
      <c r="A32" s="1397" t="s">
        <v>695</v>
      </c>
      <c r="B32" s="1398"/>
      <c r="C32" s="1398"/>
      <c r="D32" s="212">
        <f>+D31+1</f>
        <v>21</v>
      </c>
      <c r="E32" s="850">
        <f>SUM(E12:E31)-E13-E15-E21</f>
        <v>0</v>
      </c>
      <c r="F32" s="850">
        <f>SUM(F12:F31)-F13-F15-F21</f>
        <v>0</v>
      </c>
      <c r="G32" s="850">
        <f>SUM(G12:G31)-G13-G15-G21</f>
        <v>0</v>
      </c>
      <c r="H32" s="843">
        <f t="shared" si="0"/>
        <v>0</v>
      </c>
      <c r="I32" s="851">
        <f t="shared" ref="I32:N32" si="9">SUM(I12,I14,I16:I20,I22:I31)</f>
        <v>0</v>
      </c>
      <c r="J32" s="851">
        <f t="shared" si="9"/>
        <v>0</v>
      </c>
      <c r="K32" s="851">
        <f t="shared" si="9"/>
        <v>0</v>
      </c>
      <c r="L32" s="851">
        <f t="shared" si="9"/>
        <v>0</v>
      </c>
      <c r="M32" s="851">
        <f t="shared" si="9"/>
        <v>0</v>
      </c>
      <c r="N32" s="851">
        <f t="shared" si="9"/>
        <v>0</v>
      </c>
      <c r="O32" s="4"/>
      <c r="P32" s="4"/>
      <c r="Q32" s="4"/>
      <c r="R32" s="4"/>
      <c r="S32" s="4"/>
      <c r="T32" s="4"/>
    </row>
    <row r="33" spans="1:20" x14ac:dyDescent="0.2">
      <c r="A33" s="10"/>
      <c r="B33" s="1403" t="s">
        <v>1839</v>
      </c>
      <c r="C33" s="1404"/>
      <c r="D33" s="1404"/>
      <c r="E33" s="1404"/>
      <c r="F33" s="1404"/>
      <c r="G33" s="182"/>
      <c r="H33" s="182"/>
      <c r="I33" s="4"/>
      <c r="J33" s="4"/>
      <c r="K33" s="4"/>
      <c r="L33" s="4"/>
      <c r="M33" s="4"/>
      <c r="N33" s="4"/>
      <c r="O33" s="4"/>
      <c r="P33" s="4"/>
      <c r="Q33" s="4"/>
      <c r="R33" s="4"/>
      <c r="S33" s="4"/>
      <c r="T33" s="4"/>
    </row>
    <row r="34" spans="1:20" x14ac:dyDescent="0.2">
      <c r="A34" s="10"/>
      <c r="B34" s="1404"/>
      <c r="C34" s="1404"/>
      <c r="D34" s="1404"/>
      <c r="E34" s="1404"/>
      <c r="F34" s="1404"/>
      <c r="G34" s="182"/>
      <c r="H34" s="182"/>
      <c r="I34" s="4"/>
      <c r="J34" s="4"/>
      <c r="K34" s="4"/>
      <c r="L34" s="4"/>
      <c r="M34" s="4"/>
      <c r="N34" s="4"/>
      <c r="O34" s="4"/>
      <c r="P34" s="4"/>
      <c r="Q34" s="4"/>
      <c r="R34" s="4"/>
      <c r="S34" s="4"/>
      <c r="T34" s="4"/>
    </row>
    <row r="35" spans="1:20" x14ac:dyDescent="0.2">
      <c r="A35" s="10"/>
      <c r="B35" s="1404"/>
      <c r="C35" s="1404"/>
      <c r="D35" s="1404"/>
      <c r="E35" s="1404"/>
      <c r="F35" s="1404"/>
      <c r="G35" s="182"/>
      <c r="H35" s="182"/>
      <c r="I35" s="4"/>
      <c r="J35" s="4"/>
      <c r="K35" s="4"/>
      <c r="L35" s="4"/>
      <c r="M35" s="4"/>
      <c r="N35" s="4"/>
      <c r="O35" s="4"/>
      <c r="P35" s="4"/>
      <c r="Q35" s="4"/>
      <c r="R35" s="4"/>
      <c r="S35" s="4"/>
      <c r="T35" s="4"/>
    </row>
    <row r="36" spans="1:20" ht="11.25" customHeight="1" x14ac:dyDescent="0.2">
      <c r="A36" s="10"/>
      <c r="B36" s="1404"/>
      <c r="C36" s="1404"/>
      <c r="D36" s="1404"/>
      <c r="E36" s="1404"/>
      <c r="F36" s="1404"/>
      <c r="G36" s="182"/>
      <c r="H36" s="182"/>
      <c r="I36" s="4"/>
      <c r="J36" s="4"/>
      <c r="K36" s="4"/>
      <c r="L36" s="4"/>
      <c r="M36" s="4"/>
      <c r="N36" s="4"/>
      <c r="O36" s="4"/>
      <c r="P36" s="4"/>
      <c r="Q36" s="4"/>
      <c r="R36" s="4"/>
      <c r="S36" s="4"/>
      <c r="T36" s="4"/>
    </row>
    <row r="37" spans="1:20" hidden="1" x14ac:dyDescent="0.2">
      <c r="A37" s="10"/>
      <c r="B37" s="1404"/>
      <c r="C37" s="1404"/>
      <c r="D37" s="1404"/>
      <c r="E37" s="1404"/>
      <c r="F37" s="1404"/>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402" t="str">
        <f>i.04130!C111</f>
        <v xml:space="preserve">/................................../   </v>
      </c>
      <c r="E42" s="1402"/>
      <c r="F42" s="4" t="str">
        <f>i.04130!E111</f>
        <v>/…....................../</v>
      </c>
      <c r="I42" s="4"/>
      <c r="J42" s="4"/>
      <c r="K42" s="4"/>
      <c r="L42" s="4"/>
      <c r="M42" s="4"/>
      <c r="N42" s="4"/>
      <c r="O42" s="4"/>
      <c r="P42" s="4"/>
    </row>
    <row r="43" spans="1:20" x14ac:dyDescent="0.2">
      <c r="A43" s="4"/>
      <c r="B43" s="172"/>
      <c r="C43" s="4"/>
      <c r="D43" s="1402"/>
      <c r="E43" s="1402"/>
      <c r="F43" s="4"/>
      <c r="G43" s="4"/>
      <c r="H43" s="4"/>
      <c r="I43" s="4"/>
      <c r="J43" s="4"/>
      <c r="K43" s="4"/>
      <c r="L43" s="4"/>
      <c r="M43" s="4"/>
      <c r="N43" s="4"/>
      <c r="O43" s="4"/>
      <c r="P43" s="4"/>
    </row>
    <row r="44" spans="1:20" x14ac:dyDescent="0.2">
      <c r="A44" s="367"/>
      <c r="B44" s="860"/>
      <c r="C44" s="4" t="str">
        <f>i.04130!B113</f>
        <v xml:space="preserve"> Ерөнхий нягтлан бодогч  </v>
      </c>
      <c r="D44" s="1402" t="str">
        <f>i.04130!C113</f>
        <v xml:space="preserve">/.................................../   </v>
      </c>
      <c r="E44" s="1402"/>
      <c r="F44" s="4" t="str">
        <f>i.04130!E113</f>
        <v>/…................../</v>
      </c>
      <c r="G44" s="4"/>
      <c r="H44" s="4"/>
      <c r="I44" s="4"/>
      <c r="J44" s="4"/>
      <c r="K44" s="4"/>
      <c r="L44" s="4"/>
      <c r="M44" s="4"/>
      <c r="N44" s="4"/>
      <c r="O44" s="4"/>
      <c r="P44" s="4"/>
      <c r="Q44" s="4"/>
      <c r="R44" s="4"/>
      <c r="S44" s="4"/>
      <c r="T44" s="4"/>
    </row>
    <row r="45" spans="1:20" x14ac:dyDescent="0.2">
      <c r="A45" s="10"/>
      <c r="B45" s="172"/>
      <c r="C45" s="4"/>
      <c r="D45" s="1402"/>
      <c r="E45" s="1402"/>
      <c r="F45" s="4"/>
      <c r="G45" s="4"/>
      <c r="H45" s="4"/>
      <c r="I45" s="4"/>
      <c r="J45" s="4"/>
      <c r="K45" s="4"/>
      <c r="L45" s="4"/>
      <c r="M45" s="4"/>
      <c r="N45" s="4"/>
      <c r="O45" s="4"/>
      <c r="P45" s="4"/>
      <c r="Q45" s="4"/>
      <c r="R45" s="4"/>
      <c r="S45" s="4"/>
      <c r="T45" s="4"/>
    </row>
    <row r="46" spans="1:20" x14ac:dyDescent="0.2">
      <c r="A46" s="861"/>
      <c r="B46" s="172"/>
      <c r="C46" s="5" t="str">
        <f>i.04130!B115</f>
        <v>…...............................................</v>
      </c>
      <c r="D46" s="1402" t="str">
        <f>i.04130!C115</f>
        <v xml:space="preserve">/................................../   </v>
      </c>
      <c r="E46" s="1402"/>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D44:E44"/>
    <mergeCell ref="D45:E45"/>
    <mergeCell ref="D46:E46"/>
    <mergeCell ref="N9:N10"/>
    <mergeCell ref="A12:A29"/>
    <mergeCell ref="A32:C32"/>
    <mergeCell ref="B33:F37"/>
    <mergeCell ref="D42:E42"/>
    <mergeCell ref="D43:E43"/>
    <mergeCell ref="K1:N3"/>
    <mergeCell ref="A5:N5"/>
    <mergeCell ref="A7:D7"/>
    <mergeCell ref="K7:N7"/>
    <mergeCell ref="A9:A10"/>
    <mergeCell ref="B9:C10"/>
    <mergeCell ref="D9:D10"/>
    <mergeCell ref="E9:H9"/>
    <mergeCell ref="I9:L9"/>
    <mergeCell ref="M9:M10"/>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37"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816"/>
      <c r="B1" s="4"/>
      <c r="C1" s="824"/>
      <c r="D1" s="1384" t="s">
        <v>1840</v>
      </c>
      <c r="E1" s="1384"/>
      <c r="F1" s="1384"/>
      <c r="G1" s="1384"/>
      <c r="H1" s="1384"/>
      <c r="J1" s="4"/>
      <c r="K1" s="4"/>
      <c r="L1" s="4"/>
      <c r="M1" s="4"/>
      <c r="N1" s="4"/>
      <c r="O1" s="4"/>
      <c r="P1" s="4"/>
      <c r="Q1" s="4"/>
      <c r="R1" s="4"/>
      <c r="S1" s="4"/>
      <c r="T1" s="4"/>
      <c r="U1" s="4"/>
    </row>
    <row r="2" spans="1:21" x14ac:dyDescent="0.2">
      <c r="A2" s="816"/>
      <c r="B2" s="4"/>
      <c r="C2" s="5"/>
      <c r="D2" s="1384"/>
      <c r="E2" s="1384"/>
      <c r="F2" s="1384"/>
      <c r="G2" s="1384"/>
      <c r="H2" s="1384"/>
      <c r="J2" s="4"/>
      <c r="K2" s="4"/>
      <c r="L2" s="4"/>
      <c r="M2" s="4"/>
      <c r="N2" s="4"/>
      <c r="O2" s="4"/>
      <c r="P2" s="4"/>
      <c r="Q2" s="4"/>
      <c r="R2" s="4"/>
      <c r="S2" s="4"/>
      <c r="T2" s="4"/>
      <c r="U2" s="4"/>
    </row>
    <row r="3" spans="1:21" x14ac:dyDescent="0.2">
      <c r="A3" s="816"/>
      <c r="B3" s="4"/>
      <c r="C3" s="5"/>
      <c r="D3" s="1384"/>
      <c r="E3" s="1384"/>
      <c r="F3" s="1384"/>
      <c r="G3" s="1384"/>
      <c r="H3" s="1384"/>
      <c r="J3" s="4"/>
      <c r="K3" s="4"/>
      <c r="L3" s="4"/>
      <c r="M3" s="4"/>
      <c r="N3" s="4"/>
      <c r="O3" s="4"/>
      <c r="P3" s="4"/>
      <c r="Q3" s="4"/>
      <c r="R3" s="4"/>
      <c r="S3" s="4"/>
      <c r="T3" s="4"/>
      <c r="U3" s="4"/>
    </row>
    <row r="4" spans="1:21" x14ac:dyDescent="0.2">
      <c r="A4" s="816"/>
      <c r="B4" s="4"/>
      <c r="C4" s="5"/>
      <c r="D4" s="4"/>
      <c r="E4" s="4"/>
      <c r="F4" s="4"/>
      <c r="G4" s="4"/>
      <c r="H4" s="4"/>
      <c r="I4" s="4"/>
      <c r="J4" s="4"/>
      <c r="K4" s="4"/>
      <c r="L4" s="4"/>
      <c r="M4" s="4"/>
      <c r="N4" s="4"/>
      <c r="O4" s="4"/>
      <c r="P4" s="4"/>
      <c r="Q4" s="4"/>
      <c r="R4" s="4"/>
      <c r="S4" s="4"/>
      <c r="T4" s="4"/>
      <c r="U4" s="4"/>
    </row>
    <row r="5" spans="1:21" ht="16.5" customHeight="1" x14ac:dyDescent="0.2">
      <c r="A5" s="1385" t="s">
        <v>1841</v>
      </c>
      <c r="B5" s="1385"/>
      <c r="C5" s="1385"/>
      <c r="D5" s="1385"/>
      <c r="E5" s="1385"/>
      <c r="F5" s="1385"/>
      <c r="G5" s="1385"/>
      <c r="H5" s="1385"/>
      <c r="I5" s="4"/>
      <c r="J5" s="4"/>
      <c r="K5" s="4"/>
      <c r="L5" s="4"/>
      <c r="M5" s="4"/>
      <c r="N5" s="4"/>
      <c r="O5" s="4"/>
      <c r="P5" s="4"/>
      <c r="Q5" s="4"/>
      <c r="R5" s="4"/>
      <c r="S5" s="4"/>
      <c r="T5" s="4"/>
      <c r="U5" s="4"/>
    </row>
    <row r="6" spans="1:21" x14ac:dyDescent="0.2">
      <c r="A6" s="816"/>
      <c r="B6" s="4"/>
      <c r="C6" s="5"/>
      <c r="D6" s="4"/>
      <c r="E6" s="4"/>
      <c r="F6" s="4"/>
      <c r="G6" s="4"/>
      <c r="H6" s="4"/>
      <c r="I6" s="4"/>
      <c r="J6" s="4"/>
      <c r="K6" s="4"/>
      <c r="L6" s="4"/>
      <c r="M6" s="4"/>
      <c r="N6" s="4"/>
      <c r="O6" s="4"/>
      <c r="P6" s="4"/>
      <c r="Q6" s="4"/>
      <c r="R6" s="4"/>
      <c r="S6" s="4"/>
      <c r="T6" s="4"/>
      <c r="U6" s="4"/>
    </row>
    <row r="7" spans="1:21" ht="12.75" customHeight="1" x14ac:dyDescent="0.2">
      <c r="A7" s="1399" t="str">
        <f>i.04130!A6</f>
        <v xml:space="preserve">Даатгагчийн нэр: </v>
      </c>
      <c r="B7" s="1399"/>
      <c r="C7" s="1399"/>
      <c r="D7" s="1399"/>
      <c r="E7" s="1400" t="str">
        <f>i.04130!D6</f>
        <v>20.. оны .. сарын ..-ны өдөр</v>
      </c>
      <c r="F7" s="1400"/>
      <c r="G7" s="1400"/>
      <c r="H7" s="1400"/>
      <c r="I7" s="4"/>
      <c r="J7" s="4"/>
      <c r="K7" s="4"/>
      <c r="L7" s="4"/>
      <c r="M7" s="4"/>
      <c r="N7" s="4"/>
      <c r="O7" s="4"/>
      <c r="P7" s="4"/>
      <c r="Q7" s="4"/>
      <c r="R7" s="4"/>
      <c r="S7" s="4"/>
      <c r="T7" s="4"/>
      <c r="U7" s="4"/>
    </row>
    <row r="8" spans="1:21" x14ac:dyDescent="0.2">
      <c r="C8" s="370"/>
      <c r="D8" s="826"/>
      <c r="E8" s="827"/>
      <c r="H8" s="748" t="s">
        <v>257</v>
      </c>
      <c r="I8" s="4"/>
      <c r="J8" s="4"/>
      <c r="K8" s="4"/>
      <c r="L8" s="4"/>
      <c r="M8" s="4"/>
      <c r="N8" s="4"/>
      <c r="O8" s="4"/>
      <c r="P8" s="4"/>
      <c r="Q8" s="4"/>
      <c r="R8" s="4"/>
      <c r="S8" s="4"/>
      <c r="T8" s="4"/>
      <c r="U8" s="4"/>
    </row>
    <row r="9" spans="1:21" x14ac:dyDescent="0.2">
      <c r="A9" s="1388" t="s">
        <v>1236</v>
      </c>
      <c r="B9" s="1388" t="s">
        <v>699</v>
      </c>
      <c r="C9" s="1388"/>
      <c r="D9" s="1389" t="s">
        <v>270</v>
      </c>
      <c r="E9" s="1390" t="s">
        <v>1449</v>
      </c>
      <c r="F9" s="1391"/>
      <c r="G9" s="1391"/>
      <c r="H9" s="1392"/>
      <c r="I9" s="761"/>
      <c r="J9" s="761"/>
      <c r="K9" s="761"/>
      <c r="L9" s="761"/>
      <c r="M9" s="761"/>
      <c r="N9" s="761"/>
      <c r="O9" s="761"/>
      <c r="P9" s="761"/>
      <c r="Q9" s="761"/>
      <c r="R9" s="761"/>
      <c r="S9" s="761"/>
      <c r="T9" s="761"/>
      <c r="U9" s="761"/>
    </row>
    <row r="10" spans="1:21" s="828" customFormat="1" x14ac:dyDescent="0.2">
      <c r="A10" s="1388"/>
      <c r="B10" s="1388"/>
      <c r="C10" s="1388"/>
      <c r="D10" s="1389"/>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29" t="s">
        <v>261</v>
      </c>
      <c r="C11" s="220" t="s">
        <v>272</v>
      </c>
      <c r="D11" s="220" t="s">
        <v>1238</v>
      </c>
      <c r="E11" s="212">
        <v>1</v>
      </c>
      <c r="F11" s="212">
        <v>2</v>
      </c>
      <c r="G11" s="212">
        <v>3</v>
      </c>
      <c r="H11" s="212">
        <v>4</v>
      </c>
      <c r="I11" s="4"/>
      <c r="J11" s="4"/>
      <c r="K11" s="4"/>
      <c r="L11" s="4"/>
      <c r="M11" s="4"/>
      <c r="N11" s="4"/>
      <c r="O11" s="4"/>
      <c r="P11" s="4"/>
      <c r="Q11" s="4"/>
      <c r="R11" s="4"/>
      <c r="S11" s="4"/>
      <c r="T11" s="4"/>
      <c r="U11" s="4"/>
    </row>
    <row r="12" spans="1:21" ht="25.5" x14ac:dyDescent="0.2">
      <c r="A12" s="1396" t="s">
        <v>1239</v>
      </c>
      <c r="B12" s="862" t="s">
        <v>547</v>
      </c>
      <c r="C12" s="830" t="s">
        <v>1240</v>
      </c>
      <c r="D12" s="831">
        <v>1</v>
      </c>
      <c r="E12" s="116"/>
      <c r="F12" s="116"/>
      <c r="G12" s="116"/>
      <c r="H12" s="843">
        <f>+E12+F12-G12</f>
        <v>0</v>
      </c>
      <c r="I12" s="4"/>
      <c r="J12" s="4"/>
      <c r="K12" s="4"/>
      <c r="L12" s="4"/>
      <c r="M12" s="4"/>
      <c r="N12" s="4"/>
      <c r="O12" s="4"/>
      <c r="P12" s="4"/>
      <c r="Q12" s="4"/>
      <c r="R12" s="4"/>
      <c r="S12" s="4"/>
      <c r="T12" s="4"/>
      <c r="U12" s="4"/>
    </row>
    <row r="13" spans="1:21" x14ac:dyDescent="0.2">
      <c r="A13" s="1396"/>
      <c r="B13" s="863" t="s">
        <v>275</v>
      </c>
      <c r="C13" s="830" t="s">
        <v>1824</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2">
      <c r="A14" s="1396"/>
      <c r="B14" s="863">
        <v>1.2</v>
      </c>
      <c r="C14" s="832" t="s">
        <v>1242</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2">
      <c r="A15" s="1396"/>
      <c r="B15" s="863" t="s">
        <v>290</v>
      </c>
      <c r="C15" s="830" t="s">
        <v>1824</v>
      </c>
      <c r="D15" s="831">
        <f>+D14+1</f>
        <v>4</v>
      </c>
      <c r="E15" s="116"/>
      <c r="F15" s="116"/>
      <c r="G15" s="116"/>
      <c r="H15" s="843">
        <f t="shared" si="0"/>
        <v>0</v>
      </c>
      <c r="I15" s="4"/>
      <c r="J15" s="4"/>
      <c r="K15" s="4"/>
      <c r="L15" s="4"/>
      <c r="M15" s="4"/>
      <c r="N15" s="4"/>
      <c r="O15" s="4"/>
      <c r="P15" s="4"/>
      <c r="Q15" s="4"/>
      <c r="R15" s="4"/>
      <c r="S15" s="4"/>
      <c r="T15" s="4"/>
      <c r="U15" s="4"/>
    </row>
    <row r="16" spans="1:21" x14ac:dyDescent="0.2">
      <c r="A16" s="1396"/>
      <c r="B16" s="863">
        <v>1.3</v>
      </c>
      <c r="C16" s="832" t="s">
        <v>1243</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2">
      <c r="A17" s="1396"/>
      <c r="B17" s="863">
        <f>+B16+0.1</f>
        <v>1.4000000000000001</v>
      </c>
      <c r="C17" s="832" t="s">
        <v>1244</v>
      </c>
      <c r="D17" s="831">
        <f t="shared" si="1"/>
        <v>6</v>
      </c>
      <c r="E17" s="116"/>
      <c r="F17" s="116"/>
      <c r="G17" s="116"/>
      <c r="H17" s="843">
        <f t="shared" si="0"/>
        <v>0</v>
      </c>
      <c r="I17" s="4"/>
      <c r="J17" s="4"/>
      <c r="K17" s="4"/>
      <c r="L17" s="4"/>
      <c r="M17" s="4"/>
      <c r="N17" s="4"/>
      <c r="O17" s="4"/>
      <c r="P17" s="4"/>
      <c r="Q17" s="4"/>
      <c r="R17" s="4"/>
      <c r="S17" s="4"/>
      <c r="T17" s="4"/>
      <c r="U17" s="4"/>
    </row>
    <row r="18" spans="1:21" x14ac:dyDescent="0.2">
      <c r="A18" s="1396"/>
      <c r="B18" s="863">
        <f>+B17+0.1</f>
        <v>1.5000000000000002</v>
      </c>
      <c r="C18" s="832" t="s">
        <v>1245</v>
      </c>
      <c r="D18" s="831">
        <f t="shared" si="1"/>
        <v>7</v>
      </c>
      <c r="E18" s="116"/>
      <c r="F18" s="116"/>
      <c r="G18" s="116"/>
      <c r="H18" s="843">
        <f t="shared" si="0"/>
        <v>0</v>
      </c>
      <c r="I18" s="4"/>
      <c r="J18" s="4"/>
      <c r="K18" s="4"/>
      <c r="L18" s="4"/>
      <c r="M18" s="4"/>
      <c r="N18" s="4"/>
      <c r="O18" s="4"/>
      <c r="P18" s="4"/>
      <c r="Q18" s="4"/>
      <c r="R18" s="4"/>
      <c r="S18" s="4"/>
      <c r="T18" s="4"/>
      <c r="U18" s="4"/>
    </row>
    <row r="19" spans="1:21" x14ac:dyDescent="0.2">
      <c r="A19" s="1396"/>
      <c r="B19" s="863">
        <f>+B18+0.1</f>
        <v>1.6000000000000003</v>
      </c>
      <c r="C19" s="832" t="s">
        <v>1246</v>
      </c>
      <c r="D19" s="831">
        <f t="shared" si="1"/>
        <v>8</v>
      </c>
      <c r="E19" s="116"/>
      <c r="F19" s="116"/>
      <c r="G19" s="116"/>
      <c r="H19" s="843">
        <f t="shared" si="0"/>
        <v>0</v>
      </c>
      <c r="I19" s="4"/>
      <c r="J19" s="4"/>
      <c r="K19" s="4"/>
      <c r="L19" s="4"/>
      <c r="M19" s="4"/>
      <c r="N19" s="4"/>
      <c r="O19" s="4"/>
      <c r="P19" s="4"/>
      <c r="Q19" s="4"/>
      <c r="R19" s="4"/>
      <c r="S19" s="4"/>
      <c r="T19" s="4"/>
      <c r="U19" s="4"/>
    </row>
    <row r="20" spans="1:21" x14ac:dyDescent="0.2">
      <c r="A20" s="1396"/>
      <c r="B20" s="863">
        <f>+B19+0.1</f>
        <v>1.7000000000000004</v>
      </c>
      <c r="C20" s="832" t="s">
        <v>1247</v>
      </c>
      <c r="D20" s="831">
        <f t="shared" si="1"/>
        <v>9</v>
      </c>
      <c r="E20" s="116"/>
      <c r="F20" s="116"/>
      <c r="G20" s="116"/>
      <c r="H20" s="843">
        <f t="shared" si="0"/>
        <v>0</v>
      </c>
      <c r="I20" s="4"/>
      <c r="J20" s="4"/>
      <c r="K20" s="4"/>
      <c r="L20" s="4"/>
      <c r="M20" s="4"/>
      <c r="N20" s="4"/>
      <c r="O20" s="4"/>
      <c r="P20" s="4"/>
      <c r="Q20" s="4"/>
      <c r="R20" s="4"/>
      <c r="S20" s="4"/>
      <c r="T20" s="4"/>
      <c r="U20" s="4"/>
    </row>
    <row r="21" spans="1:21" ht="25.5" x14ac:dyDescent="0.2">
      <c r="A21" s="1396"/>
      <c r="B21" s="863" t="s">
        <v>1832</v>
      </c>
      <c r="C21" s="830" t="s">
        <v>1825</v>
      </c>
      <c r="D21" s="831">
        <f t="shared" si="1"/>
        <v>10</v>
      </c>
      <c r="E21" s="116"/>
      <c r="F21" s="116"/>
      <c r="G21" s="116"/>
      <c r="H21" s="843">
        <f t="shared" si="0"/>
        <v>0</v>
      </c>
      <c r="I21" s="4"/>
      <c r="J21" s="4"/>
      <c r="K21" s="4"/>
      <c r="L21" s="4"/>
      <c r="M21" s="4"/>
      <c r="N21" s="4"/>
      <c r="O21" s="4"/>
      <c r="P21" s="4"/>
      <c r="Q21" s="4"/>
      <c r="R21" s="4"/>
      <c r="S21" s="4"/>
      <c r="T21" s="4"/>
      <c r="U21" s="4"/>
    </row>
    <row r="22" spans="1:21" x14ac:dyDescent="0.2">
      <c r="A22" s="1396"/>
      <c r="B22" s="864">
        <v>1.8</v>
      </c>
      <c r="C22" s="832" t="s">
        <v>1248</v>
      </c>
      <c r="D22" s="831">
        <f t="shared" si="1"/>
        <v>11</v>
      </c>
      <c r="E22" s="116"/>
      <c r="F22" s="116"/>
      <c r="G22" s="116"/>
      <c r="H22" s="843">
        <f t="shared" si="0"/>
        <v>0</v>
      </c>
      <c r="I22" s="4"/>
      <c r="J22" s="4"/>
      <c r="K22" s="4"/>
      <c r="L22" s="4"/>
      <c r="M22" s="4"/>
      <c r="N22" s="4"/>
      <c r="O22" s="4"/>
      <c r="P22" s="4"/>
      <c r="Q22" s="4"/>
      <c r="R22" s="4"/>
      <c r="S22" s="4"/>
      <c r="T22" s="4"/>
      <c r="U22" s="4"/>
    </row>
    <row r="23" spans="1:21" ht="25.5" x14ac:dyDescent="0.2">
      <c r="A23" s="1396"/>
      <c r="B23" s="864">
        <v>1.9</v>
      </c>
      <c r="C23" s="832" t="s">
        <v>1833</v>
      </c>
      <c r="D23" s="831">
        <f t="shared" si="1"/>
        <v>12</v>
      </c>
      <c r="E23" s="116"/>
      <c r="F23" s="116"/>
      <c r="G23" s="116"/>
      <c r="H23" s="843">
        <f t="shared" si="0"/>
        <v>0</v>
      </c>
      <c r="I23" s="4"/>
      <c r="J23" s="4"/>
      <c r="K23" s="4"/>
      <c r="L23" s="4"/>
      <c r="M23" s="4"/>
      <c r="N23" s="4"/>
      <c r="O23" s="4"/>
      <c r="P23" s="4"/>
      <c r="Q23" s="4"/>
      <c r="R23" s="4"/>
      <c r="S23" s="4"/>
      <c r="T23" s="4"/>
      <c r="U23" s="4"/>
    </row>
    <row r="24" spans="1:21" x14ac:dyDescent="0.2">
      <c r="A24" s="1396"/>
      <c r="B24" s="865">
        <v>1.1000000000000001</v>
      </c>
      <c r="C24" s="832" t="s">
        <v>1250</v>
      </c>
      <c r="D24" s="831">
        <f t="shared" si="1"/>
        <v>13</v>
      </c>
      <c r="E24" s="116"/>
      <c r="F24" s="116"/>
      <c r="G24" s="116"/>
      <c r="H24" s="843">
        <f t="shared" si="0"/>
        <v>0</v>
      </c>
      <c r="I24" s="4"/>
      <c r="J24" s="4"/>
      <c r="K24" s="4"/>
      <c r="L24" s="4"/>
      <c r="M24" s="4"/>
      <c r="N24" s="4"/>
      <c r="O24" s="4"/>
      <c r="P24" s="4"/>
      <c r="Q24" s="4"/>
      <c r="R24" s="4"/>
      <c r="S24" s="4"/>
      <c r="T24" s="4"/>
      <c r="U24" s="4"/>
    </row>
    <row r="25" spans="1:21" x14ac:dyDescent="0.2">
      <c r="A25" s="1396"/>
      <c r="B25" s="864">
        <v>1.1100000000000001</v>
      </c>
      <c r="C25" s="832" t="s">
        <v>1251</v>
      </c>
      <c r="D25" s="831">
        <f t="shared" si="1"/>
        <v>14</v>
      </c>
      <c r="E25" s="116"/>
      <c r="F25" s="116"/>
      <c r="G25" s="116"/>
      <c r="H25" s="843">
        <f t="shared" si="0"/>
        <v>0</v>
      </c>
      <c r="I25" s="4"/>
      <c r="J25" s="4"/>
      <c r="K25" s="4"/>
      <c r="L25" s="4"/>
      <c r="M25" s="4"/>
      <c r="N25" s="4"/>
      <c r="O25" s="4"/>
      <c r="P25" s="4"/>
      <c r="Q25" s="4"/>
      <c r="R25" s="4"/>
      <c r="S25" s="4"/>
      <c r="T25" s="4"/>
      <c r="U25" s="4"/>
    </row>
    <row r="26" spans="1:21" x14ac:dyDescent="0.2">
      <c r="A26" s="1396"/>
      <c r="B26" s="865">
        <v>1.1200000000000001</v>
      </c>
      <c r="C26" s="832" t="s">
        <v>1252</v>
      </c>
      <c r="D26" s="831">
        <f t="shared" si="1"/>
        <v>15</v>
      </c>
      <c r="E26" s="116"/>
      <c r="F26" s="116"/>
      <c r="G26" s="116"/>
      <c r="H26" s="843">
        <f t="shared" si="0"/>
        <v>0</v>
      </c>
      <c r="I26" s="4"/>
      <c r="J26" s="4"/>
      <c r="K26" s="4"/>
      <c r="L26" s="4"/>
      <c r="M26" s="4"/>
      <c r="N26" s="4"/>
      <c r="O26" s="4"/>
      <c r="P26" s="4"/>
      <c r="Q26" s="4"/>
      <c r="R26" s="4"/>
      <c r="S26" s="4"/>
      <c r="T26" s="4"/>
      <c r="U26" s="4"/>
    </row>
    <row r="27" spans="1:21" x14ac:dyDescent="0.2">
      <c r="A27" s="1396"/>
      <c r="B27" s="864">
        <v>1.1299999999999999</v>
      </c>
      <c r="C27" s="832" t="s">
        <v>1253</v>
      </c>
      <c r="D27" s="831">
        <f t="shared" si="1"/>
        <v>16</v>
      </c>
      <c r="E27" s="116"/>
      <c r="F27" s="116"/>
      <c r="G27" s="116"/>
      <c r="H27" s="843">
        <f t="shared" si="0"/>
        <v>0</v>
      </c>
      <c r="I27" s="4"/>
      <c r="J27" s="4"/>
      <c r="K27" s="4"/>
      <c r="L27" s="4"/>
      <c r="M27" s="4"/>
      <c r="N27" s="4"/>
      <c r="O27" s="4"/>
      <c r="P27" s="4"/>
      <c r="Q27" s="4"/>
      <c r="R27" s="4"/>
      <c r="S27" s="4"/>
      <c r="T27" s="4"/>
      <c r="U27" s="4"/>
    </row>
    <row r="28" spans="1:21" ht="25.5" x14ac:dyDescent="0.2">
      <c r="A28" s="1396"/>
      <c r="B28" s="865">
        <v>1.1399999999999999</v>
      </c>
      <c r="C28" s="832" t="s">
        <v>1254</v>
      </c>
      <c r="D28" s="831">
        <f t="shared" si="1"/>
        <v>17</v>
      </c>
      <c r="E28" s="116"/>
      <c r="F28" s="116"/>
      <c r="G28" s="116"/>
      <c r="H28" s="843">
        <f t="shared" si="0"/>
        <v>0</v>
      </c>
      <c r="I28" s="4"/>
      <c r="J28" s="4"/>
      <c r="K28" s="4"/>
      <c r="L28" s="4"/>
      <c r="M28" s="4"/>
      <c r="N28" s="4"/>
      <c r="O28" s="4"/>
      <c r="P28" s="4"/>
      <c r="Q28" s="4"/>
      <c r="R28" s="4"/>
      <c r="S28" s="4"/>
      <c r="T28" s="4"/>
      <c r="U28" s="4"/>
    </row>
    <row r="29" spans="1:21" ht="51" x14ac:dyDescent="0.2">
      <c r="A29" s="1396"/>
      <c r="B29" s="864">
        <v>1.1499999999999999</v>
      </c>
      <c r="C29" s="832" t="s">
        <v>1255</v>
      </c>
      <c r="D29" s="831">
        <f t="shared" si="1"/>
        <v>18</v>
      </c>
      <c r="E29" s="116"/>
      <c r="F29" s="116"/>
      <c r="G29" s="116"/>
      <c r="H29" s="843">
        <f t="shared" si="0"/>
        <v>0</v>
      </c>
      <c r="I29" s="4"/>
      <c r="J29" s="4"/>
      <c r="K29" s="4"/>
      <c r="L29" s="4"/>
      <c r="M29" s="4"/>
      <c r="N29" s="4"/>
      <c r="O29" s="4"/>
      <c r="P29" s="4"/>
      <c r="Q29" s="4"/>
      <c r="R29" s="4"/>
      <c r="S29" s="4"/>
      <c r="T29" s="4"/>
      <c r="U29" s="4"/>
    </row>
    <row r="30" spans="1:21" ht="38.25" x14ac:dyDescent="0.2">
      <c r="A30" s="848"/>
      <c r="B30" s="865">
        <v>1.1599999999999999</v>
      </c>
      <c r="C30" s="834" t="s">
        <v>1256</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2">
      <c r="A31" s="349" t="s">
        <v>1257</v>
      </c>
      <c r="B31" s="865" t="s">
        <v>576</v>
      </c>
      <c r="C31" s="835" t="s">
        <v>1258</v>
      </c>
      <c r="D31" s="831">
        <f t="shared" si="1"/>
        <v>20</v>
      </c>
      <c r="E31" s="849"/>
      <c r="F31" s="849"/>
      <c r="G31" s="849"/>
      <c r="H31" s="843">
        <f t="shared" si="0"/>
        <v>0</v>
      </c>
      <c r="I31" s="4"/>
      <c r="J31" s="4"/>
      <c r="K31" s="4"/>
      <c r="L31" s="4"/>
      <c r="M31" s="4"/>
      <c r="N31" s="4"/>
      <c r="O31" s="4"/>
      <c r="P31" s="4"/>
      <c r="Q31" s="4"/>
      <c r="R31" s="4"/>
      <c r="S31" s="4"/>
      <c r="T31" s="4"/>
      <c r="U31" s="4"/>
    </row>
    <row r="32" spans="1:21" x14ac:dyDescent="0.2">
      <c r="A32" s="1397" t="s">
        <v>695</v>
      </c>
      <c r="B32" s="1398"/>
      <c r="C32" s="1398"/>
      <c r="D32" s="212">
        <f>+D31+1</f>
        <v>21</v>
      </c>
      <c r="E32" s="850">
        <f>SUM(E12:E31)-E13-E15-E21</f>
        <v>0</v>
      </c>
      <c r="F32" s="850">
        <f>SUM(F12:F31)-F13-F15-F21</f>
        <v>0</v>
      </c>
      <c r="G32" s="850">
        <f>SUM(G12:G31)-G13-G15-G21</f>
        <v>0</v>
      </c>
      <c r="H32" s="843">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815"/>
      <c r="B36" s="815"/>
      <c r="C36" s="816" t="str">
        <f>i.04130!B109</f>
        <v xml:space="preserve">ТАЙЛАН ГАРГАСАН:    </v>
      </c>
      <c r="D36" s="815"/>
      <c r="E36" s="815"/>
      <c r="F36" s="815"/>
      <c r="G36" s="836"/>
    </row>
    <row r="37" spans="1:21" s="783" customFormat="1" x14ac:dyDescent="0.2">
      <c r="A37" s="815"/>
      <c r="B37" s="815"/>
      <c r="C37" s="815"/>
      <c r="D37" s="815"/>
      <c r="E37" s="815"/>
      <c r="F37" s="815"/>
      <c r="G37" s="836"/>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1"/>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816"/>
      <c r="B1" s="4"/>
      <c r="C1" s="858"/>
      <c r="D1" s="1405"/>
      <c r="E1" s="1405"/>
      <c r="F1" s="1405"/>
      <c r="G1" s="1405"/>
      <c r="H1" s="1405"/>
      <c r="I1" s="4"/>
      <c r="J1" s="1406" t="s">
        <v>1842</v>
      </c>
      <c r="K1" s="1406"/>
      <c r="L1" s="1406"/>
      <c r="M1" s="4"/>
      <c r="N1" s="4"/>
      <c r="O1" s="4"/>
      <c r="P1" s="4"/>
      <c r="Q1" s="4"/>
      <c r="R1" s="4"/>
      <c r="S1" s="4"/>
      <c r="T1" s="4"/>
      <c r="U1" s="4"/>
      <c r="V1" s="4"/>
      <c r="W1" s="4"/>
      <c r="X1" s="4"/>
      <c r="Y1" s="4"/>
    </row>
    <row r="2" spans="1:25" ht="15" customHeight="1" x14ac:dyDescent="0.2">
      <c r="A2" s="816"/>
      <c r="B2" s="4"/>
      <c r="C2" s="4"/>
      <c r="D2" s="1405"/>
      <c r="E2" s="1405"/>
      <c r="F2" s="1405"/>
      <c r="G2" s="1405"/>
      <c r="H2" s="1405"/>
      <c r="I2" s="4"/>
      <c r="J2" s="1406" t="s">
        <v>1843</v>
      </c>
      <c r="K2" s="1406"/>
      <c r="L2" s="1406"/>
      <c r="M2" s="4"/>
      <c r="N2" s="4"/>
      <c r="O2" s="4"/>
      <c r="P2" s="4"/>
      <c r="Q2" s="4"/>
      <c r="R2" s="4"/>
      <c r="S2" s="4"/>
      <c r="T2" s="4"/>
      <c r="U2" s="4"/>
      <c r="V2" s="4"/>
      <c r="W2" s="4"/>
      <c r="X2" s="4"/>
      <c r="Y2" s="4"/>
    </row>
    <row r="3" spans="1:25" x14ac:dyDescent="0.2">
      <c r="A3" s="816"/>
      <c r="B3" s="4"/>
      <c r="C3" s="4"/>
      <c r="D3" s="1405"/>
      <c r="E3" s="1405"/>
      <c r="F3" s="1405"/>
      <c r="G3" s="1405"/>
      <c r="H3" s="1405"/>
      <c r="I3" s="4"/>
      <c r="J3" s="4"/>
      <c r="K3" s="4"/>
      <c r="L3" s="4"/>
      <c r="M3" s="4"/>
      <c r="N3" s="4"/>
      <c r="O3" s="4"/>
      <c r="P3" s="4"/>
      <c r="Q3" s="4"/>
      <c r="R3" s="4"/>
      <c r="S3" s="4"/>
      <c r="T3" s="4"/>
      <c r="U3" s="4"/>
      <c r="V3" s="4"/>
      <c r="W3" s="4"/>
      <c r="X3" s="4"/>
      <c r="Y3" s="4"/>
    </row>
    <row r="4" spans="1:25" x14ac:dyDescent="0.2">
      <c r="A4" s="816"/>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85" t="s">
        <v>1844</v>
      </c>
      <c r="B5" s="1385"/>
      <c r="C5" s="1385"/>
      <c r="D5" s="1385"/>
      <c r="E5" s="1385"/>
      <c r="F5" s="1385"/>
      <c r="G5" s="1385"/>
      <c r="H5" s="1385"/>
      <c r="I5" s="1385"/>
      <c r="J5" s="1385"/>
      <c r="K5" s="1385"/>
      <c r="L5" s="1385"/>
      <c r="M5" s="4"/>
      <c r="N5" s="4"/>
      <c r="O5" s="4"/>
      <c r="P5" s="4"/>
      <c r="Q5" s="4"/>
      <c r="R5" s="4"/>
      <c r="S5" s="4"/>
      <c r="T5" s="4"/>
      <c r="U5" s="4"/>
      <c r="V5" s="4"/>
      <c r="W5" s="4"/>
      <c r="X5" s="4"/>
      <c r="Y5" s="4"/>
    </row>
    <row r="6" spans="1:25" x14ac:dyDescent="0.2">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399" t="str">
        <f>i.04130!A6</f>
        <v xml:space="preserve">Даатгагчийн нэр: </v>
      </c>
      <c r="B7" s="1399"/>
      <c r="C7" s="1399"/>
      <c r="D7" s="1399"/>
      <c r="E7" s="4"/>
      <c r="F7" s="4"/>
      <c r="G7" s="4"/>
      <c r="H7" s="1400" t="str">
        <f>i.04130!D6</f>
        <v>20.. оны .. сарын ..-ны өдөр</v>
      </c>
      <c r="I7" s="1400"/>
      <c r="J7" s="1400"/>
      <c r="K7" s="1400"/>
      <c r="L7" s="1400"/>
      <c r="M7" s="4"/>
      <c r="N7" s="4"/>
      <c r="O7" s="4"/>
      <c r="P7" s="4"/>
      <c r="Q7" s="4"/>
      <c r="R7" s="4"/>
      <c r="S7" s="4"/>
      <c r="T7" s="4"/>
      <c r="U7" s="4"/>
      <c r="V7" s="4"/>
      <c r="W7" s="4"/>
      <c r="X7" s="4"/>
      <c r="Y7" s="4"/>
    </row>
    <row r="8" spans="1:25" x14ac:dyDescent="0.2">
      <c r="D8" s="826"/>
      <c r="E8" s="827"/>
      <c r="I8" s="4"/>
      <c r="L8" s="748" t="s">
        <v>257</v>
      </c>
      <c r="M8" s="4"/>
      <c r="N8" s="4"/>
      <c r="O8" s="4"/>
      <c r="P8" s="4"/>
      <c r="Q8" s="4"/>
      <c r="R8" s="4"/>
      <c r="S8" s="4"/>
      <c r="T8" s="4"/>
      <c r="U8" s="4"/>
      <c r="V8" s="4"/>
      <c r="W8" s="4"/>
      <c r="X8" s="4"/>
      <c r="Y8" s="4"/>
    </row>
    <row r="9" spans="1:25" ht="15" customHeight="1" x14ac:dyDescent="0.2">
      <c r="A9" s="1388" t="s">
        <v>1236</v>
      </c>
      <c r="B9" s="1388" t="s">
        <v>699</v>
      </c>
      <c r="C9" s="1388"/>
      <c r="D9" s="1389" t="s">
        <v>270</v>
      </c>
      <c r="E9" s="1390" t="s">
        <v>528</v>
      </c>
      <c r="F9" s="1391"/>
      <c r="G9" s="1391"/>
      <c r="H9" s="1392"/>
      <c r="I9" s="1393" t="s">
        <v>1448</v>
      </c>
      <c r="J9" s="1391"/>
      <c r="K9" s="1391"/>
      <c r="L9" s="1392"/>
      <c r="M9" s="761"/>
      <c r="N9" s="761"/>
      <c r="O9" s="761"/>
      <c r="P9" s="761"/>
      <c r="Q9" s="761"/>
      <c r="R9" s="761"/>
      <c r="S9" s="761"/>
      <c r="T9" s="761"/>
      <c r="U9" s="761"/>
      <c r="V9" s="761"/>
      <c r="W9" s="761"/>
      <c r="X9" s="761"/>
      <c r="Y9" s="761"/>
    </row>
    <row r="10" spans="1:25" s="828" customFormat="1" ht="22.5" customHeight="1" x14ac:dyDescent="0.2">
      <c r="A10" s="1388"/>
      <c r="B10" s="1388"/>
      <c r="C10" s="1388"/>
      <c r="D10" s="1389"/>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29" t="s">
        <v>261</v>
      </c>
      <c r="C11" s="220" t="s">
        <v>272</v>
      </c>
      <c r="D11" s="220" t="s">
        <v>1238</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96" t="s">
        <v>1239</v>
      </c>
      <c r="B12" s="842" t="s">
        <v>547</v>
      </c>
      <c r="C12" s="830" t="s">
        <v>1240</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6"/>
      <c r="B13" s="845" t="s">
        <v>275</v>
      </c>
      <c r="C13" s="830" t="s">
        <v>1824</v>
      </c>
      <c r="D13" s="831">
        <f>+D12+1</f>
        <v>2</v>
      </c>
      <c r="E13" s="854"/>
      <c r="F13" s="854"/>
      <c r="G13" s="854"/>
      <c r="H13" s="843">
        <f t="shared" ref="H13:H32" si="0">+E13+F13-G13</f>
        <v>0</v>
      </c>
      <c r="I13" s="854"/>
      <c r="J13" s="854"/>
      <c r="K13" s="854"/>
      <c r="L13" s="844">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2">
      <c r="A14" s="1396"/>
      <c r="B14" s="845">
        <v>1.2</v>
      </c>
      <c r="C14" s="832" t="s">
        <v>1242</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96"/>
      <c r="B15" s="845" t="s">
        <v>290</v>
      </c>
      <c r="C15" s="830" t="s">
        <v>1824</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96"/>
      <c r="B16" s="845">
        <v>1.3</v>
      </c>
      <c r="C16" s="832" t="s">
        <v>1243</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96"/>
      <c r="B17" s="845">
        <f>+B16+0.1</f>
        <v>1.4000000000000001</v>
      </c>
      <c r="C17" s="832" t="s">
        <v>1244</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96"/>
      <c r="B18" s="845">
        <f>+B17+0.1</f>
        <v>1.5000000000000002</v>
      </c>
      <c r="C18" s="832" t="s">
        <v>1245</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96"/>
      <c r="B19" s="845">
        <f>+B18+0.1</f>
        <v>1.6000000000000003</v>
      </c>
      <c r="C19" s="832" t="s">
        <v>1246</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96"/>
      <c r="B20" s="845">
        <f>+B19+0.1</f>
        <v>1.7000000000000004</v>
      </c>
      <c r="C20" s="832" t="s">
        <v>1247</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6"/>
      <c r="B21" s="845" t="s">
        <v>1832</v>
      </c>
      <c r="C21" s="830" t="s">
        <v>1825</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96"/>
      <c r="B22" s="846">
        <v>1.8</v>
      </c>
      <c r="C22" s="832" t="s">
        <v>1248</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6"/>
      <c r="B23" s="846">
        <v>1.9</v>
      </c>
      <c r="C23" s="832" t="s">
        <v>1833</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96"/>
      <c r="B24" s="847">
        <v>1.1000000000000001</v>
      </c>
      <c r="C24" s="832" t="s">
        <v>1250</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96"/>
      <c r="B25" s="847">
        <v>1.1100000000000001</v>
      </c>
      <c r="C25" s="832" t="s">
        <v>1251</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96"/>
      <c r="B26" s="847">
        <v>1.1200000000000001</v>
      </c>
      <c r="C26" s="832" t="s">
        <v>1252</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96"/>
      <c r="B27" s="847">
        <v>1.1299999999999999</v>
      </c>
      <c r="C27" s="832" t="s">
        <v>1253</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6"/>
      <c r="B28" s="847">
        <v>1.1399999999999999</v>
      </c>
      <c r="C28" s="832" t="s">
        <v>1254</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6"/>
      <c r="B29" s="847">
        <v>1.1499999999999999</v>
      </c>
      <c r="C29" s="832" t="s">
        <v>1255</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s="783" customFormat="1" ht="38.25" x14ac:dyDescent="0.2">
      <c r="A30" s="848"/>
      <c r="B30" s="847">
        <v>1.1599999999999999</v>
      </c>
      <c r="C30" s="834" t="s">
        <v>1256</v>
      </c>
      <c r="D30" s="831">
        <f t="shared" si="5"/>
        <v>19</v>
      </c>
      <c r="E30" s="854"/>
      <c r="F30" s="854"/>
      <c r="G30" s="854"/>
      <c r="H30" s="843">
        <f t="shared" si="0"/>
        <v>0</v>
      </c>
      <c r="I30" s="856"/>
      <c r="J30" s="856"/>
      <c r="K30" s="856"/>
      <c r="L30" s="844">
        <f t="shared" si="1"/>
        <v>0</v>
      </c>
      <c r="N30" s="186" t="str">
        <f t="shared" si="2"/>
        <v/>
      </c>
      <c r="O30" s="186" t="str">
        <f t="shared" si="3"/>
        <v/>
      </c>
      <c r="P30" s="186" t="str">
        <f t="shared" si="4"/>
        <v/>
      </c>
    </row>
    <row r="31" spans="1:25" ht="38.25" x14ac:dyDescent="0.2">
      <c r="A31" s="349" t="s">
        <v>1257</v>
      </c>
      <c r="B31" s="847" t="s">
        <v>576</v>
      </c>
      <c r="C31" s="835" t="s">
        <v>1258</v>
      </c>
      <c r="D31" s="831">
        <f t="shared" si="5"/>
        <v>20</v>
      </c>
      <c r="E31" s="855"/>
      <c r="F31" s="855"/>
      <c r="G31" s="855"/>
      <c r="H31" s="843">
        <f t="shared" si="0"/>
        <v>0</v>
      </c>
      <c r="I31" s="856"/>
      <c r="J31" s="856"/>
      <c r="K31" s="856"/>
      <c r="L31" s="844">
        <f>I31+J31-K31</f>
        <v>0</v>
      </c>
      <c r="M31" s="4"/>
      <c r="N31" s="186" t="str">
        <f t="shared" si="2"/>
        <v/>
      </c>
      <c r="O31" s="186" t="str">
        <f t="shared" si="3"/>
        <v/>
      </c>
      <c r="P31" s="186" t="str">
        <f t="shared" si="4"/>
        <v/>
      </c>
      <c r="Q31" s="4"/>
      <c r="R31" s="4"/>
      <c r="S31" s="4"/>
      <c r="T31" s="4"/>
      <c r="U31" s="4"/>
    </row>
    <row r="32" spans="1:25" x14ac:dyDescent="0.2">
      <c r="A32" s="1397" t="s">
        <v>695</v>
      </c>
      <c r="B32" s="1398"/>
      <c r="C32" s="139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A32:C32"/>
    <mergeCell ref="A9:A10"/>
    <mergeCell ref="B9:C10"/>
    <mergeCell ref="D9:D10"/>
    <mergeCell ref="E9:H9"/>
    <mergeCell ref="I9:L9"/>
    <mergeCell ref="A12:A29"/>
    <mergeCell ref="D1:H3"/>
    <mergeCell ref="J1:L1"/>
    <mergeCell ref="J2:L2"/>
    <mergeCell ref="A5:L5"/>
    <mergeCell ref="A7:D7"/>
    <mergeCell ref="H7:L7"/>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T24" sqref="T24"/>
    </sheetView>
  </sheetViews>
  <sheetFormatPr defaultColWidth="15.140625" defaultRowHeight="15" x14ac:dyDescent="0.25"/>
  <cols>
    <col min="1" max="1" width="3.42578125" style="822" customWidth="1"/>
    <col min="2" max="2" width="22.140625" style="822" customWidth="1"/>
    <col min="3" max="3" width="8" style="822" customWidth="1"/>
    <col min="4" max="12" width="23.28515625" style="822" customWidth="1"/>
    <col min="13" max="13" width="13.140625" style="822" customWidth="1"/>
    <col min="14" max="14" width="11.7109375" style="822" customWidth="1"/>
    <col min="15" max="16" width="11.42578125" style="822" customWidth="1"/>
    <col min="17" max="17" width="11.28515625" style="822" customWidth="1"/>
    <col min="18" max="18" width="12" style="822" customWidth="1"/>
    <col min="19" max="20" width="12.7109375" style="822" customWidth="1"/>
    <col min="21" max="21" width="11.42578125" style="822" customWidth="1"/>
    <col min="22" max="22" width="8.7109375" style="822" customWidth="1"/>
    <col min="23" max="24" width="8" style="822" customWidth="1"/>
    <col min="25" max="32" width="7.42578125" style="822" customWidth="1"/>
    <col min="33" max="16384" width="15.140625" style="822"/>
  </cols>
  <sheetData>
    <row r="1" spans="1:32" ht="12.75" customHeight="1" x14ac:dyDescent="0.25">
      <c r="A1" s="10"/>
      <c r="B1" s="186"/>
      <c r="C1" s="10"/>
      <c r="D1" s="4"/>
      <c r="E1" s="4"/>
      <c r="F1" s="4"/>
      <c r="G1" s="4"/>
      <c r="H1" s="4"/>
      <c r="I1" s="4"/>
      <c r="J1" s="4"/>
      <c r="K1" s="4"/>
      <c r="L1" s="1411" t="s">
        <v>394</v>
      </c>
      <c r="M1" s="1411"/>
      <c r="N1" s="1411"/>
      <c r="O1" s="1411"/>
      <c r="P1" s="1411"/>
      <c r="Q1" s="1411"/>
      <c r="R1" s="1411"/>
      <c r="S1" s="1411"/>
      <c r="T1" s="1411"/>
      <c r="U1" s="1411"/>
      <c r="V1" s="1411"/>
      <c r="W1" s="4"/>
      <c r="X1" s="4"/>
      <c r="Y1" s="4"/>
      <c r="Z1" s="4"/>
      <c r="AA1" s="4"/>
      <c r="AB1" s="4"/>
      <c r="AC1" s="4"/>
      <c r="AD1" s="4"/>
      <c r="AE1" s="4"/>
      <c r="AF1" s="4"/>
    </row>
    <row r="2" spans="1:32" ht="12.75" customHeight="1" x14ac:dyDescent="0.25">
      <c r="A2" s="10"/>
      <c r="B2" s="4"/>
      <c r="C2" s="10"/>
      <c r="D2" s="4"/>
      <c r="E2" s="4"/>
      <c r="F2" s="4"/>
      <c r="G2" s="4"/>
      <c r="H2" s="4"/>
      <c r="I2" s="4"/>
      <c r="J2" s="4"/>
      <c r="K2" s="4"/>
      <c r="L2" s="1411"/>
      <c r="M2" s="1411"/>
      <c r="N2" s="1411"/>
      <c r="O2" s="1411"/>
      <c r="P2" s="1411"/>
      <c r="Q2" s="1411"/>
      <c r="R2" s="1411"/>
      <c r="S2" s="1411"/>
      <c r="T2" s="1411"/>
      <c r="U2" s="1411"/>
      <c r="V2" s="1411"/>
      <c r="W2" s="4"/>
      <c r="X2" s="4"/>
      <c r="Y2" s="4"/>
      <c r="Z2" s="4"/>
      <c r="AA2" s="4"/>
      <c r="AB2" s="4"/>
      <c r="AC2" s="4"/>
      <c r="AD2" s="4"/>
      <c r="AE2" s="4"/>
      <c r="AF2" s="4"/>
    </row>
    <row r="3" spans="1:32" ht="12.75" customHeight="1" x14ac:dyDescent="0.25">
      <c r="A3" s="1412" t="s">
        <v>395</v>
      </c>
      <c r="B3" s="1413"/>
      <c r="C3" s="1413"/>
      <c r="D3" s="1413"/>
      <c r="E3" s="1413"/>
      <c r="F3" s="1413"/>
      <c r="G3" s="1413"/>
      <c r="H3" s="1413"/>
      <c r="I3" s="1413"/>
      <c r="J3" s="1413"/>
      <c r="K3" s="1413"/>
      <c r="L3" s="1413"/>
      <c r="M3" s="1413"/>
      <c r="N3" s="1413"/>
      <c r="O3" s="1413"/>
      <c r="P3" s="1413"/>
      <c r="Q3" s="1413"/>
      <c r="R3" s="1413"/>
      <c r="S3" s="1413"/>
      <c r="T3" s="1413"/>
      <c r="U3" s="1413"/>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08" t="str">
        <f>i.04130!A6</f>
        <v xml:space="preserve">Даатгагчийн нэр: </v>
      </c>
      <c r="B5" s="1409"/>
      <c r="C5" s="1409"/>
      <c r="D5" s="1409"/>
      <c r="E5" s="867"/>
      <c r="F5" s="867"/>
      <c r="G5" s="11"/>
      <c r="H5" s="1410"/>
      <c r="I5" s="1409"/>
      <c r="J5" s="1409"/>
      <c r="K5" s="1409"/>
      <c r="L5" s="4"/>
      <c r="M5" s="4"/>
      <c r="N5" s="4"/>
      <c r="O5" s="4"/>
      <c r="P5" s="4"/>
      <c r="Q5" s="1414" t="str">
        <f>i.04130!D6</f>
        <v>20.. оны .. сарын ..-ны өдөр</v>
      </c>
      <c r="R5" s="1413"/>
      <c r="S5" s="1413"/>
      <c r="T5" s="1413"/>
      <c r="U5" s="1413"/>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15" t="s">
        <v>257</v>
      </c>
      <c r="T6" s="1415"/>
      <c r="U6" s="1413"/>
      <c r="V6" s="4"/>
      <c r="W6" s="4"/>
      <c r="X6" s="4"/>
      <c r="Y6" s="4"/>
      <c r="Z6" s="4"/>
      <c r="AA6" s="4"/>
      <c r="AB6" s="4"/>
      <c r="AC6" s="4"/>
      <c r="AD6" s="4"/>
      <c r="AE6" s="4"/>
      <c r="AF6" s="4"/>
    </row>
    <row r="7" spans="1:32" s="868" customFormat="1" ht="24.75" customHeight="1" x14ac:dyDescent="0.25">
      <c r="A7" s="1407" t="s">
        <v>258</v>
      </c>
      <c r="B7" s="1407" t="s">
        <v>396</v>
      </c>
      <c r="C7" s="1407" t="s">
        <v>270</v>
      </c>
      <c r="D7" s="1407" t="s">
        <v>78</v>
      </c>
      <c r="E7" s="1407" t="s">
        <v>397</v>
      </c>
      <c r="F7" s="1407"/>
      <c r="G7" s="1407"/>
      <c r="H7" s="1407" t="s">
        <v>79</v>
      </c>
      <c r="I7" s="1407" t="s">
        <v>80</v>
      </c>
      <c r="J7" s="1407" t="s">
        <v>81</v>
      </c>
      <c r="K7" s="1407" t="s">
        <v>82</v>
      </c>
      <c r="L7" s="1407" t="s">
        <v>14</v>
      </c>
      <c r="M7" s="1407" t="s">
        <v>83</v>
      </c>
      <c r="N7" s="1416" t="s">
        <v>1823</v>
      </c>
      <c r="O7" s="1407" t="s">
        <v>398</v>
      </c>
      <c r="P7" s="1407"/>
      <c r="Q7" s="1418"/>
      <c r="R7" s="1418"/>
      <c r="S7" s="1407" t="s">
        <v>399</v>
      </c>
      <c r="T7" s="1407"/>
      <c r="U7" s="1418"/>
      <c r="V7" s="1418"/>
      <c r="W7" s="250"/>
      <c r="X7" s="250"/>
      <c r="Y7" s="250"/>
      <c r="Z7" s="250"/>
      <c r="AA7" s="250"/>
      <c r="AC7" s="18"/>
      <c r="AD7" s="18"/>
      <c r="AE7" s="18"/>
      <c r="AF7" s="250"/>
    </row>
    <row r="8" spans="1:32" s="868" customFormat="1" ht="39" customHeight="1" x14ac:dyDescent="0.25">
      <c r="A8" s="1407"/>
      <c r="B8" s="1407"/>
      <c r="C8" s="1407"/>
      <c r="D8" s="1407"/>
      <c r="E8" s="212" t="s">
        <v>400</v>
      </c>
      <c r="F8" s="212" t="s">
        <v>21</v>
      </c>
      <c r="G8" s="212" t="s">
        <v>401</v>
      </c>
      <c r="H8" s="1407"/>
      <c r="I8" s="1407"/>
      <c r="J8" s="1407"/>
      <c r="K8" s="1407"/>
      <c r="L8" s="1407"/>
      <c r="M8" s="1407"/>
      <c r="N8" s="1417"/>
      <c r="O8" s="212" t="s">
        <v>402</v>
      </c>
      <c r="P8" s="212" t="s">
        <v>1823</v>
      </c>
      <c r="Q8" s="212" t="s">
        <v>403</v>
      </c>
      <c r="R8" s="13" t="s">
        <v>404</v>
      </c>
      <c r="S8" s="212" t="s">
        <v>402</v>
      </c>
      <c r="T8" s="212" t="s">
        <v>1823</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IF(J41=i.04131!E68,"","ДҮН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3" t="s">
        <v>1892</v>
      </c>
      <c r="C44" s="1404"/>
      <c r="D44" s="1404"/>
      <c r="E44" s="1404"/>
      <c r="F44" s="1404"/>
      <c r="G44" s="1404"/>
      <c r="H44" s="1404"/>
      <c r="I44" s="1404"/>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4"/>
      <c r="C45" s="1404"/>
      <c r="D45" s="1404"/>
      <c r="E45" s="1404"/>
      <c r="F45" s="1404"/>
      <c r="G45" s="1404"/>
      <c r="H45" s="1404"/>
      <c r="I45" s="1404"/>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4"/>
      <c r="C46" s="1404"/>
      <c r="D46" s="1404"/>
      <c r="E46" s="1404"/>
      <c r="F46" s="1404"/>
      <c r="G46" s="1404"/>
      <c r="H46" s="1404"/>
      <c r="I46" s="1404"/>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4"/>
      <c r="C47" s="1404"/>
      <c r="D47" s="1404"/>
      <c r="E47" s="1404"/>
      <c r="F47" s="1404"/>
      <c r="G47" s="1404"/>
      <c r="H47" s="1404"/>
      <c r="I47" s="1404"/>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4"/>
      <c r="C48" s="1404"/>
      <c r="D48" s="1404"/>
      <c r="E48" s="1404"/>
      <c r="F48" s="1404"/>
      <c r="G48" s="1404"/>
      <c r="H48" s="1404"/>
      <c r="I48" s="1404"/>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4"/>
      <c r="C49" s="1404"/>
      <c r="D49" s="1404"/>
      <c r="E49" s="1404"/>
      <c r="F49" s="1404"/>
      <c r="G49" s="1404"/>
      <c r="H49" s="1404"/>
      <c r="I49" s="1404"/>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4"/>
      <c r="C50" s="1404"/>
      <c r="D50" s="1404"/>
      <c r="E50" s="1404"/>
      <c r="F50" s="1404"/>
      <c r="G50" s="1404"/>
      <c r="H50" s="1404"/>
      <c r="I50" s="1404"/>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4"/>
      <c r="C51" s="1404"/>
      <c r="D51" s="1404"/>
      <c r="E51" s="1404"/>
      <c r="F51" s="1404"/>
      <c r="G51" s="1404"/>
      <c r="H51" s="1404"/>
      <c r="I51" s="1404"/>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4"/>
      <c r="C52" s="1404"/>
      <c r="D52" s="1404"/>
      <c r="E52" s="1404"/>
      <c r="F52" s="1404"/>
      <c r="G52" s="1404"/>
      <c r="H52" s="1404"/>
      <c r="I52" s="1404"/>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4"/>
      <c r="C53" s="1404"/>
      <c r="D53" s="1404"/>
      <c r="E53" s="1404"/>
      <c r="F53" s="1404"/>
      <c r="G53" s="1404"/>
      <c r="H53" s="1404"/>
      <c r="I53" s="1404"/>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4"/>
      <c r="C54" s="1404"/>
      <c r="D54" s="1404"/>
      <c r="E54" s="1404"/>
      <c r="F54" s="1404"/>
      <c r="G54" s="1404"/>
      <c r="H54" s="1404"/>
      <c r="I54" s="1404"/>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4"/>
      <c r="C55" s="1404"/>
      <c r="D55" s="1404"/>
      <c r="E55" s="1404"/>
      <c r="F55" s="1404"/>
      <c r="G55" s="1404"/>
      <c r="H55" s="1404"/>
      <c r="I55" s="1404"/>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hVEWPatvuxtNHSsk4VtDqDia/Wa5Qsj9Dw56Fh5CxWxUYJDDxHRQ8KYyEIbXAroTcmcvOF7aJYD8RPqdVrd0fQ==" saltValue="NstfX9COTqto9twZ0/WlVg==" spinCount="100000" sheet="1" objects="1" scenarios="1"/>
  <mergeCells count="21">
    <mergeCell ref="S6:U6"/>
    <mergeCell ref="N7:N8"/>
    <mergeCell ref="O7:R7"/>
    <mergeCell ref="S7:V7"/>
    <mergeCell ref="H7:H8"/>
    <mergeCell ref="I7:I8"/>
    <mergeCell ref="J7:J8"/>
    <mergeCell ref="K7:K8"/>
    <mergeCell ref="L7:L8"/>
    <mergeCell ref="M7:M8"/>
    <mergeCell ref="A5:D5"/>
    <mergeCell ref="H5:K5"/>
    <mergeCell ref="L1:V2"/>
    <mergeCell ref="A3:U3"/>
    <mergeCell ref="Q5:U5"/>
    <mergeCell ref="B44:I55"/>
    <mergeCell ref="A7:A8"/>
    <mergeCell ref="B7:B8"/>
    <mergeCell ref="C7:C8"/>
    <mergeCell ref="D7:D8"/>
    <mergeCell ref="E7:G7"/>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2024-10-31T08:05:56Z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