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yanga_a_frc_mn/Documents/Uyanga/MUTA/2024/Ersdeliin unelgeenii asuulga/"/>
    </mc:Choice>
  </mc:AlternateContent>
  <xr:revisionPtr revIDLastSave="390" documentId="13_ncr:1_{E221FAFC-7568-4AA4-AB73-38578126AF3D}" xr6:coauthVersionLast="47" xr6:coauthVersionMax="47" xr10:uidLastSave="{799C35EF-6C7C-477C-A8E5-A633F815AEF8}"/>
  <workbookProtection workbookAlgorithmName="SHA-512" workbookHashValue="6G99R8wSaJSeYLPD3jmmOXp/vxnfPRs/E/83NQvKv5BEIDIfWHZqnzSJSCM5C/Bz1wdvzxtm02C/asfqIywQlg==" workbookSaltValue="93a3Lr38pT4SxI524EE/2w==" workbookSpinCount="100000" lockStructure="1"/>
  <bookViews>
    <workbookView xWindow="-120" yWindow="-120" windowWidth="29040" windowHeight="15840" xr2:uid="{6334E45A-BA94-4FEC-9C11-9296DBDDFBB1}"/>
  </bookViews>
  <sheets>
    <sheet name="Хуулийн этгээд" sheetId="2" r:id="rId1"/>
    <sheet name="Sheet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40" i="2"/>
  <c r="K35" i="2"/>
  <c r="K34" i="2"/>
  <c r="K49" i="2"/>
  <c r="K48" i="2"/>
  <c r="K47" i="2"/>
  <c r="K45" i="2"/>
  <c r="K55" i="2"/>
  <c r="E53" i="2"/>
  <c r="K41" i="2"/>
  <c r="J38" i="2"/>
  <c r="K38" i="2" s="1"/>
  <c r="J36" i="2"/>
  <c r="K36" i="2" s="1"/>
  <c r="K32" i="2"/>
  <c r="K54" i="2"/>
  <c r="K52" i="2"/>
  <c r="K50" i="2"/>
  <c r="K46" i="2"/>
  <c r="K29" i="2"/>
  <c r="K26" i="2"/>
  <c r="K25" i="2"/>
  <c r="K23" i="2"/>
  <c r="K17" i="2"/>
  <c r="J20" i="2"/>
  <c r="K20" i="2" s="1"/>
  <c r="K19" i="2"/>
  <c r="K18" i="2"/>
  <c r="E14" i="3" l="1"/>
  <c r="E13" i="3"/>
  <c r="E12" i="3"/>
  <c r="E11" i="3"/>
  <c r="E10" i="3"/>
  <c r="E9" i="3"/>
  <c r="E8" i="3"/>
  <c r="E6" i="3"/>
  <c r="E5" i="3"/>
  <c r="E7" i="3"/>
  <c r="E15" i="3" l="1"/>
  <c r="K16" i="2" s="1"/>
  <c r="D1" i="2" s="1"/>
  <c r="E6" i="2"/>
  <c r="E16" i="2"/>
  <c r="E17" i="2"/>
  <c r="E18" i="2"/>
  <c r="E19" i="2"/>
  <c r="E20" i="2"/>
  <c r="E21" i="2"/>
  <c r="E23" i="2"/>
  <c r="E24" i="2"/>
  <c r="E25" i="2"/>
  <c r="E26" i="2"/>
  <c r="E27" i="2"/>
  <c r="E29" i="2"/>
  <c r="E32" i="2"/>
  <c r="E33" i="2"/>
  <c r="E34" i="2"/>
  <c r="E35" i="2"/>
  <c r="E36" i="2"/>
  <c r="E37" i="2"/>
  <c r="E38" i="2"/>
  <c r="E39" i="2"/>
  <c r="E40" i="2"/>
  <c r="E41" i="2"/>
  <c r="E44" i="2"/>
  <c r="E45" i="2"/>
  <c r="E46" i="2"/>
  <c r="E47" i="2"/>
  <c r="E48" i="2"/>
  <c r="E49" i="2"/>
  <c r="E50" i="2"/>
  <c r="E52" i="2"/>
  <c r="E54" i="2"/>
  <c r="E55" i="2"/>
  <c r="E15" i="2"/>
  <c r="E7" i="2"/>
  <c r="E8" i="2"/>
  <c r="E9" i="2"/>
  <c r="E10" i="2"/>
  <c r="E11" i="2"/>
  <c r="E12" i="2"/>
  <c r="E13" i="2"/>
</calcChain>
</file>

<file path=xl/sharedStrings.xml><?xml version="1.0" encoding="utf-8"?>
<sst xmlns="http://schemas.openxmlformats.org/spreadsheetml/2006/main" count="109" uniqueCount="103">
  <si>
    <t xml:space="preserve"> МӨНГӨН ЗЭЭЛИЙН ҮЙЛЧИЛГЭЭ ҮЗҮҮЛЭГЧ ХУУЛИЙН ЭТГЭЭДИЙН СУДАЛГААНЫ АСУУЛГА</t>
  </si>
  <si>
    <t>Хуулийн этгээдийн нэр</t>
  </si>
  <si>
    <t>Хувьцаа эзэмшигчдийн тоо</t>
  </si>
  <si>
    <t>Салбартай эсэх</t>
  </si>
  <si>
    <t>Тийм бол салбарын тоо</t>
  </si>
  <si>
    <t xml:space="preserve">Хаяг байршил </t>
  </si>
  <si>
    <t>Холбоо барих утасны дугаар</t>
  </si>
  <si>
    <t xml:space="preserve">Цахим хуудас </t>
  </si>
  <si>
    <t>Цахим шуудан</t>
  </si>
  <si>
    <t>II. ҮЙЛ АЖИЛЛАГААНЫ ЦАР ХҮРЭЭ, ХАРИЛЦАГЧ</t>
  </si>
  <si>
    <t>Үйл ажиллагаа эрхэлж буй хугацаа (жил)</t>
  </si>
  <si>
    <t>Барьцааны эд зүйлийн гарал үүслийн талаар тодруулга авдаг эсэх</t>
  </si>
  <si>
    <t>Жилд үйлчилгээ үзүүлж буй харилцагчдын дундаж тоо</t>
  </si>
  <si>
    <t xml:space="preserve">              Нэг удаагийн шинжтэй үйлчлүүлсэн харилцагчдын тоо</t>
  </si>
  <si>
    <t>Харилцагчаас ямарваа анкет эсвэл асуулга бөглүүлж авдаг эсэх</t>
  </si>
  <si>
    <t>Харилцагчийн албан ёсны бичиг баримтыг (цахим үнэмлэх г.м) шалгадаг эсэх</t>
  </si>
  <si>
    <t>Хэрэв тийм бол харилцагч бичиг баримтаа шалгуулахаас татгалзсан тохиолдолд ямар арга хэмжээ авдаг вэ?</t>
  </si>
  <si>
    <t>Сүүлийн 3 жилийн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</t>
  </si>
  <si>
    <t>Тийм бол мэдээлсэн хэргийн тоо</t>
  </si>
  <si>
    <t>I.       ЕРӨНХИЙ МЭДЭЭЛЭЛ</t>
  </si>
  <si>
    <t>III. ГҮЙЛГЭЭ БОЛОН БЭЛЭН МӨНГӨНИЙ ЭРГЭЛТ</t>
  </si>
  <si>
    <t>Үйл ажиллагаатай холбоотойгоор гадаад улс руу гүйлгээ хийх шаардлага үүсдэг эсэх</t>
  </si>
  <si>
    <t>Тийм бол жилд дунджаар шилжүүлдэг гадаад гүйлгээний дүн (төгрөгөөр)</t>
  </si>
  <si>
    <t>Төлөөлөн удирдах зөвлөл байгаа эсэх, байгаа бол гишүүдийн тоо</t>
  </si>
  <si>
    <t>Дотоод хяналтыг хэрэгжүүлэх чиг үүрэг бүхий нэгж эсвэл ажилтан байгаа эсэх</t>
  </si>
  <si>
    <t>Мөнгө угаахтай тэмцэх, эрсдэлээс урьдчилан сэргийлэхтэй холбоотой дотоод дүрэм, журам байгаа эсэх</t>
  </si>
  <si>
    <t>Тийм бол дээрх журмын хэрэгжилтийг үнэлнэ үү.</t>
  </si>
  <si>
    <t>Дээрх журмын хэрэгжилтэд гүйцэтгэх удирдлага, ТУЗ-өөс ямар давтамжтай хяналт тавьдаг вэ?</t>
  </si>
  <si>
    <t>V. МУТСТ ЧИГЛЭЛЭЭРХ МЭДЛЭГ, СУРГАЛТ</t>
  </si>
  <si>
    <t>Мөнгө угаах болон терроризмыг санхүүжүүлэхтэй тэмцэх чиглэлээр мэргэшүүлэх эсвэл анхан шатны ойлголт өгөх сургалтад хамрагдаж байсан эсэх</t>
  </si>
  <si>
    <t>Хамрагдаж байсан бол сургалтын нэр болон зохион байгуулсан байгууллагын нэрийг бичнэ үү.</t>
  </si>
  <si>
    <t>Дотоод дүрэм журмыг шинэчилдэг үү? Ямар давтамжтай шинэчилдэг вэ?</t>
  </si>
  <si>
    <t>Байгууллагын гүйцэтгэх захирлаас мөнгө угаахтай тэмцэх чиглэлээр хяналт тавьдаг уу?</t>
  </si>
  <si>
    <t>Байгууллагын хувьд нийт ажилтанд зориулан мөнгө угаах болон терроризмыг санхүүжүүлэхтэй тэмцэх чиглэлээр сургалт зохион байгуулж байсан уу?</t>
  </si>
  <si>
    <t>Мөнгө угаах болон терроризмыг санхүүжүүлэхтэй тэмцэх тухай хуулийн талаарх ойлголтын түвшинг үнэлнэ үү.</t>
  </si>
  <si>
    <t xml:space="preserve">Тийм бол 2023 онд цахим хэлбэрээр үзүүлсэн үйлчилгээний тоо </t>
  </si>
  <si>
    <t>Харилцагч хэн нэгнийг төлөөлөн үйлчилгээ авч буй эсэхийг тодруулах, шалгах тогтолцоо байдаг уу? (Маягтаар эсвэл Амаар асууж тодруулдаг эсэхийг тодорхой бичнэ үү)</t>
  </si>
  <si>
    <t>IV. ДОТООД ХЯНАЛТ БОЛОН ЗАСАГЛАЛ</t>
  </si>
  <si>
    <t>Огноо:</t>
  </si>
  <si>
    <t>Тийм</t>
  </si>
  <si>
    <t>Үгүй</t>
  </si>
  <si>
    <t>Алт мөнгөн эдлэл</t>
  </si>
  <si>
    <t>Цахилгаан хэрэгсэл</t>
  </si>
  <si>
    <t>Тавилга, эд хогшил</t>
  </si>
  <si>
    <t>Тээврийн хэрэгсэл</t>
  </si>
  <si>
    <t>Орлого</t>
  </si>
  <si>
    <t>Эзэмших эрх</t>
  </si>
  <si>
    <t>Тоног төхөөрөмж</t>
  </si>
  <si>
    <t>Бараа, материал</t>
  </si>
  <si>
    <t>Утасны дугаар</t>
  </si>
  <si>
    <t>Бусад</t>
  </si>
  <si>
    <t>Зарим тохиолдолд</t>
  </si>
  <si>
    <t>2024 онд үйлчилгээ үзүүлсэн нийт харилцагчийн тоо</t>
  </si>
  <si>
    <t>Үйлчилгээ үзүүлэх боломжтой</t>
  </si>
  <si>
    <t>Зарим тохиолдолд л үйлчилгээ үзүүлдэг</t>
  </si>
  <si>
    <t>Үйлчилгээ үзүүлдэггүй</t>
  </si>
  <si>
    <t>Бичиг баримтаа шалгуулахаас татгалзсан тохиолдол гарч байгаагүй.</t>
  </si>
  <si>
    <t>Асуулга, маягт зэргээр тодруулдаг</t>
  </si>
  <si>
    <t>Амаар асууж, тодруулдаг</t>
  </si>
  <si>
    <t>Амаар асууж, төлөөлүүлж буй этгээдтэй утсаар холбогдон баталгаажуулдаг</t>
  </si>
  <si>
    <t>Асууж, тодруулдаггүй</t>
  </si>
  <si>
    <t>Гуравдагч этгээдийг төлөөлөн гэрээ байгуулах боломжгүй</t>
  </si>
  <si>
    <t>Тийм тохиолдол гарч байгаагүй</t>
  </si>
  <si>
    <t>Зээлийн гэрээ байгуулах, зээл олгох, гэрээг сунгах зэрэг үйлчилгээг цахим хэлбэрээр (утсаар, вэбсайт, аппликейшн г.м) хийх боломжтой эсэх</t>
  </si>
  <si>
    <t>Нэг этгээдэд олгох зээлийн дээд дүн (төгрөгөөр)</t>
  </si>
  <si>
    <t>Нэг этгээдэд олгох зээлийн доод дүн (төгрөгөөр)</t>
  </si>
  <si>
    <t>Дунджаар нэг этгээдэд олгосон зээлийн хэмжээ (төгрөгөөр)</t>
  </si>
  <si>
    <t>2024 онд олгосон нийт зээлийн дүн (төгрөгөөр)</t>
  </si>
  <si>
    <t>Үүнээс: Бэлнээр олгосон зээл (төгрөгөөр)</t>
  </si>
  <si>
    <t xml:space="preserve">             Дансаар буюу бэлэн бусаар олгосон зээл (төгрөгөөр)</t>
  </si>
  <si>
    <t>2023 онд бэлнээр хүлээн авсан эргэн төлөлтийн дүн (төгрөгөөр)</t>
  </si>
  <si>
    <t>2023 онд бэлэн бусаар хүлээн авсан эргэн төлөлтийн дүн (төгрөгөөр)</t>
  </si>
  <si>
    <t>Нэг этгээдэд нэг өдөрт 20.0 сая төгрөгөөс дээш дүнтэй бэлэн мөнгөний гүйлгээ хийдэг эсэх (зээл олголт, эргэн төлөлт)</t>
  </si>
  <si>
    <t>Хангалттай</t>
  </si>
  <si>
    <t>Дунд зэрэг</t>
  </si>
  <si>
    <t>Хангалтгүй</t>
  </si>
  <si>
    <t>Маш сайн</t>
  </si>
  <si>
    <t>Хэрэгжүүлдэггүй</t>
  </si>
  <si>
    <t>Ажилтан томилсон, мөн ажлын чиг үүргийг тодорхойлсон.</t>
  </si>
  <si>
    <t>Ажилтан томилсон боловч ажлын чиг үүргийг тодорхойлоогүй.</t>
  </si>
  <si>
    <t>Ажилтан томилсон боловч чиг үүргээ идэвхтэй хэрэгжүүлдэггүй</t>
  </si>
  <si>
    <t>Ажилтан томилоогүй</t>
  </si>
  <si>
    <t>Тогтмол хяналт тавьдаг</t>
  </si>
  <si>
    <t>Хяналт тавьдаг боловч тогтсон хугацаа байхгүй</t>
  </si>
  <si>
    <t>Зөвхөн шаардлагатай гэж үзсэн тохиолдолд хяналт тавьдаг</t>
  </si>
  <si>
    <t>Хяналт тавьдаггүй</t>
  </si>
  <si>
    <t>Тогтмол шинэчилдэг</t>
  </si>
  <si>
    <t>Хууль тогтоомжид өөрчлөлт орсон тохиолдолд л шинэчилдэг</t>
  </si>
  <si>
    <t>Цөөн тохиолдолд шинэчилдэг</t>
  </si>
  <si>
    <t>Шинэчилдэггүй</t>
  </si>
  <si>
    <t>Гүйцэтгэх удирдлага, комплайнс хариуцсан ажилтан сургалтад хамрагдсан.</t>
  </si>
  <si>
    <t>Зөвхөн комплайнс хариуцсан ажилтан хамрагдаж байсан.</t>
  </si>
  <si>
    <t>Нийт ажилтнуудыг энэ чиглэлээр сургалтад хамруулсан.</t>
  </si>
  <si>
    <t>Сургалтад хамрагдаж байгаагүй.</t>
  </si>
  <si>
    <t>Тогтмол буюу 1-3 сар тутамд зохион байгуулдаг.</t>
  </si>
  <si>
    <t>Хагас жил тутамд зохион байгуулдаг.</t>
  </si>
  <si>
    <t>Жилдээ нэг удаа зохион байгуулдаг.</t>
  </si>
  <si>
    <t>Тодорхой давтамжгүй ч шаардлагатай тохиолдолд зохион байгуулдаг.</t>
  </si>
  <si>
    <t>Энэ чиглэлээр сургалт зохион байгуулдаггүй.</t>
  </si>
  <si>
    <t>Огт мэдэхгүй</t>
  </si>
  <si>
    <t>Оршин суугч бус (гадаад) харилцагчдын тоо</t>
  </si>
  <si>
    <t>Үүнээс:   
              Байнгын тогтвортой үйлчлүүлдэг харилцагчдын тоо</t>
  </si>
  <si>
    <t>Зээлийн барьцаанд хүлээн авах эд зүйлсийн жагсаалт (Бүх таарах хариултын урдах цонхыг тэмдэглэнэ үү.)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</si>
</sst>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 #,##0_);_(\ \(#,##0\);_(\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8"/>
      <color rgb="FF000000"/>
      <name val="Segoe UI"/>
      <family val="2"/>
    </font>
    <font>
      <sz val="11"/>
      <color theme="2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5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 indent="5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2" fontId="7" fillId="0" borderId="0" xfId="0" applyNumberFormat="1" applyFont="1" applyAlignment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D$5" lockText="1" noThreeD="1"/>
</file>

<file path=xl/ctrlProps/ctrlProp10.xml><?xml version="1.0" encoding="utf-8"?>
<formControlPr xmlns="http://schemas.microsoft.com/office/spreadsheetml/2009/9/main" objectType="CheckBox" fmlaLink="Sheet1!$D$14" lockText="1" noThreeD="1"/>
</file>

<file path=xl/ctrlProps/ctrlProp2.xml><?xml version="1.0" encoding="utf-8"?>
<formControlPr xmlns="http://schemas.microsoft.com/office/spreadsheetml/2009/9/main" objectType="CheckBox" fmlaLink="Sheet1!$D$6" lockText="1" noThreeD="1"/>
</file>

<file path=xl/ctrlProps/ctrlProp3.xml><?xml version="1.0" encoding="utf-8"?>
<formControlPr xmlns="http://schemas.microsoft.com/office/spreadsheetml/2009/9/main" objectType="CheckBox" fmlaLink="Sheet1!$D$7" lockText="1" noThreeD="1"/>
</file>

<file path=xl/ctrlProps/ctrlProp4.xml><?xml version="1.0" encoding="utf-8"?>
<formControlPr xmlns="http://schemas.microsoft.com/office/spreadsheetml/2009/9/main" objectType="CheckBox" fmlaLink="Sheet1!$D$8" lockText="1" noThreeD="1"/>
</file>

<file path=xl/ctrlProps/ctrlProp5.xml><?xml version="1.0" encoding="utf-8"?>
<formControlPr xmlns="http://schemas.microsoft.com/office/spreadsheetml/2009/9/main" objectType="CheckBox" fmlaLink="Sheet1!$D$9" lockText="1" noThreeD="1"/>
</file>

<file path=xl/ctrlProps/ctrlProp6.xml><?xml version="1.0" encoding="utf-8"?>
<formControlPr xmlns="http://schemas.microsoft.com/office/spreadsheetml/2009/9/main" objectType="CheckBox" fmlaLink="Sheet1!$D$10" lockText="1" noThreeD="1"/>
</file>

<file path=xl/ctrlProps/ctrlProp7.xml><?xml version="1.0" encoding="utf-8"?>
<formControlPr xmlns="http://schemas.microsoft.com/office/spreadsheetml/2009/9/main" objectType="CheckBox" fmlaLink="Sheet1!$D$11" lockText="1" noThreeD="1"/>
</file>

<file path=xl/ctrlProps/ctrlProp8.xml><?xml version="1.0" encoding="utf-8"?>
<formControlPr xmlns="http://schemas.microsoft.com/office/spreadsheetml/2009/9/main" objectType="CheckBox" fmlaLink="Sheet1!$D$12" lockText="1" noThreeD="1"/>
</file>

<file path=xl/ctrlProps/ctrlProp9.xml><?xml version="1.0" encoding="utf-8"?>
<formControlPr xmlns="http://schemas.microsoft.com/office/spreadsheetml/2009/9/main" objectType="CheckBox" fmlaLink="Sheet1!$D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133350</xdr:rowOff>
        </xdr:from>
        <xdr:to>
          <xdr:col>3</xdr:col>
          <xdr:colOff>2143125</xdr:colOff>
          <xdr:row>15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Алт, үнэт эдлэл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381000</xdr:rowOff>
        </xdr:from>
        <xdr:to>
          <xdr:col>3</xdr:col>
          <xdr:colOff>2362200</xdr:colOff>
          <xdr:row>15</xdr:row>
          <xdr:rowOff>600075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Цахилгаан хэрэгсэл (Зурагт, Компьютер г.м)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628650</xdr:rowOff>
        </xdr:from>
        <xdr:to>
          <xdr:col>3</xdr:col>
          <xdr:colOff>2381250</xdr:colOff>
          <xdr:row>15</xdr:row>
          <xdr:rowOff>838200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Тавилга, эд хогшил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15</xdr:row>
          <xdr:rowOff>895350</xdr:rowOff>
        </xdr:from>
        <xdr:to>
          <xdr:col>3</xdr:col>
          <xdr:colOff>2257425</xdr:colOff>
          <xdr:row>15</xdr:row>
          <xdr:rowOff>1095375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Тээврийн хэрэгсэл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1152525</xdr:rowOff>
        </xdr:from>
        <xdr:to>
          <xdr:col>3</xdr:col>
          <xdr:colOff>2381250</xdr:colOff>
          <xdr:row>15</xdr:row>
          <xdr:rowOff>1362075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Орлого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1390650</xdr:rowOff>
        </xdr:from>
        <xdr:to>
          <xdr:col>3</xdr:col>
          <xdr:colOff>2381250</xdr:colOff>
          <xdr:row>15</xdr:row>
          <xdr:rowOff>1600200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Эзэмших эрх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1628775</xdr:rowOff>
        </xdr:from>
        <xdr:to>
          <xdr:col>3</xdr:col>
          <xdr:colOff>2362200</xdr:colOff>
          <xdr:row>15</xdr:row>
          <xdr:rowOff>1838325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Тоног төхөөрөмж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1876425</xdr:rowOff>
        </xdr:from>
        <xdr:to>
          <xdr:col>3</xdr:col>
          <xdr:colOff>2352675</xdr:colOff>
          <xdr:row>15</xdr:row>
          <xdr:rowOff>2076450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Бараа, материал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2105025</xdr:rowOff>
        </xdr:from>
        <xdr:to>
          <xdr:col>3</xdr:col>
          <xdr:colOff>2371725</xdr:colOff>
          <xdr:row>15</xdr:row>
          <xdr:rowOff>2314575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Утасны дугаар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2362200</xdr:rowOff>
        </xdr:from>
        <xdr:to>
          <xdr:col>3</xdr:col>
          <xdr:colOff>2143125</xdr:colOff>
          <xdr:row>15</xdr:row>
          <xdr:rowOff>2571750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Бусад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10E4-039F-4CF1-AC60-E2FCCD4E087C}">
  <dimension ref="B1:BN55"/>
  <sheetViews>
    <sheetView tabSelected="1" view="pageBreakPreview" topLeftCell="A16" zoomScale="115" zoomScaleNormal="85" zoomScaleSheetLayoutView="115" workbookViewId="0">
      <selection activeCell="D34" sqref="D34"/>
    </sheetView>
  </sheetViews>
  <sheetFormatPr defaultColWidth="9.140625" defaultRowHeight="15" x14ac:dyDescent="0.25"/>
  <cols>
    <col min="1" max="1" width="3" style="1" customWidth="1"/>
    <col min="2" max="2" width="6.7109375" style="1" customWidth="1"/>
    <col min="3" max="3" width="61" style="1" customWidth="1"/>
    <col min="4" max="4" width="37" style="13" customWidth="1"/>
    <col min="5" max="5" width="14.42578125" style="1" customWidth="1"/>
    <col min="6" max="6" width="6.140625" style="1" customWidth="1"/>
    <col min="7" max="8" width="6.140625" style="24" customWidth="1"/>
    <col min="9" max="9" width="6.140625" style="24" hidden="1" customWidth="1"/>
    <col min="10" max="10" width="11.5703125" style="24" hidden="1" customWidth="1"/>
    <col min="11" max="11" width="13.42578125" style="25" hidden="1" customWidth="1"/>
    <col min="12" max="65" width="0" style="24" hidden="1" customWidth="1"/>
    <col min="66" max="66" width="9.140625" style="24"/>
    <col min="67" max="16384" width="9.140625" style="1"/>
  </cols>
  <sheetData>
    <row r="1" spans="2:11" x14ac:dyDescent="0.25">
      <c r="D1" s="23">
        <f>+AVERAGE(K16:K55)</f>
        <v>2.8846153846153846</v>
      </c>
    </row>
    <row r="2" spans="2:11" ht="15" customHeight="1" x14ac:dyDescent="0.25">
      <c r="B2" s="17" t="s">
        <v>0</v>
      </c>
      <c r="C2" s="17"/>
      <c r="D2" s="17"/>
    </row>
    <row r="3" spans="2:11" x14ac:dyDescent="0.25">
      <c r="D3" s="13" t="s">
        <v>38</v>
      </c>
    </row>
    <row r="5" spans="2:11" x14ac:dyDescent="0.25">
      <c r="B5" s="16" t="s">
        <v>19</v>
      </c>
      <c r="C5" s="16"/>
      <c r="D5" s="16"/>
    </row>
    <row r="6" spans="2:11" x14ac:dyDescent="0.25">
      <c r="B6" s="2">
        <v>1</v>
      </c>
      <c r="C6" s="3" t="s">
        <v>1</v>
      </c>
      <c r="D6" s="14"/>
      <c r="E6" s="10" t="str">
        <f>IF(D6="","Утга бөглөх","")</f>
        <v>Утга бөглөх</v>
      </c>
    </row>
    <row r="7" spans="2:11" x14ac:dyDescent="0.25">
      <c r="B7" s="2">
        <v>2</v>
      </c>
      <c r="C7" s="3" t="s">
        <v>2</v>
      </c>
      <c r="D7" s="14"/>
      <c r="E7" s="10" t="str">
        <f t="shared" ref="E7:E55" si="0">IF(D7="","Утга бөглөх","")</f>
        <v>Утга бөглөх</v>
      </c>
    </row>
    <row r="8" spans="2:11" x14ac:dyDescent="0.25">
      <c r="B8" s="2">
        <v>3</v>
      </c>
      <c r="C8" s="3" t="s">
        <v>3</v>
      </c>
      <c r="D8" s="14"/>
      <c r="E8" s="10" t="str">
        <f t="shared" si="0"/>
        <v>Утга бөглөх</v>
      </c>
    </row>
    <row r="9" spans="2:11" x14ac:dyDescent="0.25">
      <c r="B9" s="2">
        <v>4</v>
      </c>
      <c r="C9" s="3" t="s">
        <v>4</v>
      </c>
      <c r="D9" s="14"/>
      <c r="E9" s="10" t="str">
        <f t="shared" si="0"/>
        <v>Утга бөглөх</v>
      </c>
    </row>
    <row r="10" spans="2:11" x14ac:dyDescent="0.25">
      <c r="B10" s="2">
        <v>5</v>
      </c>
      <c r="C10" s="3" t="s">
        <v>5</v>
      </c>
      <c r="D10" s="14"/>
      <c r="E10" s="10" t="str">
        <f t="shared" si="0"/>
        <v>Утга бөглөх</v>
      </c>
    </row>
    <row r="11" spans="2:11" x14ac:dyDescent="0.25">
      <c r="B11" s="2">
        <v>6</v>
      </c>
      <c r="C11" s="3" t="s">
        <v>6</v>
      </c>
      <c r="D11" s="14"/>
      <c r="E11" s="10" t="str">
        <f t="shared" si="0"/>
        <v>Утга бөглөх</v>
      </c>
    </row>
    <row r="12" spans="2:11" x14ac:dyDescent="0.25">
      <c r="B12" s="2">
        <v>7</v>
      </c>
      <c r="C12" s="3" t="s">
        <v>7</v>
      </c>
      <c r="D12" s="14"/>
      <c r="E12" s="10" t="str">
        <f t="shared" si="0"/>
        <v>Утга бөглөх</v>
      </c>
    </row>
    <row r="13" spans="2:11" x14ac:dyDescent="0.25">
      <c r="B13" s="2">
        <v>8</v>
      </c>
      <c r="C13" s="3" t="s">
        <v>8</v>
      </c>
      <c r="D13" s="14"/>
      <c r="E13" s="10" t="str">
        <f t="shared" si="0"/>
        <v>Утга бөглөх</v>
      </c>
    </row>
    <row r="14" spans="2:11" x14ac:dyDescent="0.25">
      <c r="B14" s="16" t="s">
        <v>9</v>
      </c>
      <c r="C14" s="16"/>
      <c r="D14" s="16"/>
    </row>
    <row r="15" spans="2:11" x14ac:dyDescent="0.25">
      <c r="B15" s="2">
        <v>9</v>
      </c>
      <c r="C15" s="3" t="s">
        <v>10</v>
      </c>
      <c r="D15" s="14"/>
      <c r="E15" s="10" t="str">
        <f t="shared" si="0"/>
        <v>Утга бөглөх</v>
      </c>
    </row>
    <row r="16" spans="2:11" ht="212.25" customHeight="1" x14ac:dyDescent="0.25">
      <c r="B16" s="2">
        <v>10</v>
      </c>
      <c r="C16" s="3" t="s">
        <v>102</v>
      </c>
      <c r="D16" s="2"/>
      <c r="E16" s="10" t="str">
        <f t="shared" si="0"/>
        <v>Утга бөглөх</v>
      </c>
      <c r="K16" s="25">
        <f>+Sheet1!E15</f>
        <v>3</v>
      </c>
    </row>
    <row r="17" spans="2:11" ht="17.25" customHeight="1" x14ac:dyDescent="0.25">
      <c r="B17" s="2">
        <v>11</v>
      </c>
      <c r="C17" s="3" t="s">
        <v>11</v>
      </c>
      <c r="D17" s="2"/>
      <c r="E17" s="10" t="str">
        <f t="shared" si="0"/>
        <v>Утга бөглөх</v>
      </c>
      <c r="K17" s="25">
        <f>IF(D17=Sheet1!$C$16,2,IF(D17=Sheet1!$C$18,3,IF(D17=Sheet1!$C$17,5,3)))</f>
        <v>3</v>
      </c>
    </row>
    <row r="18" spans="2:11" x14ac:dyDescent="0.25">
      <c r="B18" s="2">
        <v>12</v>
      </c>
      <c r="C18" s="3" t="s">
        <v>12</v>
      </c>
      <c r="D18" s="2"/>
      <c r="E18" s="10" t="str">
        <f t="shared" si="0"/>
        <v>Утга бөглөх</v>
      </c>
      <c r="K18" s="25">
        <f>IF(AND(D18&gt;=0,D18&lt;=100),1,IF(AND(D18&gt;=101,D18&lt;=500),2,IF(AND(D18&gt;=501,D18&lt;=1000),3,IF(AND(D18&gt;=1001,D18&lt;=5000),4,IF(AND(D18&gt;=5001),5)))))</f>
        <v>1</v>
      </c>
    </row>
    <row r="19" spans="2:11" x14ac:dyDescent="0.25">
      <c r="B19" s="2">
        <v>13</v>
      </c>
      <c r="C19" s="3" t="s">
        <v>52</v>
      </c>
      <c r="D19" s="2"/>
      <c r="E19" s="10" t="str">
        <f t="shared" si="0"/>
        <v>Утга бөглөх</v>
      </c>
      <c r="K19" s="25">
        <f>IF(AND(D19&gt;=0,D19&lt;=100),1,IF(AND(D19&gt;=101,D19&lt;=500),2,IF(AND(D19&gt;=501,D19&lt;=1000),3,IF(AND(D19&gt;=1001,D19&lt;=5000),4,IF(AND(D19&gt;=5001),5)))))</f>
        <v>1</v>
      </c>
    </row>
    <row r="20" spans="2:11" ht="30" x14ac:dyDescent="0.25">
      <c r="B20" s="2">
        <v>14</v>
      </c>
      <c r="C20" s="3" t="s">
        <v>101</v>
      </c>
      <c r="D20" s="2"/>
      <c r="E20" s="10" t="str">
        <f t="shared" si="0"/>
        <v>Утга бөглөх</v>
      </c>
      <c r="J20" s="26" t="e">
        <f>+D20/D19</f>
        <v>#DIV/0!</v>
      </c>
      <c r="K20" s="25">
        <f>IFERROR(IF(J20&gt;0.7,1,IF(AND(J20&gt;0.5,J20&lt;=0.7),2,IF(AND(J20&gt;0.4,J20&lt;=0.5),3,IF(AND(J20&gt;0.2,J20&lt;=0.4),4,IF(AND(J20&lt;=0.2),5))))),3)</f>
        <v>3</v>
      </c>
    </row>
    <row r="21" spans="2:11" x14ac:dyDescent="0.25">
      <c r="B21" s="2">
        <v>15</v>
      </c>
      <c r="C21" s="3" t="s">
        <v>13</v>
      </c>
      <c r="D21" s="2"/>
      <c r="E21" s="10" t="str">
        <f t="shared" si="0"/>
        <v>Утга бөглөх</v>
      </c>
    </row>
    <row r="22" spans="2:11" x14ac:dyDescent="0.25">
      <c r="B22" s="2">
        <v>16</v>
      </c>
      <c r="C22" s="18" t="s">
        <v>100</v>
      </c>
      <c r="D22" s="2"/>
      <c r="E22" s="10"/>
    </row>
    <row r="23" spans="2:11" x14ac:dyDescent="0.25">
      <c r="B23" s="2">
        <v>17</v>
      </c>
      <c r="C23" s="3" t="s">
        <v>14</v>
      </c>
      <c r="D23" s="2"/>
      <c r="E23" s="10" t="str">
        <f>IF(D23="","Утга бөглөх","")</f>
        <v>Утга бөглөх</v>
      </c>
      <c r="K23" s="25">
        <f>IF(D23=Sheet1!$C$16,2,IF(D23=Sheet1!$C$18,3,IF(D23=Sheet1!$C$17,5,4)))</f>
        <v>4</v>
      </c>
    </row>
    <row r="24" spans="2:11" ht="30" x14ac:dyDescent="0.25">
      <c r="B24" s="2">
        <v>18</v>
      </c>
      <c r="C24" s="3" t="s">
        <v>15</v>
      </c>
      <c r="D24" s="2"/>
      <c r="E24" s="10" t="str">
        <f>IF(D24="","Утга бөглөх","")</f>
        <v>Утга бөглөх</v>
      </c>
      <c r="K24" s="25">
        <f>IF(D24=Sheet1!$C$16,2,IF(D24=Sheet1!$C$18,3,IF(D24=Sheet1!$C$17,5,4)))</f>
        <v>4</v>
      </c>
    </row>
    <row r="25" spans="2:11" ht="30" x14ac:dyDescent="0.25">
      <c r="B25" s="2">
        <v>19</v>
      </c>
      <c r="C25" s="3" t="s">
        <v>16</v>
      </c>
      <c r="D25" s="2"/>
      <c r="E25" s="10" t="str">
        <f t="shared" si="0"/>
        <v>Утга бөглөх</v>
      </c>
      <c r="K25" s="25">
        <f>IF(D25=Sheet1!$C$22,1,IF(D25=Sheet1!$C$23,2,IF(D25=Sheet1!$C$21,4,IF(D25=Sheet1!$C$20,5,3))))</f>
        <v>3</v>
      </c>
    </row>
    <row r="26" spans="2:11" ht="45" x14ac:dyDescent="0.25">
      <c r="B26" s="2">
        <v>20</v>
      </c>
      <c r="C26" s="3" t="s">
        <v>36</v>
      </c>
      <c r="D26" s="2"/>
      <c r="E26" s="10" t="str">
        <f t="shared" si="0"/>
        <v>Утга бөглөх</v>
      </c>
      <c r="K26" s="25">
        <f>IF(D26=Sheet1!$C$29,1,IF(D26=Sheet1!$C$26,2,IF(D26=Sheet1!$C$28,2,IF(D26=Sheet1!$C$27,3,IF(D26=Sheet1!$C$30,4,IF(D26=Sheet1!$C$25,5,3))))))</f>
        <v>3</v>
      </c>
    </row>
    <row r="27" spans="2:11" ht="45" x14ac:dyDescent="0.25">
      <c r="B27" s="2">
        <v>21</v>
      </c>
      <c r="C27" s="3" t="s">
        <v>17</v>
      </c>
      <c r="D27" s="2"/>
      <c r="E27" s="10" t="str">
        <f t="shared" si="0"/>
        <v>Утга бөглөх</v>
      </c>
    </row>
    <row r="28" spans="2:11" x14ac:dyDescent="0.25">
      <c r="B28" s="2">
        <v>22</v>
      </c>
      <c r="C28" s="3" t="s">
        <v>18</v>
      </c>
      <c r="D28" s="2"/>
      <c r="E28" s="10"/>
    </row>
    <row r="29" spans="2:11" ht="45" x14ac:dyDescent="0.25">
      <c r="B29" s="2">
        <v>23</v>
      </c>
      <c r="C29" s="3" t="s">
        <v>63</v>
      </c>
      <c r="D29" s="2"/>
      <c r="E29" s="10" t="str">
        <f t="shared" si="0"/>
        <v>Утга бөглөх</v>
      </c>
      <c r="K29" s="25">
        <f>IF(D29=Sheet1!$C$2,4,IF(D29=Sheet1!$C$3,2,3))</f>
        <v>3</v>
      </c>
    </row>
    <row r="30" spans="2:11" x14ac:dyDescent="0.25">
      <c r="B30" s="2">
        <v>24</v>
      </c>
      <c r="C30" s="3" t="s">
        <v>35</v>
      </c>
      <c r="D30" s="2"/>
      <c r="E30" s="10"/>
    </row>
    <row r="31" spans="2:11" x14ac:dyDescent="0.25">
      <c r="B31" s="16" t="s">
        <v>20</v>
      </c>
      <c r="C31" s="16"/>
      <c r="D31" s="16"/>
      <c r="E31" s="10"/>
    </row>
    <row r="32" spans="2:11" x14ac:dyDescent="0.25">
      <c r="B32" s="2">
        <v>25</v>
      </c>
      <c r="C32" s="3" t="s">
        <v>64</v>
      </c>
      <c r="D32" s="11"/>
      <c r="E32" s="10" t="str">
        <f t="shared" si="0"/>
        <v>Утга бөглөх</v>
      </c>
      <c r="K32" s="25">
        <f>IF(AND(D32&gt;0,D32&lt;=10000000),1,IF(AND(D32&gt;=10000001,D32&lt;=50000000),2,IF(AND(D32&gt;=50000001,D32&lt;=100000000),3,IF(AND(D32&gt;=100000001,D32&lt;=500000000),4,IF(AND(D32&gt;=500000001),5,3)))))</f>
        <v>3</v>
      </c>
    </row>
    <row r="33" spans="2:11" x14ac:dyDescent="0.25">
      <c r="B33" s="2">
        <v>26</v>
      </c>
      <c r="C33" s="3" t="s">
        <v>65</v>
      </c>
      <c r="D33" s="11"/>
      <c r="E33" s="10" t="str">
        <f t="shared" si="0"/>
        <v>Утга бөглөх</v>
      </c>
    </row>
    <row r="34" spans="2:11" x14ac:dyDescent="0.25">
      <c r="B34" s="2">
        <v>27</v>
      </c>
      <c r="C34" s="4" t="s">
        <v>66</v>
      </c>
      <c r="D34" s="11"/>
      <c r="E34" s="10" t="str">
        <f t="shared" si="0"/>
        <v>Утга бөглөх</v>
      </c>
      <c r="K34" s="25">
        <f>IF(AND(D34&gt;=0,D34&lt;=5000000),1,IF(AND(D34&gt;=5000001,D34&lt;=10000000),2,IF(AND(D34&gt;=10000001,D34&lt;=50000000),3,IF(AND(D34&gt;=50000001,D34&lt;=100000000),4,IF(AND(D34&gt;=100000001),5)))))</f>
        <v>1</v>
      </c>
    </row>
    <row r="35" spans="2:11" x14ac:dyDescent="0.25">
      <c r="B35" s="2">
        <v>28</v>
      </c>
      <c r="C35" s="5" t="s">
        <v>67</v>
      </c>
      <c r="D35" s="11"/>
      <c r="E35" s="10" t="str">
        <f t="shared" si="0"/>
        <v>Утга бөглөх</v>
      </c>
      <c r="K35" s="25">
        <f>IF(AND(D35&gt;0,D35&lt;=100000000),1,IF(AND(D35&gt;=100000001,D35&lt;=500000000),2,IF(AND(D35&gt;=500000001,D35&lt;=1000000000),3,IF(AND(D35&gt;=1000000001,D35&lt;=5000000000),4,IF(AND(D35&gt;=5000000001),5,3)))))</f>
        <v>3</v>
      </c>
    </row>
    <row r="36" spans="2:11" x14ac:dyDescent="0.25">
      <c r="B36" s="2">
        <v>29</v>
      </c>
      <c r="C36" s="6" t="s">
        <v>68</v>
      </c>
      <c r="D36" s="11"/>
      <c r="E36" s="10" t="str">
        <f t="shared" si="0"/>
        <v>Утга бөглөх</v>
      </c>
      <c r="J36" s="24" t="e">
        <f>+D36/D35</f>
        <v>#DIV/0!</v>
      </c>
      <c r="K36" s="25">
        <f>IFERROR(IF(J36&gt;0.7,5,IF(AND(J36&gt;0.6,J36&lt;=0.7),4,IF(AND(J36&gt;0.4,J36&lt;=0.6),3,IF(AND(J36&gt;0.2,J36&lt;=0.4),2,IF(J36&lt;=0.2,1))))),3)</f>
        <v>3</v>
      </c>
    </row>
    <row r="37" spans="2:11" x14ac:dyDescent="0.25">
      <c r="B37" s="2">
        <v>30</v>
      </c>
      <c r="C37" s="5" t="s">
        <v>69</v>
      </c>
      <c r="D37" s="11"/>
      <c r="E37" s="10" t="str">
        <f t="shared" si="0"/>
        <v>Утга бөглөх</v>
      </c>
    </row>
    <row r="38" spans="2:11" x14ac:dyDescent="0.25">
      <c r="B38" s="2">
        <v>31</v>
      </c>
      <c r="C38" s="5" t="s">
        <v>70</v>
      </c>
      <c r="D38" s="11"/>
      <c r="E38" s="10" t="str">
        <f t="shared" si="0"/>
        <v>Утга бөглөх</v>
      </c>
      <c r="J38" s="24" t="e">
        <f>+D38/(D38+D39)</f>
        <v>#DIV/0!</v>
      </c>
      <c r="K38" s="25">
        <f>IFERROR(IF(J38&gt;0.7,5,IF(AND(J38&gt;0.6,J38&lt;=0.7),4,IF(AND(J38&gt;0.4,J38&lt;=0.6),3,IF(AND(J38&gt;0.2,J38&lt;=0.4),2,IF(J38&lt;=0.2,1))))),3)</f>
        <v>3</v>
      </c>
    </row>
    <row r="39" spans="2:11" ht="24" customHeight="1" x14ac:dyDescent="0.25">
      <c r="B39" s="2">
        <v>32</v>
      </c>
      <c r="C39" s="5" t="s">
        <v>71</v>
      </c>
      <c r="D39" s="11"/>
      <c r="E39" s="10" t="str">
        <f t="shared" si="0"/>
        <v>Утга бөглөх</v>
      </c>
    </row>
    <row r="40" spans="2:11" ht="30" x14ac:dyDescent="0.25">
      <c r="B40" s="2">
        <v>33</v>
      </c>
      <c r="C40" s="5" t="s">
        <v>72</v>
      </c>
      <c r="D40" s="11"/>
      <c r="E40" s="10" t="str">
        <f t="shared" si="0"/>
        <v>Утга бөглөх</v>
      </c>
      <c r="K40" s="25">
        <f>IF(D40=Sheet1!$C$2,4,IF(D40=Sheet1!$C$3,2,3))</f>
        <v>3</v>
      </c>
    </row>
    <row r="41" spans="2:11" ht="30" x14ac:dyDescent="0.25">
      <c r="B41" s="2">
        <v>34</v>
      </c>
      <c r="C41" s="9" t="s">
        <v>21</v>
      </c>
      <c r="D41" s="12"/>
      <c r="E41" s="10" t="str">
        <f t="shared" si="0"/>
        <v>Утга бөглөх</v>
      </c>
      <c r="K41" s="25">
        <f>IF(D41=Sheet1!$C$2,4,IF(D41=Sheet1!$C$3,2,3))</f>
        <v>3</v>
      </c>
    </row>
    <row r="42" spans="2:11" ht="30" x14ac:dyDescent="0.25">
      <c r="B42" s="2">
        <v>35</v>
      </c>
      <c r="C42" s="3" t="s">
        <v>22</v>
      </c>
      <c r="D42" s="2"/>
      <c r="E42" s="10"/>
    </row>
    <row r="43" spans="2:11" x14ac:dyDescent="0.25">
      <c r="B43" s="16" t="s">
        <v>37</v>
      </c>
      <c r="C43" s="16"/>
      <c r="D43" s="16"/>
      <c r="E43" s="10"/>
    </row>
    <row r="44" spans="2:11" x14ac:dyDescent="0.25">
      <c r="B44" s="2">
        <v>36</v>
      </c>
      <c r="C44" s="5" t="s">
        <v>23</v>
      </c>
      <c r="D44" s="2"/>
      <c r="E44" s="10" t="str">
        <f t="shared" si="0"/>
        <v>Утга бөглөх</v>
      </c>
    </row>
    <row r="45" spans="2:11" ht="32.25" customHeight="1" x14ac:dyDescent="0.25">
      <c r="B45" s="2">
        <v>37</v>
      </c>
      <c r="C45" s="5" t="s">
        <v>24</v>
      </c>
      <c r="D45" s="7"/>
      <c r="E45" s="10" t="str">
        <f t="shared" si="0"/>
        <v>Утга бөглөх</v>
      </c>
      <c r="K45" s="25">
        <f>IF(D45=Sheet1!C32,1,IF(D45=Sheet1!C33,2,IF(D45=Sheet1!C34,3,IF(D45=Sheet1!C35,5,4))))</f>
        <v>4</v>
      </c>
    </row>
    <row r="46" spans="2:11" ht="30" x14ac:dyDescent="0.25">
      <c r="B46" s="2">
        <v>38</v>
      </c>
      <c r="C46" s="5" t="s">
        <v>25</v>
      </c>
      <c r="D46" s="7"/>
      <c r="E46" s="10" t="str">
        <f t="shared" si="0"/>
        <v>Утга бөглөх</v>
      </c>
      <c r="K46" s="25">
        <f>IF(D46=Sheet1!$C$2,2,IF(D46=Sheet1!$C$3,4,3))</f>
        <v>3</v>
      </c>
    </row>
    <row r="47" spans="2:11" x14ac:dyDescent="0.25">
      <c r="B47" s="2">
        <v>39</v>
      </c>
      <c r="C47" s="5" t="s">
        <v>26</v>
      </c>
      <c r="D47" s="7"/>
      <c r="E47" s="10" t="str">
        <f t="shared" si="0"/>
        <v>Утга бөглөх</v>
      </c>
      <c r="K47" s="25">
        <f>IF(D47=Sheet1!$C$37,1,IF(D47=Sheet1!$C$38,2,IF(D47=Sheet1!$C$39,3,IF(D47=Sheet1!$C$40,4,IF(D47=Sheet1!$C$41,5,3)))))</f>
        <v>3</v>
      </c>
    </row>
    <row r="48" spans="2:11" ht="30" x14ac:dyDescent="0.25">
      <c r="B48" s="2">
        <v>40</v>
      </c>
      <c r="C48" s="5" t="s">
        <v>27</v>
      </c>
      <c r="D48" s="7"/>
      <c r="E48" s="10" t="str">
        <f t="shared" si="0"/>
        <v>Утга бөглөх</v>
      </c>
      <c r="K48" s="25">
        <f>IF(D48=Sheet1!$C$43,1,IF(D48=Sheet1!$C$44,2,IF(D48=Sheet1!$C$45,3,IF(D48=Sheet1!$C$46,4,3))))</f>
        <v>3</v>
      </c>
    </row>
    <row r="49" spans="2:11" ht="30" x14ac:dyDescent="0.25">
      <c r="B49" s="2">
        <v>41</v>
      </c>
      <c r="C49" s="5" t="s">
        <v>31</v>
      </c>
      <c r="D49" s="7"/>
      <c r="E49" s="10" t="str">
        <f t="shared" si="0"/>
        <v>Утга бөглөх</v>
      </c>
      <c r="K49" s="25">
        <f>IF(D49=Sheet1!$C$48,1,IF(D49=Sheet1!$C$49,2,IF(D49=Sheet1!$C$50,3,IF(D49=Sheet1!$C$51,4,3))))</f>
        <v>3</v>
      </c>
    </row>
    <row r="50" spans="2:11" ht="30" x14ac:dyDescent="0.25">
      <c r="B50" s="2">
        <v>42</v>
      </c>
      <c r="C50" s="5" t="s">
        <v>32</v>
      </c>
      <c r="D50" s="7"/>
      <c r="E50" s="10" t="str">
        <f t="shared" si="0"/>
        <v>Утга бөглөх</v>
      </c>
      <c r="K50" s="25">
        <f>IF(D50=Sheet1!$C$43,1,IF(D50=Sheet1!$C$44,2,IF(D50=Sheet1!$C$45,3,IF(D50=Sheet1!$C$46,4,3))))</f>
        <v>3</v>
      </c>
    </row>
    <row r="51" spans="2:11" x14ac:dyDescent="0.25">
      <c r="B51" s="16" t="s">
        <v>28</v>
      </c>
      <c r="C51" s="16"/>
      <c r="D51" s="16"/>
      <c r="E51" s="10"/>
    </row>
    <row r="52" spans="2:11" ht="45" x14ac:dyDescent="0.25">
      <c r="B52" s="7">
        <v>43</v>
      </c>
      <c r="C52" s="19" t="s">
        <v>29</v>
      </c>
      <c r="D52" s="2"/>
      <c r="E52" s="10" t="str">
        <f t="shared" si="0"/>
        <v>Утга бөглөх</v>
      </c>
      <c r="K52" s="25">
        <f>IF(D52=Sheet1!$C$55,1,IF(D52=Sheet1!$C$53,2,IF(D52=Sheet1!$C$54,3,IF(D52=Sheet1!$C$56,4,3))))</f>
        <v>3</v>
      </c>
    </row>
    <row r="53" spans="2:11" ht="30" x14ac:dyDescent="0.25">
      <c r="B53" s="8">
        <v>44</v>
      </c>
      <c r="C53" s="20" t="s">
        <v>30</v>
      </c>
      <c r="D53" s="2"/>
      <c r="E53" s="10" t="str">
        <f>IF(D53="","Утга бөглөх","")</f>
        <v>Утга бөглөх</v>
      </c>
    </row>
    <row r="54" spans="2:11" ht="45" x14ac:dyDescent="0.25">
      <c r="B54" s="7">
        <v>45</v>
      </c>
      <c r="C54" s="21" t="s">
        <v>33</v>
      </c>
      <c r="D54" s="2"/>
      <c r="E54" s="10" t="str">
        <f>IF(D53="","Утга бөглөх","")</f>
        <v>Утга бөглөх</v>
      </c>
      <c r="K54" s="25">
        <f>IF(D53=Sheet1!$C$59,1,IF(D53=Sheet1!$C$60,2,IF(D53=Sheet1!$C$61,2,IF(D53=Sheet1!$C$62,3,IF(D53=Sheet1!$C$63,5,3)))))</f>
        <v>3</v>
      </c>
    </row>
    <row r="55" spans="2:11" ht="30" x14ac:dyDescent="0.25">
      <c r="B55" s="8">
        <v>46</v>
      </c>
      <c r="C55" s="22" t="s">
        <v>34</v>
      </c>
      <c r="D55" s="2"/>
      <c r="E55" s="10" t="str">
        <f t="shared" si="0"/>
        <v>Утга бөглөх</v>
      </c>
      <c r="K55" s="25">
        <f>IF(D55=Sheet1!$C$65,1,IF(D55=Sheet1!$C$66,2,IF(D55=Sheet1!$C$67,3,IF(D55=Sheet1!$C$68,4,IF(D55=Sheet1!$C$69,5,3)))))</f>
        <v>3</v>
      </c>
    </row>
  </sheetData>
  <sheetProtection algorithmName="SHA-512" hashValue="2b2G94kgxZ3+MXH3QNBoYrtLnyErXbwu6okldPKLBdwHOtzcKjciRgZEvw/+Jw+Y/FDzQ2bKks7ciM2sp99gDg==" saltValue="qzr4KutW8pQp5vXbMdlUVg==" spinCount="100000" sheet="1" objects="1" scenarios="1"/>
  <protectedRanges>
    <protectedRange sqref="B2:D55" name="Range1"/>
  </protectedRanges>
  <mergeCells count="6">
    <mergeCell ref="B51:D51"/>
    <mergeCell ref="B5:D5"/>
    <mergeCell ref="B14:D14"/>
    <mergeCell ref="B31:D31"/>
    <mergeCell ref="B2:D2"/>
    <mergeCell ref="B43:D43"/>
  </mergeCells>
  <dataValidations count="1">
    <dataValidation type="whole" showInputMessage="1" showErrorMessage="1" errorTitle="АНХААР!" error="Зөвхөн тоон утга бөглөнө үү!" sqref="D18:D22 D28 D30 D44 D32:D39" xr:uid="{009A4011-C0DF-488D-8490-5AE530DDFC08}">
      <formula1>0</formula1>
      <formula2>1000000000000000</formula2>
    </dataValidation>
  </dataValidations>
  <pageMargins left="0.7" right="0.7" top="0.75" bottom="0.75" header="0.3" footer="0.3"/>
  <pageSetup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133350</xdr:rowOff>
                  </from>
                  <to>
                    <xdr:col>3</xdr:col>
                    <xdr:colOff>2143125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381000</xdr:rowOff>
                  </from>
                  <to>
                    <xdr:col>3</xdr:col>
                    <xdr:colOff>2362200</xdr:colOff>
                    <xdr:row>15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628650</xdr:rowOff>
                  </from>
                  <to>
                    <xdr:col>3</xdr:col>
                    <xdr:colOff>2381250</xdr:colOff>
                    <xdr:row>15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895350</xdr:rowOff>
                  </from>
                  <to>
                    <xdr:col>3</xdr:col>
                    <xdr:colOff>2257425</xdr:colOff>
                    <xdr:row>15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1152525</xdr:rowOff>
                  </from>
                  <to>
                    <xdr:col>3</xdr:col>
                    <xdr:colOff>2381250</xdr:colOff>
                    <xdr:row>15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1390650</xdr:rowOff>
                  </from>
                  <to>
                    <xdr:col>3</xdr:col>
                    <xdr:colOff>2381250</xdr:colOff>
                    <xdr:row>15</xdr:row>
                    <xdr:rowOff>1600200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1628775</xdr:rowOff>
                  </from>
                  <to>
                    <xdr:col>3</xdr:col>
                    <xdr:colOff>2362200</xdr:colOff>
                    <xdr:row>15</xdr:row>
                    <xdr:rowOff>1838325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1876425</xdr:rowOff>
                  </from>
                  <to>
                    <xdr:col>3</xdr:col>
                    <xdr:colOff>2352675</xdr:colOff>
                    <xdr:row>15</xdr:row>
                    <xdr:rowOff>2076450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2105025</xdr:rowOff>
                  </from>
                  <to>
                    <xdr:col>3</xdr:col>
                    <xdr:colOff>2371725</xdr:colOff>
                    <xdr:row>15</xdr:row>
                    <xdr:rowOff>2314575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2362200</xdr:rowOff>
                  </from>
                  <to>
                    <xdr:col>3</xdr:col>
                    <xdr:colOff>2143125</xdr:colOff>
                    <xdr:row>15</xdr:row>
                    <xdr:rowOff>2571750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="Зөвхөн сонгоно уу." xr:uid="{53B9F51E-A85C-415B-80CC-38572E3DA57F}">
          <x14:formula1>
            <xm:f>Sheet1!$C$2:$C$3</xm:f>
          </x14:formula1>
          <xm:sqref>D8</xm:sqref>
        </x14:dataValidation>
        <x14:dataValidation type="list" allowBlank="1" showInputMessage="1" showErrorMessage="1" error="Зөвхөн сонгоно уу!" xr:uid="{8FCEBB93-E79C-4573-9E1F-F4B779DDA70A}">
          <x14:formula1>
            <xm:f>Sheet1!$C$16:$C$18</xm:f>
          </x14:formula1>
          <xm:sqref>D17 D23:D24</xm:sqref>
        </x14:dataValidation>
        <x14:dataValidation type="list" allowBlank="1" showInputMessage="1" showErrorMessage="1" error="Зөвхөн сонгоно уу!" xr:uid="{528602A5-0B00-4A6A-BFED-EB00399BDAE9}">
          <x14:formula1>
            <xm:f>Sheet1!$C$20:$C$23</xm:f>
          </x14:formula1>
          <xm:sqref>D25</xm:sqref>
        </x14:dataValidation>
        <x14:dataValidation type="list" allowBlank="1" showInputMessage="1" showErrorMessage="1" error="Зөвхөн сонгоно уу!" xr:uid="{FADF05CC-6C53-4510-8A4C-F71E896AA6B8}">
          <x14:formula1>
            <xm:f>Sheet1!$C$25:$C$30</xm:f>
          </x14:formula1>
          <xm:sqref>D26</xm:sqref>
        </x14:dataValidation>
        <x14:dataValidation type="list" allowBlank="1" showInputMessage="1" showErrorMessage="1" error="Зөвхөн сонгоно уу!" xr:uid="{8BA3FBA6-77F8-4E28-BFE7-2E4B53F88F4D}">
          <x14:formula1>
            <xm:f>Sheet1!$C$2:$C$3</xm:f>
          </x14:formula1>
          <xm:sqref>D27 D40:D41 D46</xm:sqref>
        </x14:dataValidation>
        <x14:dataValidation type="list" allowBlank="1" showInputMessage="1" showErrorMessage="1" error="Зөвхөн сонгоно уу!" xr:uid="{C32C258C-3BA1-4CFD-981B-2B88AD4C588E}">
          <x14:formula1>
            <xm:f>Sheet1!$C$37:$C$41</xm:f>
          </x14:formula1>
          <xm:sqref>D47</xm:sqref>
        </x14:dataValidation>
        <x14:dataValidation type="list" allowBlank="1" showInputMessage="1" showErrorMessage="1" error="Зөвхөн сонгоно уу!" xr:uid="{769AD884-51BA-4A5F-A832-40745150AA2F}">
          <x14:formula1>
            <xm:f>Sheet1!$C$32:$C$35</xm:f>
          </x14:formula1>
          <xm:sqref>D45</xm:sqref>
        </x14:dataValidation>
        <x14:dataValidation type="list" allowBlank="1" showInputMessage="1" showErrorMessage="1" error="Зөвхөн сонгоно уу!" xr:uid="{0F07661C-0F6D-40EB-850F-B9E9C9ABCE4E}">
          <x14:formula1>
            <xm:f>Sheet1!$C$43:$C$46</xm:f>
          </x14:formula1>
          <xm:sqref>D48 D50</xm:sqref>
        </x14:dataValidation>
        <x14:dataValidation type="list" allowBlank="1" showInputMessage="1" showErrorMessage="1" error="Зөвхөн сонгоно уу!" xr:uid="{CDBF7C6F-613E-418B-AB4C-4FBBAC72BB60}">
          <x14:formula1>
            <xm:f>Sheet1!$C$59:$C$63</xm:f>
          </x14:formula1>
          <xm:sqref>D53</xm:sqref>
        </x14:dataValidation>
        <x14:dataValidation type="list" allowBlank="1" showInputMessage="1" showErrorMessage="1" error="Зөвхөн сонгоно уу!" xr:uid="{B5864213-F9ED-4C68-A25A-D3B715D7E1D2}">
          <x14:formula1>
            <xm:f>Sheet1!$C$65:$C$69</xm:f>
          </x14:formula1>
          <xm:sqref>D55</xm:sqref>
        </x14:dataValidation>
        <x14:dataValidation type="list" allowBlank="1" showInputMessage="1" showErrorMessage="1" xr:uid="{7C0C1115-46E2-4C13-8A0B-C384A066B0F7}">
          <x14:formula1>
            <xm:f>Sheet1!$C$2:$C$3</xm:f>
          </x14:formula1>
          <xm:sqref>D29</xm:sqref>
        </x14:dataValidation>
        <x14:dataValidation type="list" allowBlank="1" showInputMessage="1" showErrorMessage="1" xr:uid="{4C8B1540-569E-4BD8-9DEF-DDBB2DE32F9E}">
          <x14:formula1>
            <xm:f>Sheet1!$C$48:$C$51</xm:f>
          </x14:formula1>
          <xm:sqref>D49</xm:sqref>
        </x14:dataValidation>
        <x14:dataValidation type="list" allowBlank="1" showInputMessage="1" showErrorMessage="1" error="Зөвхөн сонгоно уу!" xr:uid="{C7A71230-3D9A-4B85-994D-EC7A0771494E}">
          <x14:formula1>
            <xm:f>Sheet1!$C$53:$C$56</xm:f>
          </x14:formula1>
          <xm:sqref>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5E98-1970-46E5-9D90-947106820EE0}">
  <dimension ref="B2:E69"/>
  <sheetViews>
    <sheetView workbookViewId="0">
      <selection activeCell="C56" sqref="C56"/>
    </sheetView>
  </sheetViews>
  <sheetFormatPr defaultRowHeight="15" x14ac:dyDescent="0.25"/>
  <cols>
    <col min="2" max="2" width="8" customWidth="1"/>
    <col min="3" max="3" width="32.140625" style="1" customWidth="1"/>
    <col min="5" max="5" width="9.140625" style="15"/>
  </cols>
  <sheetData>
    <row r="2" spans="2:5" x14ac:dyDescent="0.25">
      <c r="B2">
        <v>1</v>
      </c>
      <c r="C2" s="1" t="s">
        <v>39</v>
      </c>
    </row>
    <row r="3" spans="2:5" x14ac:dyDescent="0.25">
      <c r="C3" s="1" t="s">
        <v>40</v>
      </c>
    </row>
    <row r="5" spans="2:5" x14ac:dyDescent="0.25">
      <c r="B5">
        <v>2</v>
      </c>
      <c r="C5" s="1" t="s">
        <v>41</v>
      </c>
      <c r="D5" t="b">
        <v>0</v>
      </c>
      <c r="E5" s="15" t="str">
        <f>+IF(D5=TRUE,4,"")</f>
        <v/>
      </c>
    </row>
    <row r="6" spans="2:5" x14ac:dyDescent="0.25">
      <c r="C6" s="1" t="s">
        <v>42</v>
      </c>
      <c r="D6" t="b">
        <v>0</v>
      </c>
      <c r="E6" s="15" t="str">
        <f>+IF(D6=TRUE,3,"")</f>
        <v/>
      </c>
    </row>
    <row r="7" spans="2:5" x14ac:dyDescent="0.25">
      <c r="C7" s="1" t="s">
        <v>43</v>
      </c>
      <c r="D7" t="b">
        <v>0</v>
      </c>
      <c r="E7" s="15" t="str">
        <f>+IF(D7=TRUE,3,"")</f>
        <v/>
      </c>
    </row>
    <row r="8" spans="2:5" x14ac:dyDescent="0.25">
      <c r="C8" s="1" t="s">
        <v>44</v>
      </c>
      <c r="D8" t="b">
        <v>0</v>
      </c>
      <c r="E8" s="15" t="str">
        <f>+IF(D8=TRUE,2,"")</f>
        <v/>
      </c>
    </row>
    <row r="9" spans="2:5" x14ac:dyDescent="0.25">
      <c r="C9" s="1" t="s">
        <v>45</v>
      </c>
      <c r="D9" t="b">
        <v>0</v>
      </c>
      <c r="E9" s="15" t="str">
        <f>+IF(D9=TRUE,3,"")</f>
        <v/>
      </c>
    </row>
    <row r="10" spans="2:5" x14ac:dyDescent="0.25">
      <c r="C10" s="1" t="s">
        <v>46</v>
      </c>
      <c r="D10" t="b">
        <v>0</v>
      </c>
      <c r="E10" s="15" t="str">
        <f>+IF(D10=TRUE,2,"")</f>
        <v/>
      </c>
    </row>
    <row r="11" spans="2:5" x14ac:dyDescent="0.25">
      <c r="C11" s="1" t="s">
        <v>47</v>
      </c>
      <c r="D11" t="b">
        <v>0</v>
      </c>
      <c r="E11" s="15" t="str">
        <f>+IF(D11=TRUE,3,"")</f>
        <v/>
      </c>
    </row>
    <row r="12" spans="2:5" x14ac:dyDescent="0.25">
      <c r="C12" s="1" t="s">
        <v>48</v>
      </c>
      <c r="D12" t="b">
        <v>0</v>
      </c>
      <c r="E12" s="15" t="str">
        <f>+IF(D12=TRUE,3,"")</f>
        <v/>
      </c>
    </row>
    <row r="13" spans="2:5" x14ac:dyDescent="0.25">
      <c r="C13" s="1" t="s">
        <v>49</v>
      </c>
      <c r="D13" t="b">
        <v>0</v>
      </c>
      <c r="E13" s="15" t="str">
        <f>+IF(D13=TRUE,2,"")</f>
        <v/>
      </c>
    </row>
    <row r="14" spans="2:5" x14ac:dyDescent="0.25">
      <c r="C14" s="1" t="s">
        <v>50</v>
      </c>
      <c r="D14" t="b">
        <v>0</v>
      </c>
      <c r="E14" s="15" t="str">
        <f>+IF(D14=TRUE,3,"")</f>
        <v/>
      </c>
    </row>
    <row r="15" spans="2:5" x14ac:dyDescent="0.25">
      <c r="E15" s="15">
        <f>IFERROR(AVERAGE(E5:E14),3)</f>
        <v>3</v>
      </c>
    </row>
    <row r="16" spans="2:5" x14ac:dyDescent="0.25">
      <c r="B16">
        <v>3</v>
      </c>
      <c r="C16" s="1" t="s">
        <v>39</v>
      </c>
    </row>
    <row r="17" spans="2:4" x14ac:dyDescent="0.25">
      <c r="C17" s="1" t="s">
        <v>40</v>
      </c>
    </row>
    <row r="18" spans="2:4" x14ac:dyDescent="0.25">
      <c r="C18" s="1" t="s">
        <v>51</v>
      </c>
    </row>
    <row r="20" spans="2:4" x14ac:dyDescent="0.25">
      <c r="B20">
        <v>4</v>
      </c>
      <c r="C20" s="1" t="s">
        <v>53</v>
      </c>
    </row>
    <row r="21" spans="2:4" x14ac:dyDescent="0.25">
      <c r="C21" s="1" t="s">
        <v>54</v>
      </c>
    </row>
    <row r="22" spans="2:4" x14ac:dyDescent="0.25">
      <c r="C22" s="1" t="s">
        <v>55</v>
      </c>
    </row>
    <row r="23" spans="2:4" x14ac:dyDescent="0.25">
      <c r="C23" s="1" t="s">
        <v>56</v>
      </c>
    </row>
    <row r="25" spans="2:4" x14ac:dyDescent="0.25">
      <c r="B25">
        <v>5</v>
      </c>
      <c r="C25" s="1" t="s">
        <v>60</v>
      </c>
      <c r="D25">
        <v>5</v>
      </c>
    </row>
    <row r="26" spans="2:4" x14ac:dyDescent="0.25">
      <c r="C26" s="1" t="s">
        <v>57</v>
      </c>
      <c r="D26">
        <v>2</v>
      </c>
    </row>
    <row r="27" spans="2:4" x14ac:dyDescent="0.25">
      <c r="C27" s="1" t="s">
        <v>58</v>
      </c>
      <c r="D27">
        <v>3</v>
      </c>
    </row>
    <row r="28" spans="2:4" x14ac:dyDescent="0.25">
      <c r="C28" s="1" t="s">
        <v>59</v>
      </c>
      <c r="D28">
        <v>2</v>
      </c>
    </row>
    <row r="29" spans="2:4" x14ac:dyDescent="0.25">
      <c r="C29" s="1" t="s">
        <v>61</v>
      </c>
      <c r="D29">
        <v>1</v>
      </c>
    </row>
    <row r="30" spans="2:4" x14ac:dyDescent="0.25">
      <c r="C30" s="1" t="s">
        <v>62</v>
      </c>
      <c r="D30">
        <v>4</v>
      </c>
    </row>
    <row r="32" spans="2:4" x14ac:dyDescent="0.25">
      <c r="B32">
        <v>6</v>
      </c>
      <c r="C32" s="1" t="s">
        <v>78</v>
      </c>
    </row>
    <row r="33" spans="2:3" x14ac:dyDescent="0.25">
      <c r="C33" s="1" t="s">
        <v>79</v>
      </c>
    </row>
    <row r="34" spans="2:3" x14ac:dyDescent="0.25">
      <c r="C34" s="1" t="s">
        <v>80</v>
      </c>
    </row>
    <row r="35" spans="2:3" x14ac:dyDescent="0.25">
      <c r="C35" s="1" t="s">
        <v>81</v>
      </c>
    </row>
    <row r="37" spans="2:3" x14ac:dyDescent="0.25">
      <c r="B37">
        <v>7</v>
      </c>
      <c r="C37" s="1" t="s">
        <v>76</v>
      </c>
    </row>
    <row r="38" spans="2:3" x14ac:dyDescent="0.25">
      <c r="C38" s="1" t="s">
        <v>73</v>
      </c>
    </row>
    <row r="39" spans="2:3" x14ac:dyDescent="0.25">
      <c r="C39" s="1" t="s">
        <v>74</v>
      </c>
    </row>
    <row r="40" spans="2:3" x14ac:dyDescent="0.25">
      <c r="C40" s="1" t="s">
        <v>75</v>
      </c>
    </row>
    <row r="41" spans="2:3" x14ac:dyDescent="0.25">
      <c r="C41" s="1" t="s">
        <v>77</v>
      </c>
    </row>
    <row r="43" spans="2:3" x14ac:dyDescent="0.25">
      <c r="B43">
        <v>8</v>
      </c>
      <c r="C43" s="1" t="s">
        <v>82</v>
      </c>
    </row>
    <row r="44" spans="2:3" x14ac:dyDescent="0.25">
      <c r="C44" s="1" t="s">
        <v>83</v>
      </c>
    </row>
    <row r="45" spans="2:3" x14ac:dyDescent="0.25">
      <c r="C45" s="1" t="s">
        <v>84</v>
      </c>
    </row>
    <row r="46" spans="2:3" x14ac:dyDescent="0.25">
      <c r="C46" s="1" t="s">
        <v>85</v>
      </c>
    </row>
    <row r="48" spans="2:3" x14ac:dyDescent="0.25">
      <c r="B48">
        <v>9</v>
      </c>
      <c r="C48" s="1" t="s">
        <v>86</v>
      </c>
    </row>
    <row r="49" spans="2:3" x14ac:dyDescent="0.25">
      <c r="C49" s="1" t="s">
        <v>87</v>
      </c>
    </row>
    <row r="50" spans="2:3" x14ac:dyDescent="0.25">
      <c r="C50" s="1" t="s">
        <v>88</v>
      </c>
    </row>
    <row r="51" spans="2:3" x14ac:dyDescent="0.25">
      <c r="C51" s="1" t="s">
        <v>89</v>
      </c>
    </row>
    <row r="53" spans="2:3" x14ac:dyDescent="0.25">
      <c r="B53">
        <v>10</v>
      </c>
      <c r="C53" s="1" t="s">
        <v>90</v>
      </c>
    </row>
    <row r="54" spans="2:3" x14ac:dyDescent="0.25">
      <c r="C54" s="1" t="s">
        <v>91</v>
      </c>
    </row>
    <row r="55" spans="2:3" x14ac:dyDescent="0.25">
      <c r="C55" s="1" t="s">
        <v>92</v>
      </c>
    </row>
    <row r="56" spans="2:3" x14ac:dyDescent="0.25">
      <c r="C56" s="1" t="s">
        <v>93</v>
      </c>
    </row>
    <row r="59" spans="2:3" x14ac:dyDescent="0.25">
      <c r="B59">
        <v>11</v>
      </c>
      <c r="C59" s="1" t="s">
        <v>94</v>
      </c>
    </row>
    <row r="60" spans="2:3" x14ac:dyDescent="0.25">
      <c r="C60" s="1" t="s">
        <v>95</v>
      </c>
    </row>
    <row r="61" spans="2:3" x14ac:dyDescent="0.25">
      <c r="C61" s="1" t="s">
        <v>96</v>
      </c>
    </row>
    <row r="62" spans="2:3" x14ac:dyDescent="0.25">
      <c r="C62" s="1" t="s">
        <v>97</v>
      </c>
    </row>
    <row r="63" spans="2:3" x14ac:dyDescent="0.25">
      <c r="C63" s="1" t="s">
        <v>98</v>
      </c>
    </row>
    <row r="65" spans="2:3" x14ac:dyDescent="0.25">
      <c r="B65">
        <v>12</v>
      </c>
      <c r="C65" s="1" t="s">
        <v>76</v>
      </c>
    </row>
    <row r="66" spans="2:3" x14ac:dyDescent="0.25">
      <c r="C66" s="1" t="s">
        <v>73</v>
      </c>
    </row>
    <row r="67" spans="2:3" x14ac:dyDescent="0.25">
      <c r="C67" s="1" t="s">
        <v>74</v>
      </c>
    </row>
    <row r="68" spans="2:3" x14ac:dyDescent="0.25">
      <c r="C68" s="1" t="s">
        <v>75</v>
      </c>
    </row>
    <row r="69" spans="2:3" x14ac:dyDescent="0.25">
      <c r="C69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Хуулийн этгээд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Uyanga</dc:creator>
  <cp:keywords/>
  <dc:description/>
  <cp:lastModifiedBy>Uyanga Amartuvshin</cp:lastModifiedBy>
  <cp:revision/>
  <dcterms:created xsi:type="dcterms:W3CDTF">2024-06-26T06:29:44Z</dcterms:created>
  <dcterms:modified xsi:type="dcterms:W3CDTF">2025-01-06T04:05:25Z</dcterms:modified>
  <cp:category/>
  <cp:contentStatus/>
</cp:coreProperties>
</file>