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cmongolia-my.sharepoint.com/personal/uyanga_a_frc_mn/Documents/Uyanga/MUTA/2024/Ersdeliin unelgeenii asuulga/"/>
    </mc:Choice>
  </mc:AlternateContent>
  <xr:revisionPtr revIDLastSave="146" documentId="8_{75D0D103-E67A-4B5B-A03E-23DD1F7D4835}" xr6:coauthVersionLast="47" xr6:coauthVersionMax="47" xr10:uidLastSave="{C0D00F6F-D272-4466-8666-1C7A778B689E}"/>
  <workbookProtection workbookAlgorithmName="SHA-512" workbookHashValue="RRqjT2zFYkMhZb8eNOSsGECmL+9IQNo5/40kbsm4Slx7HeExF/RdPC/g4n7aoz2N6PHUGtjPM9Nc0L76FKX56A==" workbookSaltValue="B0zD1HmOKcyrdTzloExxCA==" workbookSpinCount="100000" lockStructure="1"/>
  <bookViews>
    <workbookView xWindow="-120" yWindow="-120" windowWidth="29040" windowHeight="15840" xr2:uid="{6334E45A-BA94-4FEC-9C11-9296DBDDFBB1}"/>
  </bookViews>
  <sheets>
    <sheet name="Хувь хүн" sheetId="2" r:id="rId1"/>
    <sheet name="Sheet1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K34" i="2"/>
  <c r="K33" i="2"/>
  <c r="K31" i="2"/>
  <c r="K47" i="2" l="1"/>
  <c r="K44" i="2"/>
  <c r="K45" i="2"/>
  <c r="K43" i="2"/>
  <c r="K18" i="2" l="1"/>
  <c r="K17" i="2"/>
  <c r="K23" i="2" l="1"/>
  <c r="K39" i="2"/>
  <c r="E48" i="2"/>
  <c r="K40" i="2"/>
  <c r="K37" i="2"/>
  <c r="J35" i="2"/>
  <c r="K35" i="2" s="1"/>
  <c r="D1" i="2" s="1"/>
  <c r="K28" i="2"/>
  <c r="K25" i="2"/>
  <c r="K24" i="2"/>
  <c r="K22" i="2"/>
  <c r="K16" i="2"/>
  <c r="J19" i="2"/>
  <c r="K19" i="2" s="1"/>
  <c r="E14" i="3" l="1"/>
  <c r="E13" i="3"/>
  <c r="E12" i="3"/>
  <c r="E11" i="3"/>
  <c r="E10" i="3"/>
  <c r="E9" i="3"/>
  <c r="E8" i="3"/>
  <c r="E6" i="3"/>
  <c r="E5" i="3"/>
  <c r="E7" i="3"/>
  <c r="E15" i="3" l="1"/>
  <c r="K15" i="2" s="1"/>
  <c r="E6" i="2"/>
  <c r="E15" i="2"/>
  <c r="E16" i="2"/>
  <c r="E17" i="2"/>
  <c r="E18" i="2"/>
  <c r="E19" i="2"/>
  <c r="E20" i="2"/>
  <c r="E22" i="2"/>
  <c r="E23" i="2"/>
  <c r="E24" i="2"/>
  <c r="E25" i="2"/>
  <c r="E26" i="2"/>
  <c r="E28" i="2"/>
  <c r="E31" i="2"/>
  <c r="E32" i="2"/>
  <c r="E33" i="2"/>
  <c r="E34" i="2"/>
  <c r="E35" i="2"/>
  <c r="E36" i="2"/>
  <c r="E37" i="2"/>
  <c r="E38" i="2"/>
  <c r="E39" i="2"/>
  <c r="E40" i="2"/>
  <c r="E43" i="2"/>
  <c r="E44" i="2"/>
  <c r="E45" i="2"/>
  <c r="E47" i="2"/>
  <c r="E14" i="2"/>
  <c r="E7" i="2"/>
  <c r="E8" i="2"/>
  <c r="E9" i="2"/>
  <c r="E10" i="2"/>
  <c r="E11" i="2"/>
  <c r="E12" i="2"/>
</calcChain>
</file>

<file path=xl/sharedStrings.xml><?xml version="1.0" encoding="utf-8"?>
<sst xmlns="http://schemas.openxmlformats.org/spreadsheetml/2006/main" count="102" uniqueCount="95">
  <si>
    <t>Салбартай эсэх</t>
  </si>
  <si>
    <t>Тийм бол салбарын тоо</t>
  </si>
  <si>
    <t xml:space="preserve">Хаяг байршил </t>
  </si>
  <si>
    <t>Холбоо барих утасны дугаар</t>
  </si>
  <si>
    <t>Цахим шуудан</t>
  </si>
  <si>
    <t>II. ҮЙЛ АЖИЛЛАГААНЫ ЦАР ХҮРЭЭ, ХАРИЛЦАГЧ</t>
  </si>
  <si>
    <t>Үйл ажиллагаа эрхэлж буй хугацаа (жил)</t>
  </si>
  <si>
    <t>Барьцааны эд зүйлийн гарал үүслийн талаар тодруулга авдаг эсэх</t>
  </si>
  <si>
    <t>Жилд үйлчилгээ үзүүлж буй харилцагчдын дундаж тоо</t>
  </si>
  <si>
    <t xml:space="preserve">              Нэг удаагийн шинжтэй үйлчлүүлсэн харилцагчдын тоо</t>
  </si>
  <si>
    <t>Харилцагчаас ямарваа анкет эсвэл асуулга бөглүүлж авдаг эсэх</t>
  </si>
  <si>
    <t>Харилцагчийн албан ёсны бичиг баримтыг (цахим үнэмлэх г.м) шалгадаг эсэх</t>
  </si>
  <si>
    <t>Хэрэв тийм бол харилцагч бичиг баримтаа шалгуулахаас татгалзсан тохиолдолд ямар арга хэмжээ авдаг вэ?</t>
  </si>
  <si>
    <t>Сүүлийн 3 жилийн хугацаанд харилцагчийн барьцаалж буй эд хөрөнгө нь хууль бусаар олсон хөрөнгө байж болзошгүй гэж үзэн Цагдаагийн байгууллагад мэдээлсэн тохиолдол байгаа эсэх</t>
  </si>
  <si>
    <t>Тийм бол мэдээлсэн хэргийн тоо</t>
  </si>
  <si>
    <t>I.       ЕРӨНХИЙ МЭДЭЭЛЭЛ</t>
  </si>
  <si>
    <t>III. ГҮЙЛГЭЭ БОЛОН БЭЛЭН МӨНГӨНИЙ ЭРГЭЛТ</t>
  </si>
  <si>
    <t>Үйл ажиллагаатай холбоотойгоор гадаад улс руу гүйлгээ хийх шаардлага үүсдэг эсэх</t>
  </si>
  <si>
    <t>Тийм бол жилд дунджаар шилжүүлдэг гадаад гүйлгээний дүн (төгрөгөөр)</t>
  </si>
  <si>
    <t>V. МУТСТ ЧИГЛЭЛЭЭРХ МЭДЛЭГ, СУРГАЛТ</t>
  </si>
  <si>
    <t>Мөнгө угаах болон терроризмыг санхүүжүүлэхтэй тэмцэх чиглэлээр мэргэшүүлэх эсвэл анхан шатны ойлголт өгөх сургалтад хамрагдаж байсан эсэх</t>
  </si>
  <si>
    <t>Хамрагдаж байсан бол сургалтын нэр болон зохион байгуулсан байгууллагын нэрийг бичнэ үү.</t>
  </si>
  <si>
    <t>Харилцагч хэн нэгнийг төлөөлөн үйлчилгээ авч буй эсэхийг тодруулах, шалгах тогтолцоо байдаг уу? (Маягтаар эсвэл Амаар асууж тодруулдаг эсэхийг тодорхой бичнэ үү)</t>
  </si>
  <si>
    <t>Огноо:</t>
  </si>
  <si>
    <t>Тийм</t>
  </si>
  <si>
    <t>Үгүй</t>
  </si>
  <si>
    <t>Алт мөнгөн эдлэл</t>
  </si>
  <si>
    <t>Цахилгаан хэрэгсэл</t>
  </si>
  <si>
    <t>Тавилга, эд хогшил</t>
  </si>
  <si>
    <t>Тээврийн хэрэгсэл</t>
  </si>
  <si>
    <t>Орлого</t>
  </si>
  <si>
    <t>Эзэмших эрх</t>
  </si>
  <si>
    <t>Тоног төхөөрөмж</t>
  </si>
  <si>
    <t>Бараа, материал</t>
  </si>
  <si>
    <t>Утасны дугаар</t>
  </si>
  <si>
    <t>Бусад</t>
  </si>
  <si>
    <t>Зарим тохиолдолд</t>
  </si>
  <si>
    <t>2024 онд үйлчилгээ үзүүлсэн нийт харилцагчийн тоо</t>
  </si>
  <si>
    <t>Үйлчилгээ үзүүлэх боломжтой</t>
  </si>
  <si>
    <t>Зарим тохиолдолд л үйлчилгээ үзүүлдэг</t>
  </si>
  <si>
    <t>Үйлчилгээ үзүүлдэггүй</t>
  </si>
  <si>
    <t>Бичиг баримтаа шалгуулахаас татгалзсан тохиолдол гарч байгаагүй.</t>
  </si>
  <si>
    <t>Асуулга, маягт зэргээр тодруулдаг</t>
  </si>
  <si>
    <t>Амаар асууж, тодруулдаг</t>
  </si>
  <si>
    <t>Амаар асууж, төлөөлүүлж буй этгээдтэй утсаар холбогдон баталгаажуулдаг</t>
  </si>
  <si>
    <t>Асууж, тодруулдаггүй</t>
  </si>
  <si>
    <t>Гуравдагч этгээдийг төлөөлөн гэрээ байгуулах боломжгүй</t>
  </si>
  <si>
    <t>Тийм тохиолдол гарч байгаагүй</t>
  </si>
  <si>
    <t>Зээлийн гэрээ байгуулах, зээл олгох, гэрээг сунгах зэрэг үйлчилгээг цахим хэлбэрээр (утсаар, вэбсайт, аппликейшн г.м) хийх боломжтой эсэх</t>
  </si>
  <si>
    <t>Нэг этгээдэд олгох зээлийн дээд дүн (төгрөгөөр)</t>
  </si>
  <si>
    <t>Нэг этгээдэд олгох зээлийн доод дүн (төгрөгөөр)</t>
  </si>
  <si>
    <t>Дунджаар нэг этгээдэд олгосон зээлийн хэмжээ (төгрөгөөр)</t>
  </si>
  <si>
    <t>2024 онд олгосон нийт зээлийн дүн (төгрөгөөр)</t>
  </si>
  <si>
    <t>Үүнээс: Бэлнээр олгосон зээл (төгрөгөөр)</t>
  </si>
  <si>
    <t xml:space="preserve">             Дансаар буюу бэлэн бусаар олгосон зээл (төгрөгөөр)</t>
  </si>
  <si>
    <t>Нэг этгээдэд нэг өдөрт 20.0 сая төгрөгөөс дээш дүнтэй бэлэн мөнгөний гүйлгээ хийдэг эсэх (зээл олголт, эргэн төлөлт)</t>
  </si>
  <si>
    <t>Хангалттай</t>
  </si>
  <si>
    <t>Дунд зэрэг</t>
  </si>
  <si>
    <t>Хангалтгүй</t>
  </si>
  <si>
    <t>Маш сайн</t>
  </si>
  <si>
    <t>Хэрэгжүүлдэггүй</t>
  </si>
  <si>
    <t>Ажилтан томилсон, мөн ажлын чиг үүргийг тодорхойлсон.</t>
  </si>
  <si>
    <t>Ажилтан томилсон боловч ажлын чиг үүргийг тодорхойлоогүй.</t>
  </si>
  <si>
    <t>Ажилтан томилсон боловч чиг үүргээ идэвхтэй хэрэгжүүлдэггүй</t>
  </si>
  <si>
    <t>Ажилтан томилоогүй</t>
  </si>
  <si>
    <t>Тогтмол хяналт тавьдаг</t>
  </si>
  <si>
    <t>Хяналт тавьдаг боловч тогтсон хугацаа байхгүй</t>
  </si>
  <si>
    <t>Зөвхөн шаардлагатай гэж үзсэн тохиолдолд хяналт тавьдаг</t>
  </si>
  <si>
    <t>Хяналт тавьдаггүй</t>
  </si>
  <si>
    <t>Тогтмол шинэчилдэг</t>
  </si>
  <si>
    <t>Хууль тогтоомжид өөрчлөлт орсон тохиолдолд л шинэчилдэг</t>
  </si>
  <si>
    <t>Цөөн тохиолдолд шинэчилдэг</t>
  </si>
  <si>
    <t>Шинэчилдэггүй</t>
  </si>
  <si>
    <t>Сургалтад хамрагдаж байгаагүй.</t>
  </si>
  <si>
    <t>Тогтмол буюу 1-3 сар тутамд зохион байгуулдаг.</t>
  </si>
  <si>
    <t>Хагас жил тутамд зохион байгуулдаг.</t>
  </si>
  <si>
    <t>Жилдээ нэг удаа зохион байгуулдаг.</t>
  </si>
  <si>
    <t>Тодорхой давтамжгүй ч шаардлагатай тохиолдолд зохион байгуулдаг.</t>
  </si>
  <si>
    <t>Энэ чиглэлээр сургалт зохион байгуулдаггүй.</t>
  </si>
  <si>
    <t>Огт мэдэхгүй</t>
  </si>
  <si>
    <t>Оршин суугч бус (гадаад) харилцагчдын тоо</t>
  </si>
  <si>
    <t>Үүнээс:   
              Байнгын тогтвортой үйлчлүүлдэг харилцагчдын тоо</t>
  </si>
  <si>
    <t>Зээлийн барьцаанд хүлээн авах эд зүйлсийн жагсаалт (Бүх таарах хариултын урдах цонхыг тэмдэглэнэ үү.)</t>
  </si>
  <si>
    <t>Овог, нэр</t>
  </si>
  <si>
    <t>Регистрийн дугаар</t>
  </si>
  <si>
    <t xml:space="preserve">Тийм бол 2024 онд цахим хэлбэрээр үзүүлсэн үйлчилгээний тоо </t>
  </si>
  <si>
    <t>2024 онд бэлнээр хүлээн авсан эргэн төлөлтийн дүн (төгрөгөөр)</t>
  </si>
  <si>
    <t>2024 онд бэлэн бусаар хүлээн авсан эргэн төлөлтийн дүн (төгрөгөөр)</t>
  </si>
  <si>
    <t>Мөнгө угаах болон терроризмыг санхүүжүүлэхтэй тэмцэх тухай хуулийн мэдээлэлтэй эсэх</t>
  </si>
  <si>
    <t>IV. ДОТООД ХЯНАЛТ</t>
  </si>
  <si>
    <t>Тус хуулийн хэрэгжилтийг хангаж ажиллаж буй эсэхдээ хяналт тавьдаг уу?</t>
  </si>
  <si>
    <t>Хяналт тавьдаг бол ямар хугацааны давтамжтай, хэрхэн хянадаг вэ?</t>
  </si>
  <si>
    <t>Сүүлийн 1 жилийн хугацаанд сургалтад хамрагдсан.</t>
  </si>
  <si>
    <t>Сүүлийн 2-3 жилийн хугацаанд сургалтад хамрагдсан.</t>
  </si>
  <si>
    <t xml:space="preserve"> МӨНГӨН ЗЭЭЛИЙН ҮЙЛЧИЛГЭЭ ҮЗҮҮЛЭГЧ ИРГЭНИЙ СУДАЛГААНЫ АСУУЛГА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</si>
</sst>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 #,##0_);_(\ \(#,##0\);_(\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8"/>
      <color rgb="FF000000"/>
      <name val="Segoe UI"/>
      <family val="2"/>
    </font>
    <font>
      <sz val="11"/>
      <color theme="2" tint="-0.249977111117893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top" wrapText="1" indent="5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2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Sheet1!$D$5" lockText="1" noThreeD="1"/>
</file>

<file path=xl/ctrlProps/ctrlProp10.xml><?xml version="1.0" encoding="utf-8"?>
<formControlPr xmlns="http://schemas.microsoft.com/office/spreadsheetml/2009/9/main" objectType="CheckBox" fmlaLink="Sheet1!$D$14" lockText="1" noThreeD="1"/>
</file>

<file path=xl/ctrlProps/ctrlProp2.xml><?xml version="1.0" encoding="utf-8"?>
<formControlPr xmlns="http://schemas.microsoft.com/office/spreadsheetml/2009/9/main" objectType="CheckBox" fmlaLink="Sheet1!$D$6" lockText="1" noThreeD="1"/>
</file>

<file path=xl/ctrlProps/ctrlProp3.xml><?xml version="1.0" encoding="utf-8"?>
<formControlPr xmlns="http://schemas.microsoft.com/office/spreadsheetml/2009/9/main" objectType="CheckBox" fmlaLink="Sheet1!$D$7" lockText="1" noThreeD="1"/>
</file>

<file path=xl/ctrlProps/ctrlProp4.xml><?xml version="1.0" encoding="utf-8"?>
<formControlPr xmlns="http://schemas.microsoft.com/office/spreadsheetml/2009/9/main" objectType="CheckBox" fmlaLink="Sheet1!$D$8" lockText="1" noThreeD="1"/>
</file>

<file path=xl/ctrlProps/ctrlProp5.xml><?xml version="1.0" encoding="utf-8"?>
<formControlPr xmlns="http://schemas.microsoft.com/office/spreadsheetml/2009/9/main" objectType="CheckBox" fmlaLink="Sheet1!$D$9" lockText="1" noThreeD="1"/>
</file>

<file path=xl/ctrlProps/ctrlProp6.xml><?xml version="1.0" encoding="utf-8"?>
<formControlPr xmlns="http://schemas.microsoft.com/office/spreadsheetml/2009/9/main" objectType="CheckBox" fmlaLink="Sheet1!$D$10" lockText="1" noThreeD="1"/>
</file>

<file path=xl/ctrlProps/ctrlProp7.xml><?xml version="1.0" encoding="utf-8"?>
<formControlPr xmlns="http://schemas.microsoft.com/office/spreadsheetml/2009/9/main" objectType="CheckBox" fmlaLink="Sheet1!$D$11" lockText="1" noThreeD="1"/>
</file>

<file path=xl/ctrlProps/ctrlProp8.xml><?xml version="1.0" encoding="utf-8"?>
<formControlPr xmlns="http://schemas.microsoft.com/office/spreadsheetml/2009/9/main" objectType="CheckBox" fmlaLink="Sheet1!$D$12" lockText="1" noThreeD="1"/>
</file>

<file path=xl/ctrlProps/ctrlProp9.xml><?xml version="1.0" encoding="utf-8"?>
<formControlPr xmlns="http://schemas.microsoft.com/office/spreadsheetml/2009/9/main" objectType="CheckBox" fmlaLink="Sheet1!$D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14</xdr:row>
          <xdr:rowOff>133350</xdr:rowOff>
        </xdr:from>
        <xdr:to>
          <xdr:col>3</xdr:col>
          <xdr:colOff>2143125</xdr:colOff>
          <xdr:row>14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Алт, үнэт эдлэл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381000</xdr:rowOff>
        </xdr:from>
        <xdr:to>
          <xdr:col>3</xdr:col>
          <xdr:colOff>2362200</xdr:colOff>
          <xdr:row>14</xdr:row>
          <xdr:rowOff>600075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Цахилгаан хэрэгсэл (Зурагт, Компьютер г.м)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628650</xdr:rowOff>
        </xdr:from>
        <xdr:to>
          <xdr:col>3</xdr:col>
          <xdr:colOff>2381250</xdr:colOff>
          <xdr:row>14</xdr:row>
          <xdr:rowOff>838200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Тавилга, эд хогшил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14</xdr:row>
          <xdr:rowOff>895350</xdr:rowOff>
        </xdr:from>
        <xdr:to>
          <xdr:col>3</xdr:col>
          <xdr:colOff>2257425</xdr:colOff>
          <xdr:row>14</xdr:row>
          <xdr:rowOff>1095375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Тээврийн хэрэгсэл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</xdr:row>
          <xdr:rowOff>1152525</xdr:rowOff>
        </xdr:from>
        <xdr:to>
          <xdr:col>3</xdr:col>
          <xdr:colOff>2381250</xdr:colOff>
          <xdr:row>14</xdr:row>
          <xdr:rowOff>1362075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Орлого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1390650</xdr:rowOff>
        </xdr:from>
        <xdr:to>
          <xdr:col>3</xdr:col>
          <xdr:colOff>2381250</xdr:colOff>
          <xdr:row>14</xdr:row>
          <xdr:rowOff>1600200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Эзэмших эрх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1628775</xdr:rowOff>
        </xdr:from>
        <xdr:to>
          <xdr:col>3</xdr:col>
          <xdr:colOff>2362200</xdr:colOff>
          <xdr:row>14</xdr:row>
          <xdr:rowOff>1838325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Тоног төхөөрөмж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</xdr:row>
          <xdr:rowOff>1876425</xdr:rowOff>
        </xdr:from>
        <xdr:to>
          <xdr:col>3</xdr:col>
          <xdr:colOff>2352675</xdr:colOff>
          <xdr:row>14</xdr:row>
          <xdr:rowOff>2076450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Бараа, материал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2105025</xdr:rowOff>
        </xdr:from>
        <xdr:to>
          <xdr:col>3</xdr:col>
          <xdr:colOff>2371725</xdr:colOff>
          <xdr:row>14</xdr:row>
          <xdr:rowOff>2314575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Утасны дугаар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</xdr:row>
          <xdr:rowOff>2362200</xdr:rowOff>
        </xdr:from>
        <xdr:to>
          <xdr:col>3</xdr:col>
          <xdr:colOff>2143125</xdr:colOff>
          <xdr:row>14</xdr:row>
          <xdr:rowOff>2571750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Бусад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10E4-039F-4CF1-AC60-E2FCCD4E087C}">
  <dimension ref="B1:M48"/>
  <sheetViews>
    <sheetView tabSelected="1" view="pageBreakPreview" zoomScale="115" zoomScaleNormal="85" zoomScaleSheetLayoutView="115" workbookViewId="0">
      <selection activeCell="B49" sqref="B49"/>
    </sheetView>
  </sheetViews>
  <sheetFormatPr defaultColWidth="9.140625" defaultRowHeight="15" x14ac:dyDescent="0.25"/>
  <cols>
    <col min="1" max="1" width="3" style="1" customWidth="1"/>
    <col min="2" max="2" width="6.7109375" style="1" customWidth="1"/>
    <col min="3" max="3" width="61" style="1" customWidth="1"/>
    <col min="4" max="4" width="37" style="11" customWidth="1"/>
    <col min="5" max="5" width="14.42578125" style="1" customWidth="1"/>
    <col min="6" max="8" width="6.140625" style="1" customWidth="1"/>
    <col min="9" max="9" width="6.140625" style="1" hidden="1" customWidth="1"/>
    <col min="10" max="10" width="11.5703125" style="1" hidden="1" customWidth="1"/>
    <col min="11" max="11" width="13.42578125" style="11" hidden="1" customWidth="1"/>
    <col min="12" max="13" width="9.140625" style="1" hidden="1" customWidth="1"/>
    <col min="14" max="65" width="9.140625" style="1" customWidth="1"/>
    <col min="66" max="16384" width="9.140625" style="1"/>
  </cols>
  <sheetData>
    <row r="1" spans="2:11" x14ac:dyDescent="0.25">
      <c r="D1" s="16">
        <f>+AVERAGE(K15:K48)</f>
        <v>2.8571428571428572</v>
      </c>
    </row>
    <row r="2" spans="2:11" ht="15" customHeight="1" x14ac:dyDescent="0.25">
      <c r="B2" s="26" t="s">
        <v>94</v>
      </c>
      <c r="C2" s="26"/>
      <c r="D2" s="26"/>
    </row>
    <row r="3" spans="2:11" x14ac:dyDescent="0.25">
      <c r="D3" s="11" t="s">
        <v>23</v>
      </c>
    </row>
    <row r="5" spans="2:11" x14ac:dyDescent="0.25">
      <c r="B5" s="25" t="s">
        <v>15</v>
      </c>
      <c r="C5" s="25"/>
      <c r="D5" s="25"/>
    </row>
    <row r="6" spans="2:11" x14ac:dyDescent="0.25">
      <c r="B6" s="2">
        <v>1</v>
      </c>
      <c r="C6" s="3" t="s">
        <v>83</v>
      </c>
      <c r="D6" s="24"/>
      <c r="E6" s="10" t="str">
        <f>IF(D6="","Утга бөглөх","")</f>
        <v>Утга бөглөх</v>
      </c>
    </row>
    <row r="7" spans="2:11" x14ac:dyDescent="0.25">
      <c r="B7" s="2">
        <v>2</v>
      </c>
      <c r="C7" s="3" t="s">
        <v>84</v>
      </c>
      <c r="D7" s="24"/>
      <c r="E7" s="10" t="str">
        <f t="shared" ref="E7:E47" si="0">IF(D7="","Утга бөглөх","")</f>
        <v>Утга бөглөх</v>
      </c>
    </row>
    <row r="8" spans="2:11" x14ac:dyDescent="0.25">
      <c r="B8" s="2">
        <v>3</v>
      </c>
      <c r="C8" s="18" t="s">
        <v>0</v>
      </c>
      <c r="D8" s="24"/>
      <c r="E8" s="10" t="str">
        <f t="shared" si="0"/>
        <v>Утга бөглөх</v>
      </c>
    </row>
    <row r="9" spans="2:11" x14ac:dyDescent="0.25">
      <c r="B9" s="2">
        <v>4</v>
      </c>
      <c r="C9" s="3" t="s">
        <v>1</v>
      </c>
      <c r="D9" s="24"/>
      <c r="E9" s="10" t="str">
        <f t="shared" si="0"/>
        <v>Утга бөглөх</v>
      </c>
    </row>
    <row r="10" spans="2:11" x14ac:dyDescent="0.25">
      <c r="B10" s="2">
        <v>5</v>
      </c>
      <c r="C10" s="3" t="s">
        <v>2</v>
      </c>
      <c r="D10" s="24"/>
      <c r="E10" s="10" t="str">
        <f t="shared" si="0"/>
        <v>Утга бөглөх</v>
      </c>
    </row>
    <row r="11" spans="2:11" x14ac:dyDescent="0.25">
      <c r="B11" s="2">
        <v>6</v>
      </c>
      <c r="C11" s="3" t="s">
        <v>3</v>
      </c>
      <c r="D11" s="24"/>
      <c r="E11" s="10" t="str">
        <f t="shared" si="0"/>
        <v>Утга бөглөх</v>
      </c>
    </row>
    <row r="12" spans="2:11" x14ac:dyDescent="0.25">
      <c r="B12" s="2">
        <v>7</v>
      </c>
      <c r="C12" s="3" t="s">
        <v>4</v>
      </c>
      <c r="D12" s="24"/>
      <c r="E12" s="10" t="str">
        <f t="shared" si="0"/>
        <v>Утга бөглөх</v>
      </c>
    </row>
    <row r="13" spans="2:11" x14ac:dyDescent="0.25">
      <c r="B13" s="25" t="s">
        <v>5</v>
      </c>
      <c r="C13" s="25"/>
      <c r="D13" s="25"/>
    </row>
    <row r="14" spans="2:11" x14ac:dyDescent="0.25">
      <c r="B14" s="2">
        <v>8</v>
      </c>
      <c r="C14" s="3" t="s">
        <v>6</v>
      </c>
      <c r="D14" s="24"/>
      <c r="E14" s="10" t="str">
        <f t="shared" si="0"/>
        <v>Утга бөглөх</v>
      </c>
    </row>
    <row r="15" spans="2:11" ht="212.25" customHeight="1" x14ac:dyDescent="0.25">
      <c r="B15" s="2">
        <v>9</v>
      </c>
      <c r="C15" s="3" t="s">
        <v>82</v>
      </c>
      <c r="D15" s="2"/>
      <c r="E15" s="10" t="str">
        <f t="shared" si="0"/>
        <v>Утга бөглөх</v>
      </c>
      <c r="K15" s="11">
        <f>+Sheet1!E15</f>
        <v>3</v>
      </c>
    </row>
    <row r="16" spans="2:11" ht="17.25" customHeight="1" x14ac:dyDescent="0.25">
      <c r="B16" s="2">
        <v>10</v>
      </c>
      <c r="C16" s="3" t="s">
        <v>7</v>
      </c>
      <c r="D16" s="20" t="s">
        <v>24</v>
      </c>
      <c r="E16" s="10" t="str">
        <f t="shared" si="0"/>
        <v/>
      </c>
      <c r="K16" s="11">
        <f>IF(D16=Sheet1!$C$16,2,IF(D16=Sheet1!$C$18,3,IF(D16=Sheet1!$C$17,5,3)))</f>
        <v>2</v>
      </c>
    </row>
    <row r="17" spans="2:11" x14ac:dyDescent="0.25">
      <c r="B17" s="2">
        <v>11</v>
      </c>
      <c r="C17" s="3" t="s">
        <v>8</v>
      </c>
      <c r="D17" s="20"/>
      <c r="E17" s="10" t="str">
        <f t="shared" si="0"/>
        <v>Утга бөглөх</v>
      </c>
      <c r="K17" s="11">
        <f>IF(AND(D17&gt;=0,D17&lt;=50),1,IF(AND(D17&gt;=51,D17&lt;=150),2,IF(AND(D17&gt;=151,D17&lt;=300),3,IF(AND(D17&gt;=301,D17&lt;=1000),4,IF(D17&gt;=1001,5)))))</f>
        <v>1</v>
      </c>
    </row>
    <row r="18" spans="2:11" x14ac:dyDescent="0.25">
      <c r="B18" s="2">
        <v>12</v>
      </c>
      <c r="C18" s="3" t="s">
        <v>37</v>
      </c>
      <c r="D18" s="20"/>
      <c r="E18" s="10" t="str">
        <f t="shared" si="0"/>
        <v>Утга бөглөх</v>
      </c>
      <c r="K18" s="11">
        <f>IF(AND(D18&gt;=0,D18&lt;=50),1,IF(AND(D18&gt;=51,D18&lt;=150),2,IF(AND(D18&gt;=151,D18&lt;=300),3,IF(AND(D18&gt;=301,D18&lt;=1000),4,IF(D18&gt;=1001,5)))))</f>
        <v>1</v>
      </c>
    </row>
    <row r="19" spans="2:11" ht="30" x14ac:dyDescent="0.25">
      <c r="B19" s="2">
        <v>13</v>
      </c>
      <c r="C19" s="3" t="s">
        <v>81</v>
      </c>
      <c r="D19" s="20"/>
      <c r="E19" s="10" t="str">
        <f t="shared" si="0"/>
        <v>Утга бөглөх</v>
      </c>
      <c r="J19" s="17" t="e">
        <f>+D19/D18</f>
        <v>#DIV/0!</v>
      </c>
      <c r="K19" s="11">
        <f>IFERROR(IF(J19&gt;0.7,1,IF(AND(J19&gt;0.5,J19&lt;=0.7),2,IF(AND(J19&gt;0.4,J19&lt;=0.5),3,IF(AND(J19&gt;0.2,J19&lt;=0.4),4,IF(AND(J19&lt;=0.2),5))))),3)</f>
        <v>3</v>
      </c>
    </row>
    <row r="20" spans="2:11" x14ac:dyDescent="0.25">
      <c r="B20" s="2">
        <v>14</v>
      </c>
      <c r="C20" s="3" t="s">
        <v>9</v>
      </c>
      <c r="D20" s="20"/>
      <c r="E20" s="10" t="str">
        <f t="shared" si="0"/>
        <v>Утга бөглөх</v>
      </c>
    </row>
    <row r="21" spans="2:11" x14ac:dyDescent="0.25">
      <c r="B21" s="2">
        <v>15</v>
      </c>
      <c r="C21" s="13" t="s">
        <v>80</v>
      </c>
      <c r="D21" s="20"/>
      <c r="E21" s="10"/>
    </row>
    <row r="22" spans="2:11" x14ac:dyDescent="0.25">
      <c r="B22" s="2">
        <v>16</v>
      </c>
      <c r="C22" s="3" t="s">
        <v>10</v>
      </c>
      <c r="D22" s="20"/>
      <c r="E22" s="10" t="str">
        <f>IF(D22="","Утга бөглөх","")</f>
        <v>Утга бөглөх</v>
      </c>
      <c r="K22" s="11">
        <f>IF(D22=Sheet1!$C$16,2,IF(D22=Sheet1!$C$18,3,IF(D22=Sheet1!$C$17,5,4)))</f>
        <v>4</v>
      </c>
    </row>
    <row r="23" spans="2:11" ht="30" x14ac:dyDescent="0.25">
      <c r="B23" s="2">
        <v>17</v>
      </c>
      <c r="C23" s="3" t="s">
        <v>11</v>
      </c>
      <c r="D23" s="20"/>
      <c r="E23" s="10" t="str">
        <f>IF(D23="","Утга бөглөх","")</f>
        <v>Утга бөглөх</v>
      </c>
      <c r="K23" s="11">
        <f>IF(D23=Sheet1!$C$16,2,IF(D23=Sheet1!$C$18,3,IF(D23=Sheet1!$C$17,5,4)))</f>
        <v>4</v>
      </c>
    </row>
    <row r="24" spans="2:11" ht="30" x14ac:dyDescent="0.25">
      <c r="B24" s="2">
        <v>18</v>
      </c>
      <c r="C24" s="3" t="s">
        <v>12</v>
      </c>
      <c r="D24" s="20"/>
      <c r="E24" s="10" t="str">
        <f t="shared" si="0"/>
        <v>Утга бөглөх</v>
      </c>
      <c r="K24" s="11">
        <f>IF(D24=Sheet1!$C$22,1,IF(D24=Sheet1!$C$23,2,IF(D24=Sheet1!$C$21,4,IF(D24=Sheet1!$C$20,5,3))))</f>
        <v>3</v>
      </c>
    </row>
    <row r="25" spans="2:11" ht="45" x14ac:dyDescent="0.25">
      <c r="B25" s="2">
        <v>19</v>
      </c>
      <c r="C25" s="3" t="s">
        <v>22</v>
      </c>
      <c r="D25" s="20"/>
      <c r="E25" s="10" t="str">
        <f t="shared" si="0"/>
        <v>Утга бөглөх</v>
      </c>
      <c r="K25" s="11">
        <f>IF(D25=Sheet1!$C$29,1,IF(D25=Sheet1!$C$26,2,IF(D25=Sheet1!$C$28,2,IF(D25=Sheet1!$C$27,3,IF(D25=Sheet1!$C$30,4,IF(D25=Sheet1!$C$25,5,3))))))</f>
        <v>3</v>
      </c>
    </row>
    <row r="26" spans="2:11" ht="45" x14ac:dyDescent="0.25">
      <c r="B26" s="2">
        <v>20</v>
      </c>
      <c r="C26" s="3" t="s">
        <v>13</v>
      </c>
      <c r="D26" s="20"/>
      <c r="E26" s="10" t="str">
        <f t="shared" si="0"/>
        <v>Утга бөглөх</v>
      </c>
    </row>
    <row r="27" spans="2:11" x14ac:dyDescent="0.25">
      <c r="B27" s="2">
        <v>21</v>
      </c>
      <c r="C27" s="3" t="s">
        <v>14</v>
      </c>
      <c r="D27" s="20"/>
      <c r="E27" s="10"/>
    </row>
    <row r="28" spans="2:11" ht="45" x14ac:dyDescent="0.25">
      <c r="B28" s="2">
        <v>22</v>
      </c>
      <c r="C28" s="3" t="s">
        <v>48</v>
      </c>
      <c r="D28" s="20"/>
      <c r="E28" s="10" t="str">
        <f t="shared" si="0"/>
        <v>Утга бөглөх</v>
      </c>
      <c r="K28" s="11">
        <f>IF(D28=Sheet1!$C$2,4,IF(D28=Sheet1!$C$3,2,3))</f>
        <v>3</v>
      </c>
    </row>
    <row r="29" spans="2:11" x14ac:dyDescent="0.25">
      <c r="B29" s="2">
        <v>23</v>
      </c>
      <c r="C29" s="3" t="s">
        <v>85</v>
      </c>
      <c r="D29" s="20"/>
      <c r="E29" s="10"/>
    </row>
    <row r="30" spans="2:11" x14ac:dyDescent="0.25">
      <c r="B30" s="25" t="s">
        <v>16</v>
      </c>
      <c r="C30" s="25"/>
      <c r="D30" s="25"/>
      <c r="E30" s="10"/>
    </row>
    <row r="31" spans="2:11" x14ac:dyDescent="0.25">
      <c r="B31" s="2">
        <v>24</v>
      </c>
      <c r="C31" s="3" t="s">
        <v>49</v>
      </c>
      <c r="D31" s="22"/>
      <c r="E31" s="10" t="str">
        <f>IF(D31="","Утга бөглөх","")</f>
        <v>Утга бөглөх</v>
      </c>
      <c r="K31" s="11">
        <f>IF(AND(D31&gt;0,D31&lt;=1000000),1,IF(AND(D31&gt;=1000001,D31&lt;=10000000),2,IF(AND(D31&gt;=10000001,D31&lt;=30000000),3,IF(AND(D31&gt;=30000001,D31&lt;=100000000),4,IF(D31&gt;=100000001,5,3)))))</f>
        <v>3</v>
      </c>
    </row>
    <row r="32" spans="2:11" x14ac:dyDescent="0.25">
      <c r="B32" s="2">
        <v>25</v>
      </c>
      <c r="C32" s="3" t="s">
        <v>50</v>
      </c>
      <c r="D32" s="22"/>
      <c r="E32" s="10" t="str">
        <f>IF(D32="","Утга бөглөх","")</f>
        <v>Утга бөглөх</v>
      </c>
    </row>
    <row r="33" spans="2:11" x14ac:dyDescent="0.25">
      <c r="B33" s="2">
        <v>26</v>
      </c>
      <c r="C33" s="4" t="s">
        <v>51</v>
      </c>
      <c r="D33" s="22"/>
      <c r="E33" s="10" t="str">
        <f t="shared" si="0"/>
        <v>Утга бөглөх</v>
      </c>
      <c r="K33" s="11">
        <f>IF(AND(D33&gt;0,D33&lt;=3000000),1,IF(AND(D33&gt;=3000001,D33&lt;=5000000),2,IF(AND(D33&gt;=5000001,D33&lt;=10000000),3,IF(AND(D33&gt;=10000001,D33&lt;=20000000),4,IF(AND(D33&gt;=20000001),5,3)))))</f>
        <v>3</v>
      </c>
    </row>
    <row r="34" spans="2:11" x14ac:dyDescent="0.25">
      <c r="B34" s="2">
        <v>27</v>
      </c>
      <c r="C34" s="5" t="s">
        <v>52</v>
      </c>
      <c r="D34" s="22"/>
      <c r="E34" s="10" t="str">
        <f t="shared" si="0"/>
        <v>Утга бөглөх</v>
      </c>
      <c r="K34" s="11">
        <f>IF(AND(D34&gt;0,D34&lt;=20000000),1,IF(AND(D34&gt;=20000001,D34&lt;=50000000),2,IF(AND(D34&gt;=50000001,D34&lt;=100000000),3,IF(AND(D34&gt;=100000001,D34&lt;=200000000),4,IF(AND(D34&gt;=200000001),5,3)))))</f>
        <v>3</v>
      </c>
    </row>
    <row r="35" spans="2:11" x14ac:dyDescent="0.25">
      <c r="B35" s="2">
        <v>28</v>
      </c>
      <c r="C35" s="6" t="s">
        <v>53</v>
      </c>
      <c r="D35" s="22"/>
      <c r="E35" s="10" t="str">
        <f t="shared" si="0"/>
        <v>Утга бөглөх</v>
      </c>
      <c r="J35" s="1" t="e">
        <f>+D35/D34</f>
        <v>#DIV/0!</v>
      </c>
      <c r="K35" s="11">
        <f>IFERROR(IF(J35&gt;0.7,5,IF(AND(J35&gt;0.6,J35&lt;=0.7),4,IF(AND(J35&gt;0.4,J35&lt;=0.6),3,IF(AND(J35&gt;0.2,J35&lt;=0.4),2,IF(J35&lt;=0.2,1))))),3)</f>
        <v>3</v>
      </c>
    </row>
    <row r="36" spans="2:11" x14ac:dyDescent="0.25">
      <c r="B36" s="2">
        <v>29</v>
      </c>
      <c r="C36" s="5" t="s">
        <v>54</v>
      </c>
      <c r="D36" s="22"/>
      <c r="E36" s="10" t="str">
        <f t="shared" si="0"/>
        <v>Утга бөглөх</v>
      </c>
    </row>
    <row r="37" spans="2:11" x14ac:dyDescent="0.25">
      <c r="B37" s="2">
        <v>30</v>
      </c>
      <c r="C37" s="5" t="s">
        <v>86</v>
      </c>
      <c r="D37" s="22"/>
      <c r="E37" s="10" t="str">
        <f t="shared" si="0"/>
        <v>Утга бөглөх</v>
      </c>
      <c r="J37" s="1" t="e">
        <f>+D37/(D37+D38)</f>
        <v>#DIV/0!</v>
      </c>
      <c r="K37" s="11">
        <f>IFERROR(IF(J37&gt;0.7,5,IF(AND(J37&gt;0.6,J37&lt;=0.7),4,IF(AND(J37&gt;0.4,J37&lt;=0.6),3,IF(AND(J37&gt;0.2,J37&lt;=0.4),2,IF(J37&lt;=0.2,1))))),3)</f>
        <v>3</v>
      </c>
    </row>
    <row r="38" spans="2:11" ht="24" customHeight="1" x14ac:dyDescent="0.25">
      <c r="B38" s="2">
        <v>31</v>
      </c>
      <c r="C38" s="5" t="s">
        <v>87</v>
      </c>
      <c r="D38" s="22"/>
      <c r="E38" s="10" t="str">
        <f t="shared" si="0"/>
        <v>Утга бөглөх</v>
      </c>
    </row>
    <row r="39" spans="2:11" ht="30" x14ac:dyDescent="0.25">
      <c r="B39" s="2">
        <v>32</v>
      </c>
      <c r="C39" s="5" t="s">
        <v>55</v>
      </c>
      <c r="D39" s="22"/>
      <c r="E39" s="10" t="str">
        <f t="shared" si="0"/>
        <v>Утга бөглөх</v>
      </c>
      <c r="K39" s="11">
        <f>IF(D39=Sheet1!$C$2,4,IF(D39=Sheet1!$C$3,2,3))</f>
        <v>3</v>
      </c>
    </row>
    <row r="40" spans="2:11" ht="30" x14ac:dyDescent="0.25">
      <c r="B40" s="2">
        <v>33</v>
      </c>
      <c r="C40" s="9" t="s">
        <v>17</v>
      </c>
      <c r="D40" s="23"/>
      <c r="E40" s="10" t="str">
        <f t="shared" si="0"/>
        <v>Утга бөглөх</v>
      </c>
      <c r="K40" s="11">
        <f>IF(D40=Sheet1!$C$2,4,IF(D40=Sheet1!$C$3,2,3))</f>
        <v>3</v>
      </c>
    </row>
    <row r="41" spans="2:11" ht="30" x14ac:dyDescent="0.25">
      <c r="B41" s="2">
        <v>34</v>
      </c>
      <c r="C41" s="3" t="s">
        <v>18</v>
      </c>
      <c r="D41" s="20"/>
      <c r="E41" s="10"/>
    </row>
    <row r="42" spans="2:11" x14ac:dyDescent="0.25">
      <c r="B42" s="25" t="s">
        <v>89</v>
      </c>
      <c r="C42" s="25"/>
      <c r="D42" s="25"/>
      <c r="E42" s="10"/>
    </row>
    <row r="43" spans="2:11" ht="30" x14ac:dyDescent="0.25">
      <c r="B43" s="2">
        <v>35</v>
      </c>
      <c r="C43" s="19" t="s">
        <v>88</v>
      </c>
      <c r="D43" s="21"/>
      <c r="E43" s="10" t="str">
        <f t="shared" si="0"/>
        <v>Утга бөглөх</v>
      </c>
      <c r="K43" s="11">
        <f>IF(D43=Sheet1!$C$65,1,IF(D43=Sheet1!$C$66,2,IF(D43=Sheet1!$C$67,3,IF(D43=Sheet1!$C$68,4,IF(D43=Sheet1!$C$69,5,3)))))</f>
        <v>3</v>
      </c>
    </row>
    <row r="44" spans="2:11" ht="30" x14ac:dyDescent="0.25">
      <c r="B44" s="2">
        <v>36</v>
      </c>
      <c r="C44" s="19" t="s">
        <v>90</v>
      </c>
      <c r="D44" s="21"/>
      <c r="E44" s="10" t="str">
        <f t="shared" si="0"/>
        <v>Утга бөглөх</v>
      </c>
      <c r="K44" s="11">
        <f>IF(D44=Sheet1!$C$2,2,IF(D44=Sheet1!$C$3,4,3))</f>
        <v>3</v>
      </c>
    </row>
    <row r="45" spans="2:11" ht="30" x14ac:dyDescent="0.25">
      <c r="B45" s="2">
        <v>37</v>
      </c>
      <c r="C45" s="19" t="s">
        <v>91</v>
      </c>
      <c r="D45" s="21"/>
      <c r="E45" s="10" t="str">
        <f t="shared" si="0"/>
        <v>Утга бөглөх</v>
      </c>
      <c r="K45" s="11">
        <f>IF(D45=Sheet1!$C$43,1,IF(D45=Sheet1!$C$44,2,IF(D45=Sheet1!$C$45,3,IF(D45=Sheet1!$C$46,4,3))))</f>
        <v>3</v>
      </c>
    </row>
    <row r="46" spans="2:11" x14ac:dyDescent="0.25">
      <c r="B46" s="25" t="s">
        <v>19</v>
      </c>
      <c r="C46" s="25"/>
      <c r="D46" s="25"/>
      <c r="E46" s="10"/>
    </row>
    <row r="47" spans="2:11" ht="45" x14ac:dyDescent="0.25">
      <c r="B47" s="7">
        <v>38</v>
      </c>
      <c r="C47" s="14" t="s">
        <v>20</v>
      </c>
      <c r="D47" s="20"/>
      <c r="E47" s="10" t="str">
        <f t="shared" si="0"/>
        <v>Утга бөглөх</v>
      </c>
      <c r="K47" s="11">
        <f>IF(D47=Sheet1!C53,1,IF(D47=Sheet1!C54,2,IF(D47=Sheet1!C55,4,3)))</f>
        <v>3</v>
      </c>
    </row>
    <row r="48" spans="2:11" ht="30" x14ac:dyDescent="0.25">
      <c r="B48" s="8">
        <v>39</v>
      </c>
      <c r="C48" s="15" t="s">
        <v>21</v>
      </c>
      <c r="D48" s="20"/>
      <c r="E48" s="10" t="str">
        <f>IF(D48="","Утга бөглөх","")</f>
        <v>Утга бөглөх</v>
      </c>
    </row>
  </sheetData>
  <sheetProtection algorithmName="SHA-512" hashValue="DWP8GcYKsqC0nPgQSgAcj5PDT1kNcjaVicY7APG7BHrxSDLgbev7wffALn5V+5Q42hkF4iSwu0u12NPIUDxjhg==" saltValue="dFGBLdiHzaR/hPZGzy0F9g==" spinCount="100000" sheet="1" objects="1" scenarios="1"/>
  <protectedRanges>
    <protectedRange sqref="B3:D48" name="Range1"/>
  </protectedRanges>
  <mergeCells count="6">
    <mergeCell ref="B46:D46"/>
    <mergeCell ref="B5:D5"/>
    <mergeCell ref="B13:D13"/>
    <mergeCell ref="B30:D30"/>
    <mergeCell ref="B2:D2"/>
    <mergeCell ref="B42:D42"/>
  </mergeCells>
  <dataValidations count="2">
    <dataValidation type="whole" showInputMessage="1" showErrorMessage="1" errorTitle="АНХААР!" error="Зөвхөн тоон утга бөглөнө үү!" sqref="D17:D21 D27 D29 D31:D38" xr:uid="{009A4011-C0DF-488D-8490-5AE530DDFC08}">
      <formula1>0</formula1>
      <formula2>1000000000000000</formula2>
    </dataValidation>
    <dataValidation allowBlank="1" showInputMessage="1" showErrorMessage="1" error="Зөвхөн сонгоно уу!" sqref="D48" xr:uid="{CDBF7C6F-613E-418B-AB4C-4FBBAC72BB60}"/>
  </dataValidations>
  <pageMargins left="0.7" right="0.7" top="0.75" bottom="0.75" header="0.3" footer="0.3"/>
  <pageSetup orientation="portrait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133350</xdr:colOff>
                    <xdr:row>14</xdr:row>
                    <xdr:rowOff>133350</xdr:rowOff>
                  </from>
                  <to>
                    <xdr:col>3</xdr:col>
                    <xdr:colOff>2143125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381000</xdr:rowOff>
                  </from>
                  <to>
                    <xdr:col>3</xdr:col>
                    <xdr:colOff>2362200</xdr:colOff>
                    <xdr:row>14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628650</xdr:rowOff>
                  </from>
                  <to>
                    <xdr:col>3</xdr:col>
                    <xdr:colOff>2381250</xdr:colOff>
                    <xdr:row>14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114300</xdr:colOff>
                    <xdr:row>14</xdr:row>
                    <xdr:rowOff>895350</xdr:rowOff>
                  </from>
                  <to>
                    <xdr:col>3</xdr:col>
                    <xdr:colOff>2257425</xdr:colOff>
                    <xdr:row>14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104775</xdr:colOff>
                    <xdr:row>14</xdr:row>
                    <xdr:rowOff>1152525</xdr:rowOff>
                  </from>
                  <to>
                    <xdr:col>3</xdr:col>
                    <xdr:colOff>2381250</xdr:colOff>
                    <xdr:row>14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1390650</xdr:rowOff>
                  </from>
                  <to>
                    <xdr:col>3</xdr:col>
                    <xdr:colOff>2381250</xdr:colOff>
                    <xdr:row>14</xdr:row>
                    <xdr:rowOff>1600200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1628775</xdr:rowOff>
                  </from>
                  <to>
                    <xdr:col>3</xdr:col>
                    <xdr:colOff>2362200</xdr:colOff>
                    <xdr:row>14</xdr:row>
                    <xdr:rowOff>1838325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</xdr:col>
                    <xdr:colOff>104775</xdr:colOff>
                    <xdr:row>14</xdr:row>
                    <xdr:rowOff>1876425</xdr:rowOff>
                  </from>
                  <to>
                    <xdr:col>3</xdr:col>
                    <xdr:colOff>2352675</xdr:colOff>
                    <xdr:row>14</xdr:row>
                    <xdr:rowOff>2076450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2105025</xdr:rowOff>
                  </from>
                  <to>
                    <xdr:col>3</xdr:col>
                    <xdr:colOff>2371725</xdr:colOff>
                    <xdr:row>14</xdr:row>
                    <xdr:rowOff>2314575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3</xdr:col>
                    <xdr:colOff>104775</xdr:colOff>
                    <xdr:row>14</xdr:row>
                    <xdr:rowOff>2362200</xdr:rowOff>
                  </from>
                  <to>
                    <xdr:col>3</xdr:col>
                    <xdr:colOff>2143125</xdr:colOff>
                    <xdr:row>14</xdr:row>
                    <xdr:rowOff>2571750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="Зөвхөн сонгоно уу." xr:uid="{53B9F51E-A85C-415B-80CC-38572E3DA57F}">
          <x14:formula1>
            <xm:f>Sheet1!$C$2:$C$3</xm:f>
          </x14:formula1>
          <xm:sqref>D8</xm:sqref>
        </x14:dataValidation>
        <x14:dataValidation type="list" allowBlank="1" showInputMessage="1" showErrorMessage="1" error="Зөвхөн сонгоно уу!" xr:uid="{8FCEBB93-E79C-4573-9E1F-F4B779DDA70A}">
          <x14:formula1>
            <xm:f>Sheet1!$C$16:$C$18</xm:f>
          </x14:formula1>
          <xm:sqref>D16 D22:D23</xm:sqref>
        </x14:dataValidation>
        <x14:dataValidation type="list" allowBlank="1" showInputMessage="1" showErrorMessage="1" error="Зөвхөн сонгоно уу!" xr:uid="{528602A5-0B00-4A6A-BFED-EB00399BDAE9}">
          <x14:formula1>
            <xm:f>Sheet1!$C$20:$C$23</xm:f>
          </x14:formula1>
          <xm:sqref>D24</xm:sqref>
        </x14:dataValidation>
        <x14:dataValidation type="list" allowBlank="1" showInputMessage="1" showErrorMessage="1" error="Зөвхөн сонгоно уу!" xr:uid="{FADF05CC-6C53-4510-8A4C-F71E896AA6B8}">
          <x14:formula1>
            <xm:f>Sheet1!$C$25:$C$30</xm:f>
          </x14:formula1>
          <xm:sqref>D25</xm:sqref>
        </x14:dataValidation>
        <x14:dataValidation type="list" allowBlank="1" showInputMessage="1" showErrorMessage="1" error="Зөвхөн сонгоно уу!" xr:uid="{8BA3FBA6-77F8-4E28-BFE7-2E4B53F88F4D}">
          <x14:formula1>
            <xm:f>Sheet1!$C$2:$C$3</xm:f>
          </x14:formula1>
          <xm:sqref>D26 D39:D40 D44</xm:sqref>
        </x14:dataValidation>
        <x14:dataValidation type="list" allowBlank="1" showInputMessage="1" showErrorMessage="1" error="Зөвхөн сонгоно уу!" xr:uid="{C32C258C-3BA1-4CFD-981B-2B88AD4C588E}">
          <x14:formula1>
            <xm:f>Sheet1!$C$43:$C$46</xm:f>
          </x14:formula1>
          <xm:sqref>D45</xm:sqref>
        </x14:dataValidation>
        <x14:dataValidation type="list" allowBlank="1" showInputMessage="1" showErrorMessage="1" error="Зөвхөн сонгоно уу!" xr:uid="{B5864213-F9ED-4C68-A25A-D3B715D7E1D2}">
          <x14:formula1>
            <xm:f>Sheet1!$C$65:$C$69</xm:f>
          </x14:formula1>
          <xm:sqref>D43</xm:sqref>
        </x14:dataValidation>
        <x14:dataValidation type="list" allowBlank="1" showInputMessage="1" showErrorMessage="1" xr:uid="{7C0C1115-46E2-4C13-8A0B-C384A066B0F7}">
          <x14:formula1>
            <xm:f>Sheet1!$C$2:$C$3</xm:f>
          </x14:formula1>
          <xm:sqref>D28</xm:sqref>
        </x14:dataValidation>
        <x14:dataValidation type="list" allowBlank="1" showInputMessage="1" showErrorMessage="1" error="Зөвхөн сонгоно уу!" xr:uid="{C7A71230-3D9A-4B85-994D-EC7A0771494E}">
          <x14:formula1>
            <xm:f>Sheet1!$C$53:$C$55</xm:f>
          </x14:formula1>
          <xm:sqref>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5E98-1970-46E5-9D90-947106820EE0}">
  <dimension ref="B2:E69"/>
  <sheetViews>
    <sheetView topLeftCell="A40" workbookViewId="0">
      <selection activeCell="C55" sqref="C55"/>
    </sheetView>
  </sheetViews>
  <sheetFormatPr defaultRowHeight="15" x14ac:dyDescent="0.25"/>
  <cols>
    <col min="2" max="2" width="8" customWidth="1"/>
    <col min="3" max="3" width="32.140625" style="1" customWidth="1"/>
    <col min="5" max="5" width="9.140625" style="12"/>
  </cols>
  <sheetData>
    <row r="2" spans="2:5" x14ac:dyDescent="0.25">
      <c r="B2">
        <v>1</v>
      </c>
      <c r="C2" s="1" t="s">
        <v>24</v>
      </c>
    </row>
    <row r="3" spans="2:5" x14ac:dyDescent="0.25">
      <c r="C3" s="1" t="s">
        <v>25</v>
      </c>
    </row>
    <row r="5" spans="2:5" x14ac:dyDescent="0.25">
      <c r="B5">
        <v>2</v>
      </c>
      <c r="C5" s="1" t="s">
        <v>26</v>
      </c>
      <c r="D5" t="b">
        <v>0</v>
      </c>
      <c r="E5" s="12" t="str">
        <f>+IF(D5=TRUE,4,"")</f>
        <v/>
      </c>
    </row>
    <row r="6" spans="2:5" x14ac:dyDescent="0.25">
      <c r="C6" s="1" t="s">
        <v>27</v>
      </c>
      <c r="D6" t="b">
        <v>0</v>
      </c>
      <c r="E6" s="12" t="str">
        <f>+IF(D6=TRUE,3,"")</f>
        <v/>
      </c>
    </row>
    <row r="7" spans="2:5" x14ac:dyDescent="0.25">
      <c r="C7" s="1" t="s">
        <v>28</v>
      </c>
      <c r="D7" t="b">
        <v>0</v>
      </c>
      <c r="E7" s="12" t="str">
        <f>+IF(D7=TRUE,3,"")</f>
        <v/>
      </c>
    </row>
    <row r="8" spans="2:5" x14ac:dyDescent="0.25">
      <c r="C8" s="1" t="s">
        <v>29</v>
      </c>
      <c r="D8" t="b">
        <v>0</v>
      </c>
      <c r="E8" s="12" t="str">
        <f>+IF(D8=TRUE,2,"")</f>
        <v/>
      </c>
    </row>
    <row r="9" spans="2:5" x14ac:dyDescent="0.25">
      <c r="C9" s="1" t="s">
        <v>30</v>
      </c>
      <c r="D9" t="b">
        <v>0</v>
      </c>
      <c r="E9" s="12" t="str">
        <f>+IF(D9=TRUE,3,"")</f>
        <v/>
      </c>
    </row>
    <row r="10" spans="2:5" x14ac:dyDescent="0.25">
      <c r="C10" s="1" t="s">
        <v>31</v>
      </c>
      <c r="D10" t="b">
        <v>0</v>
      </c>
      <c r="E10" s="12" t="str">
        <f>+IF(D10=TRUE,2,"")</f>
        <v/>
      </c>
    </row>
    <row r="11" spans="2:5" x14ac:dyDescent="0.25">
      <c r="C11" s="1" t="s">
        <v>32</v>
      </c>
      <c r="D11" t="b">
        <v>0</v>
      </c>
      <c r="E11" s="12" t="str">
        <f>+IF(D11=TRUE,3,"")</f>
        <v/>
      </c>
    </row>
    <row r="12" spans="2:5" x14ac:dyDescent="0.25">
      <c r="C12" s="1" t="s">
        <v>33</v>
      </c>
      <c r="D12" t="b">
        <v>0</v>
      </c>
      <c r="E12" s="12" t="str">
        <f>+IF(D12=TRUE,3,"")</f>
        <v/>
      </c>
    </row>
    <row r="13" spans="2:5" x14ac:dyDescent="0.25">
      <c r="C13" s="1" t="s">
        <v>34</v>
      </c>
      <c r="D13" t="b">
        <v>0</v>
      </c>
      <c r="E13" s="12" t="str">
        <f>+IF(D13=TRUE,2,"")</f>
        <v/>
      </c>
    </row>
    <row r="14" spans="2:5" x14ac:dyDescent="0.25">
      <c r="C14" s="1" t="s">
        <v>35</v>
      </c>
      <c r="D14" t="b">
        <v>0</v>
      </c>
      <c r="E14" s="12" t="str">
        <f>+IF(D14=TRUE,3,"")</f>
        <v/>
      </c>
    </row>
    <row r="15" spans="2:5" x14ac:dyDescent="0.25">
      <c r="E15" s="12">
        <f>IFERROR(AVERAGE(E5:E14),3)</f>
        <v>3</v>
      </c>
    </row>
    <row r="16" spans="2:5" x14ac:dyDescent="0.25">
      <c r="B16">
        <v>3</v>
      </c>
      <c r="C16" s="1" t="s">
        <v>24</v>
      </c>
    </row>
    <row r="17" spans="2:4" x14ac:dyDescent="0.25">
      <c r="C17" s="1" t="s">
        <v>25</v>
      </c>
    </row>
    <row r="18" spans="2:4" x14ac:dyDescent="0.25">
      <c r="C18" s="1" t="s">
        <v>36</v>
      </c>
    </row>
    <row r="20" spans="2:4" x14ac:dyDescent="0.25">
      <c r="B20">
        <v>4</v>
      </c>
      <c r="C20" s="1" t="s">
        <v>38</v>
      </c>
    </row>
    <row r="21" spans="2:4" x14ac:dyDescent="0.25">
      <c r="C21" s="1" t="s">
        <v>39</v>
      </c>
    </row>
    <row r="22" spans="2:4" x14ac:dyDescent="0.25">
      <c r="C22" s="1" t="s">
        <v>40</v>
      </c>
    </row>
    <row r="23" spans="2:4" x14ac:dyDescent="0.25">
      <c r="C23" s="1" t="s">
        <v>41</v>
      </c>
    </row>
    <row r="25" spans="2:4" x14ac:dyDescent="0.25">
      <c r="B25">
        <v>5</v>
      </c>
      <c r="C25" s="1" t="s">
        <v>45</v>
      </c>
      <c r="D25">
        <v>5</v>
      </c>
    </row>
    <row r="26" spans="2:4" x14ac:dyDescent="0.25">
      <c r="C26" s="1" t="s">
        <v>42</v>
      </c>
      <c r="D26">
        <v>2</v>
      </c>
    </row>
    <row r="27" spans="2:4" x14ac:dyDescent="0.25">
      <c r="C27" s="1" t="s">
        <v>43</v>
      </c>
      <c r="D27">
        <v>3</v>
      </c>
    </row>
    <row r="28" spans="2:4" x14ac:dyDescent="0.25">
      <c r="C28" s="1" t="s">
        <v>44</v>
      </c>
      <c r="D28">
        <v>2</v>
      </c>
    </row>
    <row r="29" spans="2:4" x14ac:dyDescent="0.25">
      <c r="C29" s="1" t="s">
        <v>46</v>
      </c>
      <c r="D29">
        <v>1</v>
      </c>
    </row>
    <row r="30" spans="2:4" x14ac:dyDescent="0.25">
      <c r="C30" s="1" t="s">
        <v>47</v>
      </c>
      <c r="D30">
        <v>4</v>
      </c>
    </row>
    <row r="32" spans="2:4" x14ac:dyDescent="0.25">
      <c r="B32">
        <v>6</v>
      </c>
      <c r="C32" s="1" t="s">
        <v>61</v>
      </c>
    </row>
    <row r="33" spans="2:3" x14ac:dyDescent="0.25">
      <c r="C33" s="1" t="s">
        <v>62</v>
      </c>
    </row>
    <row r="34" spans="2:3" x14ac:dyDescent="0.25">
      <c r="C34" s="1" t="s">
        <v>63</v>
      </c>
    </row>
    <row r="35" spans="2:3" x14ac:dyDescent="0.25">
      <c r="C35" s="1" t="s">
        <v>64</v>
      </c>
    </row>
    <row r="37" spans="2:3" x14ac:dyDescent="0.25">
      <c r="B37">
        <v>7</v>
      </c>
      <c r="C37" s="1" t="s">
        <v>59</v>
      </c>
    </row>
    <row r="38" spans="2:3" x14ac:dyDescent="0.25">
      <c r="C38" s="1" t="s">
        <v>56</v>
      </c>
    </row>
    <row r="39" spans="2:3" x14ac:dyDescent="0.25">
      <c r="C39" s="1" t="s">
        <v>57</v>
      </c>
    </row>
    <row r="40" spans="2:3" x14ac:dyDescent="0.25">
      <c r="C40" s="1" t="s">
        <v>58</v>
      </c>
    </row>
    <row r="41" spans="2:3" x14ac:dyDescent="0.25">
      <c r="C41" s="1" t="s">
        <v>60</v>
      </c>
    </row>
    <row r="43" spans="2:3" x14ac:dyDescent="0.25">
      <c r="B43">
        <v>8</v>
      </c>
      <c r="C43" s="1" t="s">
        <v>65</v>
      </c>
    </row>
    <row r="44" spans="2:3" x14ac:dyDescent="0.25">
      <c r="C44" s="1" t="s">
        <v>66</v>
      </c>
    </row>
    <row r="45" spans="2:3" x14ac:dyDescent="0.25">
      <c r="C45" s="1" t="s">
        <v>67</v>
      </c>
    </row>
    <row r="46" spans="2:3" x14ac:dyDescent="0.25">
      <c r="C46" s="1" t="s">
        <v>68</v>
      </c>
    </row>
    <row r="48" spans="2:3" x14ac:dyDescent="0.25">
      <c r="B48">
        <v>9</v>
      </c>
      <c r="C48" s="1" t="s">
        <v>69</v>
      </c>
    </row>
    <row r="49" spans="2:3" x14ac:dyDescent="0.25">
      <c r="C49" s="1" t="s">
        <v>70</v>
      </c>
    </row>
    <row r="50" spans="2:3" x14ac:dyDescent="0.25">
      <c r="C50" s="1" t="s">
        <v>71</v>
      </c>
    </row>
    <row r="51" spans="2:3" x14ac:dyDescent="0.25">
      <c r="C51" s="1" t="s">
        <v>72</v>
      </c>
    </row>
    <row r="53" spans="2:3" x14ac:dyDescent="0.25">
      <c r="B53">
        <v>10</v>
      </c>
      <c r="C53" s="1" t="s">
        <v>92</v>
      </c>
    </row>
    <row r="54" spans="2:3" x14ac:dyDescent="0.25">
      <c r="C54" s="1" t="s">
        <v>93</v>
      </c>
    </row>
    <row r="55" spans="2:3" x14ac:dyDescent="0.25">
      <c r="C55" s="1" t="s">
        <v>73</v>
      </c>
    </row>
    <row r="59" spans="2:3" x14ac:dyDescent="0.25">
      <c r="B59">
        <v>11</v>
      </c>
      <c r="C59" s="1" t="s">
        <v>74</v>
      </c>
    </row>
    <row r="60" spans="2:3" x14ac:dyDescent="0.25">
      <c r="C60" s="1" t="s">
        <v>75</v>
      </c>
    </row>
    <row r="61" spans="2:3" x14ac:dyDescent="0.25">
      <c r="C61" s="1" t="s">
        <v>76</v>
      </c>
    </row>
    <row r="62" spans="2:3" x14ac:dyDescent="0.25">
      <c r="C62" s="1" t="s">
        <v>77</v>
      </c>
    </row>
    <row r="63" spans="2:3" x14ac:dyDescent="0.25">
      <c r="C63" s="1" t="s">
        <v>78</v>
      </c>
    </row>
    <row r="65" spans="2:3" x14ac:dyDescent="0.25">
      <c r="B65">
        <v>12</v>
      </c>
      <c r="C65" s="1" t="s">
        <v>59</v>
      </c>
    </row>
    <row r="66" spans="2:3" x14ac:dyDescent="0.25">
      <c r="C66" s="1" t="s">
        <v>56</v>
      </c>
    </row>
    <row r="67" spans="2:3" x14ac:dyDescent="0.25">
      <c r="C67" s="1" t="s">
        <v>57</v>
      </c>
    </row>
    <row r="68" spans="2:3" x14ac:dyDescent="0.25">
      <c r="C68" s="1" t="s">
        <v>58</v>
      </c>
    </row>
    <row r="69" spans="2:3" x14ac:dyDescent="0.25">
      <c r="C69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Хувь хүн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Uyanga</dc:creator>
  <cp:keywords/>
  <dc:description/>
  <cp:lastModifiedBy>Uyanga Amartuvshin</cp:lastModifiedBy>
  <cp:revision/>
  <dcterms:created xsi:type="dcterms:W3CDTF">2024-06-26T06:29:44Z</dcterms:created>
  <dcterms:modified xsi:type="dcterms:W3CDTF">2025-01-06T10:13:03Z</dcterms:modified>
  <cp:category/>
  <cp:contentStatus/>
</cp:coreProperties>
</file>