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B2CCCF5B-9D65-4F90-8572-8564C315319F}"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4445" yWindow="450" windowWidth="13800" windowHeight="14970" tabRatio="771" firstSheet="7" activeTab="10"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3" i="60" l="1"/>
  <c r="J64" i="60"/>
  <c r="J65" i="60"/>
  <c r="J66" i="60"/>
  <c r="J67" i="60"/>
  <c r="E49" i="20"/>
  <c r="D49" i="20"/>
  <c r="F30" i="80"/>
  <c r="F38" i="8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2" i="60"/>
  <c r="E12" i="60" s="1"/>
  <c r="C92" i="60"/>
  <c r="B92" i="60"/>
  <c r="E90" i="60"/>
  <c r="C90" i="60"/>
  <c r="B90" i="60"/>
  <c r="E88" i="60"/>
  <c r="C88" i="60"/>
  <c r="B88" i="60"/>
  <c r="B86" i="60"/>
  <c r="B84" i="60"/>
  <c r="J82" i="60"/>
  <c r="J81" i="60"/>
  <c r="J80" i="60"/>
  <c r="J79" i="60"/>
  <c r="J78" i="60"/>
  <c r="J77" i="60"/>
  <c r="J76" i="60"/>
  <c r="J75" i="60"/>
  <c r="J74" i="60"/>
  <c r="J73" i="60"/>
  <c r="J72" i="60"/>
  <c r="J71" i="60"/>
  <c r="J70" i="60"/>
  <c r="J69" i="60"/>
  <c r="J68"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2" i="58" s="1"/>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s="1"/>
  <c r="C14" i="49" l="1"/>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<sst xmlns="http://schemas.openxmlformats.org/spreadsheetml/2006/main" count="6020" uniqueCount="2292">
  <si>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</si>
  <si>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</si>
  <si>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</si>
  <si>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</si>
  <si>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</si>
  <si>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</si>
  <si>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</si>
  <si>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</si>
  <si>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</si>
  <si>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</si>
  <si>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</si>
  <si>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</si>
  <si>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</si>
  <si>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</si>
  <si>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</si>
  <si>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</si>
  <si>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</si>
  <si>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</si>
  <si>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</si>
  <si>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</si>
  <si>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</si>
  <si>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</si>
  <si>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</si>
  <si>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</si>
  <si>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</si>
  <si>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</si>
  <si>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</si>
  <si>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</si>
  <si>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</si>
  <si>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</si>
  <si>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</si>
  <si>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</si>
  <si>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</si>
  <si>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</si>
  <si>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</si>
  <si>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</si>
  <si>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</si>
  <si>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</si>
  <si>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</si>
  <si>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</si>
  <si>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</si>
  <si>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</si>
  <si>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</si>
  <si>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</si>
  <si>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</si>
  <si>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</si>
  <si>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</si>
  <si>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</si>
  <si>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</si>
  <si>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</si>
  <si>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</si>
  <si>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</si>
  <si>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</si>
  <si>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</si>
  <si>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</si>
  <si>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</si>
  <si>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</si>
  <si>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</si>
  <si>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</si>
  <si>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</si>
  <si>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</si>
  <si>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</si>
  <si>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</si>
  <si>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</si>
  <si>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</si>
  <si>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</si>
  <si>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</si>
  <si>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</si>
  <si>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</si>
  <si>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</si>
  <si>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</si>
  <si>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</si>
  <si>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</si>
  <si>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</si>
  <si>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</si>
  <si>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</si>
  <si>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</si>
  <si>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</si>
  <si>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</si>
  <si>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</si>
  <si>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</si>
  <si>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</si>
  <si>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</si>
  <si>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</si>
  <si>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</si>
  <si>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</si>
  <si>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</si>
  <si>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</si>
  <si>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</si>
  <si>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</si>
  <si>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</si>
  <si>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</si>
  <si>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</si>
  <si>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</si>
  <si>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</si>
  <si>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</si>
  <si>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</si>
  <si>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</si>
  <si>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</si>
  <si>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</si>
  <si>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</si>
  <si>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</si>
  <si>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</si>
  <si>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</si>
  <si>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</si>
  <si>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</si>
  <si>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</si>
  <si>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</si>
  <si>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</si>
  <si>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</si>
  <si>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</si>
  <si>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</si>
  <si>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</si>
  <si>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</si>
  <si>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</si>
  <si>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</si>
  <si>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</si>
  <si>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</si>
  <si>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</si>
  <si>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</si>
  <si>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</si>
  <si>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</si>
  <si>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</si>
  <si>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</si>
  <si>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</si>
  <si>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</si>
  <si>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</si>
  <si>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</si>
  <si>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</si>
  <si>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</si>
  <si>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</si>
  <si>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</si>
  <si>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</si>
  <si>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</si>
  <si>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</si>
  <si>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</si>
  <si>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</si>
  <si>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</si>
  <si>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</si>
  <si>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</si>
  <si>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</si>
  <si>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</si>
  <si>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</si>
  <si>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</si>
  <si>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</si>
  <si>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</si>
  <si>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</si>
  <si>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</si>
  <si>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</si>
  <si>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</si>
  <si>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</si>
  <si>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</si>
  <si>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</si>
  <si>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</si>
  <si>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</si>
  <si>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</si>
  <si>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</si>
  <si>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</si>
  <si>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</si>
  <si>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</si>
  <si>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</si>
  <si>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</si>
  <si>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</si>
  <si>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</si>
  <si>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</si>
  <si>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</si>
  <si>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</si>
  <si>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</si>
  <si>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</si>
  <si>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</si>
  <si>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</si>
  <si>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</si>
  <si>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</si>
  <si>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</si>
  <si>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</si>
  <si>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</si>
  <si>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</si>
  <si>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</si>
  <si>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</si>
  <si>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</si>
  <si>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</si>
  <si>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</si>
  <si>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</si>
  <si>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</si>
  <si>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</si>
  <si>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</si>
  <si>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</si>
  <si>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</si>
  <si>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</si>
  <si>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</si>
  <si>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</si>
  <si>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</si>
  <si>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</si>
  <si>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</si>
  <si>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</si>
  <si>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</si>
  <si>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</si>
  <si>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</si>
  <si>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</si>
  <si>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</si>
  <si>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</si>
  <si>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</si>
  <si>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</si>
  <si>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</si>
  <si>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</si>
  <si>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</si>
  <si>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</si>
  <si>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</si>
  <si>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</si>
  <si>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</si>
  <si>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</si>
  <si>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</si>
  <si>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</si>
  <si>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</si>
  <si>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</si>
  <si>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</si>
  <si>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</si>
  <si>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</si>
  <si>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</si>
  <si>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</si>
  <si>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</si>
  <si>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</si>
  <si>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</si>
  <si>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</si>
  <si>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</si>
  <si>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</si>
  <si>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</si>
  <si>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</si>
  <si>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</si>
  <si>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</si>
  <si>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</si>
  <si>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</si>
  <si>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</si>
  <si>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</si>
  <si>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</si>
  <si>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</si>
  <si>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</si>
  <si>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</si>
  <si>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</si>
  <si>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</si>
  <si>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</si>
  <si>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</si>
  <si>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</si>
  <si>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</si>
  <si>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</si>
  <si>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</si>
  <si>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</si>
  <si>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</si>
  <si>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</si>
  <si>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</si>
  <si>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</si>
  <si>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</si>
  <si>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</si>
  <si>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</si>
  <si>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</si>
  <si>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</si>
  <si>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</si>
  <si>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</si>
  <si>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</si>
  <si>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</si>
  <si>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</si>
  <si>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</si>
  <si>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</si>
  <si>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</si>
  <si>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</si>
  <si>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</si>
  <si>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</si>
  <si>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</si>
  <si>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</si>
  <si>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</si>
  <si>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</si>
  <si>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</si>
  <si>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</si>
  <si>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</si>
  <si>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</si>
  <si>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</si>
  <si>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</si>
  <si>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</si>
  <si>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</si>
  <si>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</si>
  <si>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</si>
  <si>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</si>
  <si>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</si>
  <si>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</si>
  <si>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</si>
  <si>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</si>
  <si>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</si>
  <si>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</si>
  <si>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</si>
  <si>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</si>
  <si>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</si>
  <si>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</si>
  <si>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</si>
  <si>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</si>
  <si>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</si>
  <si>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</si>
  <si>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</si>
  <si>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</si>
  <si>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</si>
  <si>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</si>
  <si>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</si>
  <si>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</si>
  <si>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</si>
  <si>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</si>
  <si>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</si>
  <si>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</si>
  <si>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</si>
  <si>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</si>
  <si>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</si>
  <si>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</si>
  <si>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</si>
  <si>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</si>
  <si>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</si>
  <si>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</si>
  <si>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</si>
  <si>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</si>
  <si>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</si>
  <si>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</si>
  <si>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</si>
  <si>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</si>
  <si>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</si>
  <si>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</si>
  <si>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</si>
  <si>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</si>
  <si>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</si>
  <si>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</si>
  <si>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</si>
  <si>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</si>
  <si>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</si>
  <si>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</si>
  <si>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</si>
  <si>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</si>
  <si>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</si>
  <si>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</si>
  <si>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</si>
  <si>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</si>
  <si>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</si>
  <si>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</si>
  <si>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</si>
  <si>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</si>
  <si>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</si>
  <si>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</si>
  <si>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</si>
  <si>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</si>
  <si>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</si>
  <si>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</si>
  <si>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</si>
  <si>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</si>
  <si>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</si>
  <si>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</si>
  <si>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</si>
  <si>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</si>
  <si>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</si>
  <si>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</si>
  <si>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</si>
  <si>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</si>
  <si>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</si>
  <si>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</si>
  <si>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</si>
  <si>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</si>
  <si>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</si>
  <si>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</si>
  <si>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</si>
  <si>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</si>
  <si>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</si>
  <si>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</si>
  <si>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</si>
  <si>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</si>
  <si>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</si>
  <si>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</si>
  <si>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</si>
  <si>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</si>
  <si>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</si>
  <si>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</si>
  <si>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</si>
  <si>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</si>
  <si>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</si>
  <si>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</si>
  <si>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</si>
  <si>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</si>
  <si>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</si>
  <si>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</si>
  <si>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</si>
  <si>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</si>
  <si>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</si>
  <si>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</si>
  <si>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</si>
  <si>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</si>
  <si>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</si>
  <si>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</si>
  <si>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</si>
  <si>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</si>
  <si>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</si>
  <si>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</si>
  <si>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</si>
  <si>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</si>
  <si>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</si>
  <si>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</si>
  <si>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</si>
  <si>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</si>
  <si>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</si>
  <si>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</si>
  <si>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</si>
  <si>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</si>
  <si>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</si>
  <si>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</si>
  <si>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</si>
  <si>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</si>
  <si>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</si>
  <si>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</si>
  <si>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</si>
  <si>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</si>
  <si>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</si>
  <si>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</si>
  <si>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</si>
  <si>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</si>
  <si>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</si>
  <si>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</si>
  <si>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</si>
  <si>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</si>
  <si>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</si>
  <si>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</si>
  <si>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</si>
  <si>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</si>
  <si>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</si>
  <si>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</si>
  <si>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</si>
  <si>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</si>
  <si>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</si>
  <si>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</si>
  <si>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</si>
  <si>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</si>
  <si>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</si>
  <si>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</si>
  <si>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</si>
  <si>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</si>
  <si>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</si>
  <si>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</si>
  <si>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</si>
  <si>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</si>
  <si>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</si>
  <si>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</si>
  <si>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</si>
  <si>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</si>
  <si>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</si>
  <si>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</si>
  <si>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</si>
  <si>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</si>
  <si>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</si>
  <si>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</si>
  <si>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</si>
  <si>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</si>
  <si>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</si>
  <si>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</si>
  <si>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</si>
  <si>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</si>
  <si>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</si>
  <si>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</si>
  <si>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</si>
  <si>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</si>
  <si>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</si>
  <si>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</si>
  <si>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</si>
  <si>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</si>
  <si>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</si>
  <si>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</si>
  <si>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</si>
  <si>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</si>
  <si>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</si>
  <si>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</si>
  <si>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</si>
  <si>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</si>
  <si>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</si>
  <si>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</si>
  <si>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</si>
  <si>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</si>
  <si>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</si>
  <si>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</si>
  <si>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</si>
  <si>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</si>
  <si>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</si>
  <si>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</si>
  <si>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</si>
  <si>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</si>
  <si>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</si>
  <si>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</si>
  <si>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</si>
  <si>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</si>
  <si>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</si>
  <si>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</si>
  <si>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</si>
  <si>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</si>
  <si>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</si>
  <si>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</si>
  <si>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</si>
  <si>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</si>
  <si>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</si>
  <si>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</si>
  <si>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</si>
  <si>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</si>
  <si>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</si>
  <si>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</si>
  <si>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</si>
  <si>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</si>
  <si>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</si>
  <si>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</si>
  <si>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</si>
  <si>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</si>
  <si>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</si>
  <si>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</si>
  <si>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</si>
  <si>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</si>
  <si>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</si>
  <si>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</si>
  <si>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</si>
  <si>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</si>
  <si>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</si>
  <si>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</si>
  <si>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</si>
  <si>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</si>
  <si>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</si>
  <si>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</si>
  <si>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</si>
  <si>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</si>
  <si>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</si>
  <si>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</si>
  <si>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</si>
  <si>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</si>
  <si>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</si>
  <si>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</si>
  <si>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</si>
  <si>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</si>
  <si>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</si>
  <si>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</si>
  <si>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</si>
  <si>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</si>
  <si>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</si>
  <si>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</si>
  <si>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</si>
  <si>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</si>
  <si>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</si>
  <si>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</si>
  <si>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</si>
  <si>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</si>
  <si>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</si>
  <si>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</si>
  <si>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</si>
  <si>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</si>
  <si>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</si>
  <si>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</si>
  <si>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</si>
  <si>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</si>
  <si>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</si>
  <si>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</si>
  <si>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</si>
  <si>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</si>
  <si>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</si>
  <si>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</si>
  <si>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</si>
  <si>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</si>
  <si>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</si>
  <si>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</si>
  <si>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</si>
  <si>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</si>
  <si>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</si>
  <si>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</si>
  <si>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</si>
  <si>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</si>
  <si>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</si>
  <si>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</si>
  <si>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</si>
  <si>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</si>
  <si>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</si>
  <si>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</si>
  <si>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</si>
  <si>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</si>
  <si>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</si>
  <si>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</si>
  <si>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</si>
  <si>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</si>
  <si>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</si>
  <si>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</si>
  <si>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</si>
  <si>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</si>
  <si>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</si>
  <si>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</si>
  <si>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</si>
  <si>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</si>
  <si>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</si>
  <si>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</si>
  <si>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</si>
  <si>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</si>
  <si>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</si>
  <si>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</si>
  <si>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</si>
  <si>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</si>
  <si>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</si>
  <si>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</si>
  <si>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</si>
  <si>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</si>
  <si>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</si>
  <si>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</si>
  <si>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</si>
  <si>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</si>
  <si>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</si>
  <si>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</si>
  <si>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</si>
  <si>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</si>
  <si>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</si>
  <si>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</si>
  <si>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</si>
  <si>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</si>
  <si>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</si>
  <si>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</si>
  <si>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</si>
  <si>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</si>
  <si>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</si>
  <si>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</si>
  <si>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</si>
  <si>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</si>
  <si>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</si>
  <si>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</si>
  <si>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</si>
  <si>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</si>
  <si>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</si>
  <si>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</si>
  <si>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</si>
  <si>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</si>
  <si>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</si>
  <si>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</si>
  <si>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</si>
  <si>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</si>
  <si>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</si>
  <si>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</si>
  <si>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</si>
  <si>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</si>
  <si>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</si>
  <si>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</si>
  <si>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</si>
  <si>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</si>
  <si>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</si>
  <si>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</si>
  <si>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</si>
  <si>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</si>
  <si>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</si>
  <si>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</si>
  <si>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</si>
  <si>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</si>
  <si>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</si>
  <si>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</si>
  <si>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</si>
  <si>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</si>
  <si>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</si>
  <si>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</si>
  <si>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</si>
  <si>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</si>
  <si>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</si>
  <si>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</si>
  <si>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</si>
  <si>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</si>
  <si>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</si>
  <si>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</si>
  <si>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</si>
  <si>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</si>
  <si>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</si>
  <si>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</si>
  <si>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</si>
  <si>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</si>
  <si>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</si>
  <si>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</si>
  <si>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</si>
  <si>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</si>
  <si>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</si>
  <si>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</si>
  <si>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</si>
  <si>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</si>
  <si>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</si>
  <si>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</si>
  <si>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</si>
  <si>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</si>
  <si>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</si>
  <si>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</si>
  <si>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</si>
  <si>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</si>
  <si>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</si>
  <si>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</si>
  <si>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</si>
  <si>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</si>
  <si>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</si>
  <si>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</si>
  <si>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</si>
  <si>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</si>
  <si>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</si>
  <si>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</si>
  <si>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</si>
  <si>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</si>
  <si>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</si>
  <si>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</si>
  <si>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</si>
  <si>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</si>
  <si>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</si>
  <si>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</si>
  <si>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</si>
  <si>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</si>
  <si>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</si>
  <si>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</si>
  <si>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</si>
  <si>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</si>
  <si>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</si>
  <si>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</si>
  <si>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</si>
  <si>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</si>
  <si>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</si>
  <si>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</si>
  <si>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</si>
  <si>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</si>
  <si>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</si>
  <si>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</si>
  <si>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</si>
  <si>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</si>
  <si>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</si>
  <si>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</si>
  <si>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</si>
  <si>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</si>
  <si>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</si>
  <si>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</si>
  <si>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</si>
  <si>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</si>
  <si>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</si>
  <si>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</si>
  <si>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</si>
  <si>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</si>
  <si>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</si>
  <si>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</si>
  <si>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</si>
  <si>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</si>
  <si>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</si>
  <si>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</si>
  <si>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</si>
  <si>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</si>
  <si>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</si>
  <si>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</si>
  <si>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</si>
  <si>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</si>
  <si>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</si>
  <si>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</si>
  <si>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</si>
  <si>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</si>
  <si>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</si>
  <si>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</si>
  <si>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</si>
  <si>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</si>
  <si>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</si>
  <si>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</si>
  <si>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</si>
  <si>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</si>
  <si>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</si>
  <si>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</si>
  <si>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</si>
  <si>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</si>
  <si>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</si>
  <si>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</si>
  <si>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</si>
  <si>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</si>
  <si>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</si>
  <si>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</si>
  <si>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</si>
  <si>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</si>
  <si>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</si>
  <si>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</si>
  <si>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</si>
  <si>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</si>
  <si>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</si>
  <si>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</si>
  <si>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</si>
  <si>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</si>
  <si>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</si>
  <si>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</si>
  <si>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</si>
  <si>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</si>
  <si>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</si>
  <si>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</si>
  <si>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</si>
  <si>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</si>
  <si>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</si>
  <si>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</si>
  <si>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</si>
  <si>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</si>
  <si>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</si>
  <si>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</si>
  <si>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</si>
  <si>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</si>
  <si>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</si>
  <si>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</si>
  <si>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</si>
  <si>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</si>
  <si>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</si>
  <si>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</si>
  <si>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</si>
  <si>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</si>
  <si>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</si>
  <si>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</si>
  <si>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</si>
  <si>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</si>
  <si>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</si>
  <si>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</si>
  <si>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</si>
  <si>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</si>
  <si>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</si>
  <si>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</si>
  <si>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</si>
  <si>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</si>
  <si>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</si>
  <si>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</si>
  <si>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</si>
  <si>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</si>
  <si>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</si>
  <si>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</si>
  <si>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</si>
  <si>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</si>
  <si>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</si>
  <si>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</si>
  <si>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</si>
  <si>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</si>
  <si>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</si>
  <si>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</si>
  <si>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</si>
  <si>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</si>
  <si>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</si>
  <si>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</si>
  <si>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</si>
  <si>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</si>
  <si>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</si>
  <si>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</si>
  <si>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</si>
  <si>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</si>
  <si>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</si>
  <si>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</si>
  <si>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</si>
  <si>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</si>
  <si>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</si>
  <si>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</si>
  <si>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</si>
  <si>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</si>
  <si>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</si>
  <si>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</si>
  <si>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</si>
  <si>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</si>
  <si>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</si>
  <si>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</si>
  <si>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</si>
  <si>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</si>
  <si>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</si>
  <si>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</si>
  <si>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</si>
  <si>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</si>
  <si>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</si>
  <si>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</si>
  <si>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</si>
  <si>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</si>
  <si>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</si>
  <si>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</si>
  <si>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</si>
  <si>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</si>
  <si>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</si>
  <si>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</si>
  <si>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</si>
  <si>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</si>
  <si>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</si>
  <si>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</si>
  <si>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</si>
  <si>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</si>
  <si>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</si>
  <si>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</si>
  <si>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</si>
  <si>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</si>
  <si>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</si>
  <si>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</si>
  <si>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</si>
  <si>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</si>
  <si>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</si>
  <si>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</si>
  <si>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</si>
  <si>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</si>
  <si>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</si>
  <si>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</si>
  <si>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</si>
  <si>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</si>
  <si>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</si>
  <si>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</si>
  <si>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</si>
  <si>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</si>
  <si>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</si>
  <si>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</si>
  <si>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</si>
  <si>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</si>
  <si>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</si>
  <si>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</si>
  <si>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</si>
  <si>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</si>
  <si>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</si>
  <si>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</si>
  <si>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</si>
  <si>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</si>
  <si>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</si>
  <si>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</si>
  <si>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</si>
  <si>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</si>
  <si>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</si>
  <si>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</si>
  <si>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</si>
  <si>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</si>
  <si>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</si>
  <si>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</si>
  <si>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</si>
  <si>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</si>
  <si>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</si>
  <si>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</si>
  <si>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</si>
  <si>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</si>
  <si>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</si>
  <si>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</si>
  <si>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</si>
  <si>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</si>
  <si>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</si>
  <si>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</si>
  <si>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</si>
  <si>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</si>
  <si>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</si>
  <si>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</si>
  <si>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</si>
  <si>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</si>
  <si>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</si>
  <si>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</si>
  <si>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</si>
  <si>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</si>
  <si>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</si>
  <si>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</si>
  <si>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</si>
  <si>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</si>
  <si>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</si>
  <si>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</si>
  <si>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</si>
  <si>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</si>
  <si>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</si>
  <si>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</si>
  <si>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</si>
  <si>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</si>
  <si>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</si>
  <si>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</si>
  <si>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</si>
  <si>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</si>
  <si>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</si>
  <si>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</si>
  <si>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</si>
  <si>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</si>
  <si>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</si>
  <si>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</si>
  <si>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</si>
  <si>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</si>
  <si>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</si>
  <si>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</si>
  <si>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</si>
  <si>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</si>
  <si>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</si>
  <si>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</si>
  <si>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</si>
  <si>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</si>
  <si>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</si>
  <si>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</si>
  <si>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</si>
  <si>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</si>
  <si>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</si>
  <si>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</si>
  <si>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</si>
  <si>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</si>
  <si>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</si>
  <si>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</si>
  <si>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</si>
  <si>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</si>
  <si>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</si>
  <si>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</si>
  <si>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</si>
  <si>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</si>
  <si>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</si>
  <si>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</si>
  <si>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</si>
  <si>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</si>
  <si>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</si>
  <si>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</si>
  <si>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</si>
  <si>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</si>
  <si>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</si>
  <si>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</si>
  <si>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</si>
  <si>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</si>
  <si>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</si>
  <si>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</si>
  <si>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</si>
  <si>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</si>
  <si>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</si>
  <si>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</si>
  <si>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</si>
  <si>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</si>
  <si>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</si>
  <si>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</si>
  <si>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</si>
  <si>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</si>
  <si>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</si>
  <si>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</si>
  <si>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</si>
  <si>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</si>
  <si>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</si>
  <si>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</si>
  <si>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</si>
  <si>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</si>
  <si>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</si>
  <si>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</si>
  <si>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</si>
  <si>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</si>
  <si>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</si>
  <si>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</si>
  <si>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</si>
  <si>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</si>
  <si>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</si>
  <si>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</si>
  <si>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</si>
  <si>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</si>
  <si>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</si>
  <si>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</si>
  <si>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</si>
  <si>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</si>
  <si>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</si>
  <si>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</si>
  <si>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</si>
  <si>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</si>
  <si>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</si>
  <si>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</si>
  <si>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</si>
  <si>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</si>
  <si>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</si>
  <si>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</si>
  <si>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</si>
  <si>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</si>
  <si>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</si>
  <si>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</si>
  <si>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</si>
  <si>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</si>
  <si>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</si>
  <si>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</si>
  <si>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</si>
  <si>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</si>
  <si>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</si>
  <si>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</si>
  <si>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</si>
  <si>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</si>
  <si>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</si>
  <si>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</si>
  <si>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</si>
  <si>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</si>
  <si>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</si>
  <si>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</si>
  <si>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</si>
  <si>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</si>
  <si>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</si>
  <si>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</si>
  <si>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</si>
  <si>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</si>
  <si>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</si>
  <si>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</si>
  <si>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</si>
  <si>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</si>
  <si>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</si>
  <si>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</si>
  <si>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</si>
  <si>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</si>
  <si>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</si>
  <si>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</si>
  <si>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</si>
  <si>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</si>
  <si>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</si>
  <si>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</si>
  <si>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</si>
  <si>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</si>
  <si>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</si>
  <si>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</si>
  <si>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</si>
  <si>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</si>
  <si>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</si>
  <si>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</si>
  <si>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</si>
  <si>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</si>
  <si>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</si>
  <si>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</si>
  <si>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</si>
  <si>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</si>
  <si>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</si>
  <si>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</si>
  <si>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</si>
  <si>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</si>
  <si>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</si>
  <si>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</si>
  <si>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</si>
  <si>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</si>
  <si>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</si>
  <si>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</si>
  <si>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</si>
  <si>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</si>
  <si>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</si>
  <si>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</si>
  <si>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</si>
  <si>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</si>
  <si>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</si>
  <si>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</si>
  <si>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</si>
  <si>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</si>
  <si>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</si>
  <si>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</si>
  <si>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</si>
  <si>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</si>
  <si>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</si>
  <si>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</si>
  <si>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</si>
  <si>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</si>
  <si>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</si>
  <si>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</si>
  <si>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</si>
  <si>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</si>
  <si>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</si>
  <si>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</si>
  <si>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</si>
  <si>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</si>
  <si>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</si>
  <si>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</si>
  <si>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</si>
  <si>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</si>
  <si>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</si>
  <si>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</si>
  <si>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</si>
  <si>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</si>
  <si>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</si>
  <si>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</si>
  <si>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</si>
  <si>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</si>
  <si>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</si>
  <si>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</si>
  <si>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</si>
  <si>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</si>
  <si>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</si>
  <si>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</si>
  <si>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</si>
  <si>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</si>
  <si>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</si>
  <si>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</si>
  <si>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</si>
  <si>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</si>
  <si>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</si>
  <si>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</si>
  <si>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</si>
  <si>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</si>
  <si>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</si>
  <si>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</si>
  <si>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</si>
  <si>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</si>
  <si>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</si>
  <si>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</si>
  <si>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</si>
  <si>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</si>
  <si>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</si>
  <si>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</si>
  <si>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</si>
  <si>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</si>
  <si>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</si>
  <si>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</si>
  <si>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</si>
  <si>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</si>
  <si>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</si>
  <si>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</si>
  <si>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</si>
  <si>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</si>
  <si>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</si>
  <si>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</si>
  <si>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</si>
  <si>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</si>
  <si>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</si>
  <si>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</si>
  <si>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</si>
  <si>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</si>
  <si>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</si>
  <si>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</si>
  <si>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</si>
  <si>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</si>
  <si>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</si>
  <si>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</si>
  <si>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</si>
  <si>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</si>
  <si>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</si>
  <si>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</si>
  <si>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</si>
  <si>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</si>
  <si>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</si>
  <si>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</si>
  <si>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</si>
  <si>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</si>
  <si>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</si>
  <si>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</si>
  <si>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</si>
  <si>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</si>
  <si>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</si>
  <si>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</si>
  <si>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</si>
  <si>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</si>
  <si>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</si>
  <si>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</si>
  <si>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</si>
  <si>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</si>
  <si>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</si>
  <si>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</si>
  <si>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</si>
  <si>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</si>
  <si>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</si>
  <si>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</si>
  <si>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</si>
  <si>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</si>
  <si>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</si>
  <si>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</si>
  <si>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</si>
  <si>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</si>
  <si>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</si>
  <si>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</si>
  <si>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</si>
  <si>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</si>
  <si>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</si>
  <si>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</si>
  <si>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</si>
  <si>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</si>
  <si>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</si>
  <si>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</si>
  <si>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</si>
  <si>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</si>
  <si>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</si>
  <si>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</si>
  <si>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</si>
  <si>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</si>
  <si>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</si>
  <si>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</si>
  <si>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</si>
  <si>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</si>
  <si>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</si>
  <si>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</si>
  <si>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</si>
  <si>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</si>
  <si>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</si>
  <si>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</si>
  <si>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</si>
  <si>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</si>
  <si>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</si>
  <si>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</si>
  <si>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</si>
  <si>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</si>
  <si>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</si>
  <si>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</si>
  <si>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</si>
  <si>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</si>
  <si>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</si>
  <si>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</si>
  <si>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</si>
  <si>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</si>
  <si>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</si>
  <si>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</si>
  <si>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</si>
  <si>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</si>
  <si>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</si>
  <si>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</si>
  <si>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</si>
  <si>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</si>
  <si>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</si>
  <si>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</si>
  <si>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</si>
  <si>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</si>
  <si>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</si>
  <si>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</si>
  <si>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</si>
  <si>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</si>
  <si>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</si>
  <si>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</si>
  <si>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</si>
  <si>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</si>
  <si>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</si>
  <si>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</si>
  <si>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</si>
  <si>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</si>
  <si>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</si>
  <si>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</si>
  <si>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</si>
  <si>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</si>
  <si>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</si>
  <si>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</si>
  <si>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</si>
  <si>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</si>
  <si>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</si>
  <si>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</si>
  <si>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</si>
  <si>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</si>
  <si>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</si>
  <si>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</si>
  <si>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</si>
  <si>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</si>
  <si>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</si>
  <si>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</si>
  <si>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</si>
  <si>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</si>
  <si>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</si>
  <si>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</si>
  <si>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</si>
  <si>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</si>
  <si>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</si>
  <si>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</si>
  <si>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</si>
  <si>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</si>
  <si>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</si>
  <si>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</si>
  <si>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</si>
  <si>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</si>
  <si>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</si>
  <si>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</si>
  <si>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</si>
  <si>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</si>
  <si>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</si>
  <si>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</si>
  <si>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</si>
  <si>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</si>
  <si>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</si>
  <si>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</si>
  <si>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</si>
  <si>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</si>
  <si>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</si>
  <si>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</si>
  <si>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</si>
  <si>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</si>
  <si>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</si>
  <si>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</si>
  <si>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</si>
  <si>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</si>
  <si>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</si>
  <si>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</si>
  <si>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</si>
  <si>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</si>
  <si>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</si>
  <si>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</si>
  <si>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</si>
  <si>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</si>
  <si>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</si>
  <si>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</si>
  <si>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</si>
  <si>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</si>
  <si>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</si>
  <si>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</si>
  <si>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</si>
  <si>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</si>
  <si>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</si>
  <si>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</si>
  <si>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</si>
  <si>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</si>
  <si>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</si>
  <si>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</si>
  <si>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</si>
  <si>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</si>
  <si>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</si>
  <si>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</si>
  <si>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</si>
  <si>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</si>
  <si>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</si>
  <si>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</si>
  <si>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</si>
  <si>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</si>
  <si>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</si>
  <si>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</si>
  <si>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</si>
  <si>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</si>
  <si>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</si>
  <si>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</si>
  <si>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</si>
  <si>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</si>
  <si>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</si>
  <si>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</si>
  <si>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</si>
  <si>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</si>
  <si>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</si>
  <si>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</si>
  <si>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</si>
  <si>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</si>
  <si>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</si>
  <si>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</si>
  <si>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</si>
  <si>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</si>
  <si>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</si>
  <si>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</si>
  <si>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</si>
  <si>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</si>
  <si>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</si>
  <si>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</si>
  <si>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</si>
  <si>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</si>
  <si>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</si>
  <si>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</si>
  <si>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</si>
  <si>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</si>
  <si>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</si>
  <si>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</si>
  <si>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</si>
  <si>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</si>
  <si>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</si>
  <si>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</si>
  <si>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</si>
  <si>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</si>
  <si>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</si>
  <si>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</si>
  <si>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</si>
  <si>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</si>
  <si>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</si>
  <si>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</si>
  <si>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</si>
  <si>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</si>
  <si>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</si>
  <si>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</si>
  <si>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</si>
  <si>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</si>
  <si>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</si>
  <si>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</si>
  <si>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</si>
  <si>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</si>
  <si>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</si>
  <si>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</si>
  <si>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</si>
  <si>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</si>
  <si>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</si>
  <si>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</si>
  <si>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</si>
  <si>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</si>
  <si>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</si>
  <si>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</si>
  <si>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</si>
  <si>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</si>
  <si>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</si>
  <si>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</si>
  <si>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</si>
  <si>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</si>
  <si>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</si>
  <si>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</si>
  <si>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</si>
  <si>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</si>
  <si>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</si>
  <si>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</si>
  <si>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</si>
  <si>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</si>
  <si>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</si>
  <si>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</si>
  <si>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</si>
  <si>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</si>
  <si>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</si>
  <si>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</si>
  <si>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</si>
  <si>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</si>
  <si>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</si>
  <si>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</si>
  <si>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</si>
  <si>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</si>
  <si>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</si>
  <si>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</si>
  <si>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</si>
  <si>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</si>
  <si>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</si>
  <si>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</si>
  <si>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</si>
  <si>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</si>
  <si>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</si>
  <si>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</si>
  <si>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</si>
  <si>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</si>
  <si>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</si>
  <si>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</si>
  <si>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</si>
  <si>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</si>
  <si>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</si>
  <si>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</si>
  <si>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</si>
  <si>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</si>
  <si>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</si>
  <si>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</si>
  <si>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</si>
  <si>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</si>
  <si>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</si>
  <si>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</si>
  <si>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</si>
  <si>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</si>
  <si>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</si>
  <si>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</si>
  <si>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</si>
  <si>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</si>
  <si>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</si>
  <si>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</si>
  <si>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</si>
  <si>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</si>
  <si>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</si>
  <si>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</si>
  <si>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</si>
  <si>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</si>
  <si>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</si>
  <si>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</si>
  <si>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</si>
  <si>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</si>
  <si>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</si>
  <si>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</si>
  <si>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</si>
  <si>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</si>
  <si>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</si>
  <si>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</si>
  <si>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</si>
  <si>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</si>
  <si>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</si>
  <si>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</si>
  <si>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</si>
  <si>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</si>
  <si>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</si>
  <si>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</si>
  <si>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</si>
  <si>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</si>
  <si>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</si>
  <si>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</si>
  <si>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</si>
  <si>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</si>
  <si>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</si>
  <si>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</si>
  <si>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</si>
  <si>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</si>
  <si>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</si>
  <si>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</si>
  <si>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</si>
  <si>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</si>
  <si>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</si>
  <si>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</si>
  <si>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</si>
  <si>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</si>
  <si>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</si>
  <si>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</si>
  <si>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</si>
  <si>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</si>
  <si>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</si>
  <si>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</si>
  <si>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</si>
  <si>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</si>
  <si>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</si>
  <si>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</si>
  <si>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</si>
  <si>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</si>
  <si>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</si>
  <si>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</si>
  <si>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</si>
  <si>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</si>
  <si>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</si>
  <si>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</si>
  <si>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</si>
  <si>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</si>
  <si>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</si>
  <si>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</si>
  <si>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</si>
  <si>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</si>
  <si>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</si>
  <si>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</si>
  <si>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</si>
  <si>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</si>
  <si>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</si>
  <si>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</si>
  <si>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</si>
  <si>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</si>
  <si>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</si>
  <si>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</si>
  <si>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</si>
  <si>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</si>
  <si>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</si>
  <si>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</si>
  <si>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</si>
  <si>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</si>
  <si>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</si>
  <si>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</si>
  <si>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</si>
  <si>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</si>
  <si>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</si>
  <si>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</si>
  <si>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</si>
  <si>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</si>
  <si>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</si>
  <si>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</si>
  <si>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</si>
  <si>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</si>
  <si>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</si>
  <si>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</si>
  <si>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</si>
  <si>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</si>
  <si>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</si>
  <si>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</si>
  <si>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</si>
  <si>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</si>
  <si>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</si>
  <si>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</si>
  <si>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</si>
  <si>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</si>
  <si>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</si>
  <si>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</si>
  <si>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</si>
  <si>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</si>
  <si>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</si>
  <si>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</si>
  <si>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</si>
  <si>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</si>
  <si>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</si>
  <si>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</si>
  <si>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</si>
  <si>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</si>
  <si>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</si>
  <si>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</si>
  <si>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</si>
  <si>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</si>
  <si>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</si>
  <si>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</si>
  <si>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</si>
  <si>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</si>
  <si>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</si>
  <si>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</si>
  <si>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</si>
  <si>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</si>
  <si>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</si>
  <si>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</si>
  <si>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</si>
  <si>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</si>
  <si>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</si>
  <si>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</si>
  <si>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</si>
  <si>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</si>
  <si>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</si>
  <si>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</si>
  <si>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</si>
  <si>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</si>
  <si>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</si>
  <si>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</si>
  <si>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</si>
  <si>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</si>
  <si>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</si>
  <si>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</si>
  <si>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</si>
  <si>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</si>
  <si>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</si>
  <si>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</si>
  <si>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</si>
  <si>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</si>
  <si>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</si>
  <si>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</si>
  <si>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</si>
  <si>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</si>
  <si>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</si>
  <si>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</si>
  <si>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</si>
  <si>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</si>
  <si>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</si>
  <si>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</si>
  <si>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</si>
  <si>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</si>
  <si>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</si>
  <si>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</si>
  <si>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</si>
  <si>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</si>
  <si>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</si>
  <si>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</si>
  <si>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</si>
  <si>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</si>
  <si>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</si>
  <si>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</si>
  <si>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</si>
  <si>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</si>
  <si>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</si>
  <si>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</si>
  <si>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</si>
  <si>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</si>
  <si>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</si>
  <si>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</si>
  <si>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</si>
  <si>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</si>
  <si>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</si>
  <si>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</si>
  <si>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</si>
  <si>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</si>
  <si>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</si>
  <si>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</si>
  <si>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</si>
  <si>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</si>
  <si>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</si>
  <si>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</si>
  <si>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</si>
  <si>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</si>
  <si>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</si>
  <si>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</si>
  <si>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</si>
  <si>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</si>
  <si>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</si>
  <si>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</si>
  <si>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</si>
  <si>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</si>
  <si>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</si>
  <si>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</si>
  <si>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</si>
  <si>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</si>
  <si>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</si>
  <si>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</si>
  <si>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</si>
  <si>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</si>
  <si>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</si>
  <si>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</si>
  <si>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</si>
  <si>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</si>
  <si>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</si>
  <si>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</si>
  <si>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</si>
  <si>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</si>
  <si>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</si>
  <si>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</si>
  <si>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</si>
  <si>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</si>
  <si>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</si>
  <si>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</si>
  <si>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</si>
  <si>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</si>
  <si>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</si>
  <si>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</si>
  <si>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</si>
  <si>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</si>
  <si>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</si>
  <si>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</si>
  <si>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</si>
  <si>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</si>
  <si>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</si>
  <si>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</si>
  <si>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</si>
  <si>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</si>
  <si>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</si>
  <si>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</si>
  <si>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</si>
  <si>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</si>
  <si>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</si>
  <si>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</si>
  <si>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</si>
  <si>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</si>
  <si>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</si>
  <si>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</si>
  <si>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</si>
  <si>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</si>
  <si>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</si>
  <si>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</si>
  <si>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</si>
  <si>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</si>
  <si>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</si>
  <si>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</si>
  <si>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</si>
  <si>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</si>
  <si>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</si>
  <si>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</si>
  <si>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</si>
  <si>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</si>
  <si>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</si>
  <si>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</si>
  <si>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</si>
  <si>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</si>
  <si>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</si>
  <si>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</si>
  <si>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</si>
  <si>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</si>
  <si>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</si>
  <si>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</si>
  <si>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</si>
  <si>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</si>
  <si>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</si>
  <si>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</si>
  <si>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</si>
  <si>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</si>
  <si>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</si>
  <si>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</si>
  <si>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</si>
  <si>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</si>
  <si>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</si>
  <si>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</si>
  <si>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</si>
  <si>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</si>
  <si>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</si>
  <si>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</si>
  <si>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</si>
  <si>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</si>
  <si>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</si>
  <si>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</si>
  <si>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</si>
  <si>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</si>
  <si>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</si>
  <si>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</si>
  <si>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</si>
  <si>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</si>
  <si>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</si>
  <si>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</si>
  <si>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</si>
  <si>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</si>
  <si>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</si>
  <si>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</si>
  <si>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</si>
  <si>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</si>
  <si>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</si>
  <si>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</si>
  <si>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</si>
  <si>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</si>
  <si>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</si>
  <si>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</si>
  <si>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</si>
  <si>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</si>
  <si>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</si>
  <si>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</si>
  <si>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</si>
  <si>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</si>
  <si>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</si>
  <si>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</si>
  <si>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</si>
  <si>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</si>
  <si>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</si>
  <si>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</si>
  <si>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</si>
  <si>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</si>
  <si>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</si>
  <si>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</si>
  <si>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</si>
  <si>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</si>
  <si>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</si>
  <si>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</si>
  <si>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</si>
  <si>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</si>
  <si>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</si>
  <si>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</si>
  <si>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</si>
  <si>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</si>
  <si>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</si>
  <si>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</si>
  <si>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</si>
  <si>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</si>
  <si>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</si>
  <si>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</si>
  <si>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</si>
  <si>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</si>
  <si>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</si>
  <si>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</si>
  <si>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</si>
  <si>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</si>
  <si>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</si>
  <si>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</si>
  <si>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</si>
  <si>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</si>
  <si>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</si>
  <si>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</si>
  <si>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</si>
  <si>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</si>
  <si>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</si>
  <si>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</si>
  <si>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</si>
  <si>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</si>
  <si>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</si>
  <si>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</si>
  <si>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</si>
  <si>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</si>
  <si>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</si>
  <si>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</si>
  <si>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</si>
  <si>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</si>
  <si>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</si>
  <si>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</si>
  <si>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</si>
  <si>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</si>
  <si>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</si>
  <si>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</si>
  <si>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</si>
  <si>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</si>
  <si>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</si>
  <si>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</si>
  <si>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</si>
  <si>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</si>
  <si>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</si>
  <si>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</si>
  <si>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</si>
  <si>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</si>
  <si>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</si>
  <si>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</si>
  <si>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</si>
  <si>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</si>
  <si>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</si>
  <si>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</si>
  <si>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</si>
  <si>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</si>
  <si>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</si>
  <si>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</si>
  <si>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</si>
  <si>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</si>
  <si>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</si>
  <si>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</si>
  <si>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</si>
  <si>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</si>
  <si>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</si>
  <si>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</si>
  <si>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</si>
  <si>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</si>
  <si>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</si>
  <si>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</si>
  <si>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</si>
  <si>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</si>
  <si>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</si>
  <si>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</si>
  <si>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</si>
  <si>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</si>
  <si>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</si>
  <si>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</si>
  <si>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</si>
  <si>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</si>
  <si>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</si>
  <si>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</si>
  <si>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</si>
  <si>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</si>
  <si>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</si>
  <si>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</si>
  <si>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</si>
  <si>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</si>
  <si>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</si>
  <si>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</si>
  <si>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</si>
  <si>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</si>
  <si>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</si>
  <si>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</si>
  <si>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</si>
  <si>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</si>
  <si>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</si>
  <si>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</si>
  <si>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</si>
  <si>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</si>
  <si>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</si>
  <si>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</si>
  <si>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</si>
  <si>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</si>
  <si>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</si>
  <si>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</si>
  <si>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</si>
  <si>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</si>
  <si>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</si>
  <si>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</si>
  <si>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</si>
  <si>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</si>
  <si>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</si>
  <si>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</si>
  <si>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</si>
  <si>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</si>
  <si>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</si>
  <si>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</si>
  <si>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</si>
  <si>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</si>
  <si>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</si>
  <si>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</si>
  <si>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</si>
  <si>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</si>
  <si>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</si>
  <si>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</si>
  <si>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</si>
  <si>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</si>
  <si>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</si>
  <si>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</si>
  <si>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</si>
  <si>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</si>
  <si>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</si>
  <si>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</si>
  <si>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</si>
  <si>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</si>
  <si>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</si>
  <si>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</si>
  <si>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</si>
  <si>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</si>
  <si>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</si>
  <si>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</si>
  <si>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</si>
  <si>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</si>
  <si>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</si>
  <si>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</si>
  <si>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</si>
  <si>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</si>
  <si>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</si>
  <si>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</si>
  <si>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</si>
  <si>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</si>
  <si>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</si>
  <si>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</si>
  <si>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</si>
  <si>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</si>
  <si>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</si>
  <si>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</si>
  <si>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</si>
  <si>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</si>
  <si>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</si>
  <si>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</si>
  <si>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</si>
  <si>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</si>
  <si>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</si>
  <si>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</si>
  <si>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</si>
  <si>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</si>
  <si>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</si>
  <si>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</si>
  <si>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</si>
  <si>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</si>
  <si>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</si>
  <si>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</si>
  <si>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</si>
  <si>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</si>
  <si>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</si>
  <si>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</si>
  <si>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</si>
  <si>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</si>
  <si>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</si>
  <si>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</si>
  <si>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</si>
  <si>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</si>
  <si>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</si>
  <si>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</si>
  <si>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</si>
  <si>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</si>
  <si>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</si>
  <si>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</si>
  <si>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</si>
  <si>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</si>
  <si>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</si>
  <si>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</si>
  <si>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</si>
  <si>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</si>
  <si>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</si>
  <si>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</si>
  <si>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</si>
  <si>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</si>
  <si>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</si>
  <si>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</si>
  <si>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</si>
  <si>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</si>
  <si>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</si>
  <si>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</si>
  <si>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</si>
  <si>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</si>
  <si>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</si>
  <si>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</si>
  <si>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</si>
  <si>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</si>
  <si>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</si>
  <si>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</si>
  <si>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</si>
  <si>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</si>
  <si>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</si>
  <si>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</si>
  <si>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</si>
  <si>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</si>
  <si>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</si>
  <si>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</si>
  <si>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</si>
  <si>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</si>
  <si>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</si>
  <si>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</si>
  <si>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</si>
  <si>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</si>
  <si>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</si>
  <si>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</si>
  <si>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</si>
  <si>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</si>
  <si>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</si>
  <si>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</si>
  <si>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</si>
  <si>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</si>
  <si>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</si>
  <si>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</si>
  <si>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</si>
  <si>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</si>
  <si>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</si>
  <si>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</si>
  <si>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</si>
  <si>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</si>
  <si>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</si>
  <si>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</si>
  <si>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</si>
  <si>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</si>
  <si>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</si>
  <si>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</si>
  <si>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</si>
  <si>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</si>
  <si>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</si>
  <si>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</si>
  <si>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</si>
  <si>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</si>
  <si>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</si>
  <si>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</si>
  <si>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</si>
  <si>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</si>
  <si>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</si>
  <si>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</si>
  <si>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</si>
  <si>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</si>
  <si>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</si>
  <si>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</si>
  <si>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</si>
  <si>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</si>
  <si>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</si>
  <si>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</si>
  <si>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</si>
  <si>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</si>
  <si>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</si>
  <si>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</si>
  <si>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</si>
  <si>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</si>
  <si>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</si>
  <si>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</si>
  <si>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</si>
  <si>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</si>
  <si>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</si>
  <si>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</si>
  <si>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</si>
  <si>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</si>
  <si>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</si>
  <si>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</si>
  <si>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</si>
  <si>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</si>
  <si>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</si>
  <si>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</si>
  <si>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</si>
  <si>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</si>
  <si>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</si>
  <si>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</si>
  <si>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</si>
  <si>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</si>
  <si>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</si>
  <si>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</si>
  <si>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</si>
  <si>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</si>
  <si>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</si>
  <si>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</si>
  <si>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</si>
  <si>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</si>
  <si>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</si>
  <si>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</si>
  <si>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</si>
  <si>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</si>
  <si>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</si>
  <si>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</si>
  <si>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</si>
  <si>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</si>
  <si>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</si>
  <si>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</si>
  <si>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</si>
  <si>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</si>
  <si>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</si>
  <si>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</si>
  <si>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</si>
  <si>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</si>
  <si>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</si>
  <si>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</si>
  <si>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</si>
  <si>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</si>
  <si>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</si>
  <si>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</si>
  <si>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</si>
  <si>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</si>
  <si>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</si>
  <si>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</si>
  <si>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</si>
  <si>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</si>
  <si>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</si>
  <si>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</si>
  <si>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</si>
  <si>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</si>
  <si>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</si>
  <si>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</si>
  <si>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</si>
  <si>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</si>
  <si>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</si>
  <si>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</si>
  <si>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</si>
  <si>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</si>
  <si>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</si>
  <si>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</si>
  <si>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</si>
  <si>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</si>
  <si>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</si>
  <si>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</si>
  <si>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</si>
  <si>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</si>
  <si>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</si>
  <si>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</si>
  <si>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</si>
  <si>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</si>
  <si>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</si>
  <si>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</si>
  <si>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</si>
  <si>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</si>
  <si>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</si>
  <si>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</si>
  <si>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</si>
  <si>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</si>
  <si>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</si>
  <si>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</si>
  <si>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</si>
  <si>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</si>
  <si>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</si>
  <si>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</si>
  <si>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</si>
  <si>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</si>
  <si>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</si>
  <si>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</si>
  <si>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</si>
  <si>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</si>
  <si>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</si>
  <si>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</si>
  <si>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</si>
  <si>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</si>
  <si>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</si>
  <si>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</si>
  <si>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</si>
  <si>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</si>
  <si>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</si>
  <si>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</si>
  <si>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</si>
  <si>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</si>
  <si>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</si>
  <si>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</si>
  <si>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</si>
  <si>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</si>
  <si>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</si>
  <si>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</si>
  <si>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</si>
  <si>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</si>
  <si>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</si>
  <si>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</si>
  <si>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</si>
  <si>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</si>
  <si>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</si>
  <si>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</si>
  <si>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</si>
  <si>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</si>
  <si>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</si>
  <si>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</si>
  <si>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</si>
  <si>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</si>
  <si>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</si>
  <si>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</si>
  <si>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</si>
  <si>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</si>
  <si>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</si>
  <si>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</si>
  <si>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</si>
  <si>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</si>
  <si>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</si>
  <si>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</si>
  <si>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</si>
  <si>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</si>
  <si>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</si>
  <si>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</si>
  <si>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</si>
  <si>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</si>
  <si>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</si>
  <si>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</si>
  <si>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</si>
  <si>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</si>
  <si>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</si>
  <si>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</si>
  <si>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</si>
  <si>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</si>
  <si>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</si>
  <si>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</si>
  <si>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</si>
  <si>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</si>
  <si>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</si>
  <si>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</si>
  <si>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</si>
  <si>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</si>
  <si>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</si>
  <si>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</si>
  <si>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</si>
  <si>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</si>
  <si>
    <t>"Төр Энх Уран" ХХК</t>
  </si>
  <si>
    <t>"Айшюр" ХХК</t>
  </si>
  <si>
    <t>1.69</t>
  </si>
  <si>
    <t>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</si>
</sst>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91">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wrapText="1"/>
    </xf>
    <xf numFmtId="0" fontId="44" fillId="0" borderId="0" xfId="0" applyFont="1" applyAlignment="1">
      <alignment horizontal="right"/>
    </xf>
    <xf numFmtId="0" fontId="10" fillId="2" borderId="1" xfId="0" applyFont="1" applyFill="1" applyBorder="1" applyAlignment="1">
      <alignment horizontal="center" vertical="center" wrapText="1"/>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41" fillId="0" borderId="0" xfId="0" applyFont="1"/>
    <xf numFmtId="0" fontId="10" fillId="0" borderId="0" xfId="0" applyFont="1" applyAlignment="1">
      <alignment horizontal="right"/>
    </xf>
    <xf numFmtId="0" fontId="11" fillId="0" borderId="0" xfId="0" applyFont="1" applyAlignment="1">
      <alignment horizontal="right"/>
    </xf>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5" fillId="2" borderId="1" xfId="0" applyFont="1" applyFill="1" applyBorder="1" applyAlignment="1">
      <alignment horizontal="center"/>
    </xf>
    <xf numFmtId="0" fontId="14" fillId="0" borderId="0" xfId="0" applyFont="1" applyAlignment="1">
      <alignment horizontal="center" vertical="top" wrapText="1"/>
    </xf>
    <xf numFmtId="0" fontId="15" fillId="0" borderId="0" xfId="0" applyFont="1"/>
    <xf numFmtId="0" fontId="29" fillId="0" borderId="0" xfId="0" applyFont="1"/>
    <xf numFmtId="0" fontId="0" fillId="0" borderId="0" xfId="0"/>
    <xf numFmtId="0" fontId="25" fillId="0" borderId="0" xfId="0" applyFont="1"/>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0" fillId="2" borderId="29"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3"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31" xfId="0" applyFont="1" applyFill="1" applyBorder="1" applyAlignment="1">
      <alignment horizontal="center" vertical="center" wrapText="1"/>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9" fillId="6" borderId="0" xfId="65" applyFont="1" applyFill="1" applyAlignment="1">
      <alignment horizontal="left" vertical="center" wrapText="1"/>
    </xf>
    <xf numFmtId="0" fontId="13" fillId="2" borderId="1" xfId="70" applyFont="1" applyFill="1" applyBorder="1" applyAlignment="1">
      <alignment horizontal="center" vertical="center"/>
    </xf>
    <xf numFmtId="0" fontId="13" fillId="2" borderId="21" xfId="70" applyFont="1" applyFill="1" applyBorder="1" applyAlignment="1">
      <alignment horizontal="center" vertical="center" wrapText="1"/>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0" fontId="15" fillId="9" borderId="1" xfId="63" applyNumberFormat="1" applyFont="1" applyFill="1" applyBorder="1" applyAlignment="1" applyProtection="1">
      <alignment horizontal="center" vertical="center" wrapText="1"/>
    </xf>
    <xf numFmtId="0" fontId="22" fillId="0" borderId="0" xfId="14" applyFont="1" applyAlignment="1">
      <alignment horizontal="left" vertical="center"/>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0" fontId="19" fillId="6" borderId="0" xfId="0" applyFont="1" applyFill="1" applyAlignment="1">
      <alignment horizontal="left"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 xfId="0" applyFont="1" applyFill="1" applyBorder="1" applyAlignment="1">
      <alignment horizontal="center"/>
    </xf>
    <xf numFmtId="0" fontId="15" fillId="0" borderId="0" xfId="0" applyFont="1" applyAlignment="1">
      <alignment horizontal="left"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0" fontId="22" fillId="0" borderId="2" xfId="0" applyFont="1" applyBorder="1" applyAlignment="1">
      <alignment horizontal="right"/>
    </xf>
    <xf numFmtId="0" fontId="16" fillId="0" borderId="0" xfId="0" applyFont="1" applyAlignment="1">
      <alignment horizontal="right"/>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49" fontId="10" fillId="0" borderId="5" xfId="0" applyNumberFormat="1" applyFont="1" applyBorder="1" applyAlignment="1">
      <alignment horizontal="center"/>
    </xf>
    <xf numFmtId="0" fontId="16" fillId="0" borderId="21" xfId="0" applyFont="1" applyBorder="1"/>
    <xf numFmtId="0" fontId="10" fillId="0" borderId="20" xfId="0" applyFont="1" applyBorder="1" applyAlignment="1">
      <alignment vertical="center"/>
    </xf>
    <xf numFmtId="49" fontId="10" fillId="0" borderId="1" xfId="0" applyNumberFormat="1" applyFont="1" applyBorder="1" applyAlignment="1">
      <alignment horizontal="center"/>
    </xf>
    <xf numFmtId="0" fontId="41" fillId="0" borderId="1" xfId="0" applyFont="1" applyBorder="1"/>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71</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86</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87</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83</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85</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85</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85</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85</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3" sqref="B3"/>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2287</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Y+VJQuHv3DSdyn7KnkvwFS+C8celPs49Fs5c3xV/eVjMD8HWXcSPlDmWHec6WFBo0IW+VzoiOgvTtrZLX8cwWw==" saltValue="mJ7nELgctGOeZE1te47ZW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1" t="s">
        <v>409</v>
      </c>
      <c r="E1" s="1411"/>
      <c r="F1" s="1411"/>
      <c r="G1" s="1411"/>
      <c r="H1" s="190"/>
    </row>
    <row r="2" spans="1:8" x14ac:dyDescent="0.2">
      <c r="A2" s="4"/>
      <c r="B2" s="18"/>
      <c r="C2" s="18"/>
      <c r="D2" s="1411"/>
      <c r="E2" s="1411"/>
      <c r="F2" s="1411"/>
      <c r="G2" s="1411"/>
      <c r="H2" s="190"/>
    </row>
    <row r="3" spans="1:8" x14ac:dyDescent="0.2">
      <c r="A3" s="1419" t="s">
        <v>1941</v>
      </c>
      <c r="B3" s="1419"/>
      <c r="C3" s="1419"/>
      <c r="D3" s="1419"/>
      <c r="E3" s="1419"/>
      <c r="F3" s="1419"/>
      <c r="G3" s="1419"/>
      <c r="H3" s="190"/>
    </row>
    <row r="4" spans="1:8" x14ac:dyDescent="0.2">
      <c r="A4" s="190"/>
      <c r="B4" s="109"/>
      <c r="C4" s="190"/>
      <c r="D4" s="190"/>
      <c r="E4" s="190"/>
      <c r="F4" s="190"/>
      <c r="G4" s="190"/>
      <c r="H4" s="190"/>
    </row>
    <row r="5" spans="1:8" x14ac:dyDescent="0.2">
      <c r="A5" s="1408"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9"/>
  <sheetViews>
    <sheetView tabSelected="1" topLeftCell="G46" workbookViewId="0">
      <selection activeCell="J72" sqref="J72"/>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4" t="s">
        <v>411</v>
      </c>
      <c r="G1" s="1421"/>
      <c r="H1" s="1421"/>
      <c r="I1" s="1421"/>
      <c r="J1" s="1421"/>
      <c r="K1" s="1421"/>
      <c r="L1" s="4"/>
      <c r="M1" s="4"/>
      <c r="N1" s="4"/>
      <c r="O1" s="4"/>
      <c r="P1" s="4"/>
      <c r="Q1" s="4"/>
      <c r="R1" s="4"/>
      <c r="S1" s="4"/>
      <c r="T1" s="4"/>
      <c r="U1" s="4"/>
      <c r="V1" s="4"/>
      <c r="W1" s="4"/>
      <c r="X1" s="4"/>
      <c r="Y1" s="4"/>
    </row>
    <row r="2" spans="1:27" ht="12.75" customHeight="1" x14ac:dyDescent="0.2">
      <c r="A2" s="37"/>
      <c r="B2" s="5"/>
      <c r="C2" s="4"/>
      <c r="D2" s="4"/>
      <c r="E2" s="4"/>
      <c r="F2" s="1421"/>
      <c r="G2" s="1421"/>
      <c r="H2" s="1421"/>
      <c r="I2" s="1421"/>
      <c r="J2" s="1421"/>
      <c r="K2" s="1421"/>
      <c r="L2" s="4"/>
      <c r="M2" s="4"/>
      <c r="N2" s="4"/>
      <c r="O2" s="4"/>
      <c r="P2" s="4"/>
      <c r="Q2" s="4"/>
      <c r="R2" s="4"/>
      <c r="S2" s="4"/>
      <c r="T2" s="4"/>
      <c r="U2" s="4"/>
      <c r="V2" s="4"/>
      <c r="W2" s="4"/>
      <c r="X2" s="4"/>
      <c r="Y2" s="4"/>
    </row>
    <row r="3" spans="1:27" ht="12.75" customHeight="1" x14ac:dyDescent="0.2">
      <c r="A3" s="37"/>
      <c r="B3" s="5"/>
      <c r="C3" s="4"/>
      <c r="D3" s="4"/>
      <c r="E3" s="4"/>
      <c r="F3" s="1421"/>
      <c r="G3" s="1421"/>
      <c r="H3" s="1421"/>
      <c r="I3" s="1421"/>
      <c r="J3" s="1421"/>
      <c r="K3" s="1421"/>
      <c r="L3" s="4"/>
      <c r="M3" s="4"/>
      <c r="N3" s="4"/>
      <c r="O3" s="4"/>
      <c r="P3" s="4"/>
      <c r="Q3" s="4"/>
      <c r="R3" s="4"/>
      <c r="S3" s="4"/>
      <c r="T3" s="4"/>
      <c r="U3" s="4"/>
      <c r="V3" s="4"/>
      <c r="W3" s="4"/>
      <c r="X3" s="4"/>
      <c r="Y3" s="4"/>
    </row>
    <row r="4" spans="1:27" ht="12.75" customHeight="1" x14ac:dyDescent="0.2">
      <c r="A4" s="1412" t="s">
        <v>412</v>
      </c>
      <c r="B4" s="1422"/>
      <c r="C4" s="1422"/>
      <c r="D4" s="1422"/>
      <c r="E4" s="1422"/>
      <c r="F4" s="1422"/>
      <c r="G4" s="1422"/>
      <c r="H4" s="1422"/>
      <c r="I4" s="1422"/>
      <c r="J4" s="1422"/>
      <c r="K4" s="1422"/>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08" t="str">
        <f>i.04130!A6</f>
        <v xml:space="preserve">Даатгагчийн нэр: </v>
      </c>
      <c r="B6" s="1423"/>
      <c r="C6" s="1423"/>
      <c r="D6" s="1423"/>
      <c r="H6" s="363"/>
      <c r="I6" s="1400" t="str">
        <f>i.04130!D6</f>
        <v>20.. оны .. сарын ..-ны өдөр</v>
      </c>
      <c r="J6" s="1400"/>
      <c r="K6" s="1400"/>
      <c r="L6" s="4"/>
      <c r="M6" s="1414"/>
      <c r="N6" s="1422"/>
      <c r="O6" s="1422"/>
      <c r="P6" s="1422"/>
      <c r="Q6" s="12"/>
      <c r="R6" s="4"/>
      <c r="S6" s="4"/>
      <c r="T6" s="4"/>
      <c r="U6" s="4"/>
      <c r="V6" s="4"/>
      <c r="W6" s="4"/>
      <c r="X6" s="4"/>
      <c r="Y6" s="4"/>
      <c r="Z6" s="4"/>
      <c r="AA6" s="4"/>
    </row>
    <row r="7" spans="1:27" ht="12.75" customHeight="1" x14ac:dyDescent="0.2">
      <c r="A7" s="12"/>
      <c r="B7" s="4"/>
      <c r="C7" s="10"/>
      <c r="D7" s="4"/>
      <c r="E7" s="4"/>
      <c r="H7" s="4"/>
      <c r="I7" s="4"/>
      <c r="J7" s="1415" t="s">
        <v>257</v>
      </c>
      <c r="K7" s="1422"/>
      <c r="L7" s="4"/>
      <c r="M7" s="4"/>
      <c r="N7" s="4"/>
      <c r="Q7" s="4"/>
      <c r="R7" s="4"/>
      <c r="S7" s="4"/>
      <c r="T7" s="4"/>
      <c r="U7" s="4"/>
      <c r="V7" s="4"/>
      <c r="W7" s="4"/>
      <c r="X7" s="4"/>
      <c r="Y7" s="4"/>
      <c r="Z7" s="4"/>
      <c r="AA7" s="4"/>
    </row>
    <row r="8" spans="1:27" ht="12" customHeight="1" x14ac:dyDescent="0.25">
      <c r="A8" s="1424" t="s">
        <v>258</v>
      </c>
      <c r="B8" s="1427" t="s">
        <v>413</v>
      </c>
      <c r="C8" s="1427" t="s">
        <v>414</v>
      </c>
      <c r="D8" s="1393" t="s">
        <v>276</v>
      </c>
      <c r="E8" s="1432"/>
      <c r="F8" s="1432"/>
      <c r="G8" s="1432"/>
      <c r="H8" s="1432"/>
      <c r="I8" s="1432"/>
      <c r="J8" s="1433"/>
      <c r="K8" s="1427" t="s">
        <v>118</v>
      </c>
      <c r="L8" s="364"/>
      <c r="M8" s="364"/>
      <c r="N8" s="364"/>
      <c r="O8" s="364"/>
      <c r="P8" s="364"/>
      <c r="Q8" s="364"/>
      <c r="R8" s="364"/>
      <c r="S8" s="364"/>
      <c r="T8" s="364"/>
      <c r="U8" s="364"/>
      <c r="V8" s="364"/>
      <c r="W8" s="364"/>
      <c r="X8" s="364"/>
      <c r="Y8" s="364"/>
    </row>
    <row r="9" spans="1:27" ht="13.5" customHeight="1" x14ac:dyDescent="0.25">
      <c r="A9" s="1425"/>
      <c r="B9" s="1428"/>
      <c r="C9" s="1430"/>
      <c r="D9" s="1434" t="s">
        <v>415</v>
      </c>
      <c r="E9" s="1435" t="s">
        <v>416</v>
      </c>
      <c r="F9" s="1436"/>
      <c r="G9" s="1432"/>
      <c r="H9" s="1432"/>
      <c r="I9" s="1433"/>
      <c r="J9" s="1434" t="s">
        <v>417</v>
      </c>
      <c r="K9" s="1430"/>
      <c r="L9" s="364"/>
      <c r="M9" s="364"/>
      <c r="N9" s="364"/>
      <c r="O9" s="364"/>
      <c r="P9" s="364"/>
      <c r="Q9" s="364"/>
      <c r="R9" s="364"/>
      <c r="S9" s="364"/>
      <c r="T9" s="364"/>
      <c r="U9" s="364"/>
      <c r="V9" s="364"/>
      <c r="W9" s="364"/>
      <c r="X9" s="364"/>
      <c r="Y9" s="364"/>
    </row>
    <row r="10" spans="1:27" ht="51" x14ac:dyDescent="0.2">
      <c r="A10" s="1426"/>
      <c r="B10" s="1429"/>
      <c r="C10" s="1431"/>
      <c r="D10" s="1431"/>
      <c r="E10" s="41" t="s">
        <v>418</v>
      </c>
      <c r="F10" s="737" t="s">
        <v>117</v>
      </c>
      <c r="G10" s="43" t="s">
        <v>419</v>
      </c>
      <c r="H10" s="21" t="s">
        <v>420</v>
      </c>
      <c r="I10" s="21" t="s">
        <v>213</v>
      </c>
      <c r="J10" s="1431"/>
      <c r="K10" s="1431"/>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2"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x14ac:dyDescent="0.2">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x14ac:dyDescent="0.2">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x14ac:dyDescent="0.2">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x14ac:dyDescent="0.2">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x14ac:dyDescent="0.2">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x14ac:dyDescent="0.2">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x14ac:dyDescent="0.2">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x14ac:dyDescent="0.2">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686" t="s">
        <v>1547</v>
      </c>
      <c r="B62" s="1687"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x14ac:dyDescent="0.25">
      <c r="A63" s="1689" t="s">
        <v>1548</v>
      </c>
      <c r="B63" s="1690" t="s">
        <v>2286</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ht="15" x14ac:dyDescent="0.25">
      <c r="A64" s="1686" t="s">
        <v>1549</v>
      </c>
      <c r="B64" s="1690" t="s">
        <v>2288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ht="15" x14ac:dyDescent="0.25">
      <c r="A65" s="1689" t="s">
        <v>1550</v>
      </c>
      <c r="B65" s="1690" t="s">
        <v>2289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686" t="s">
        <v>1551</v>
      </c>
      <c r="B66" s="1688" t="s">
        <v>254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689" t="s">
        <v>1552</v>
      </c>
      <c r="B67" s="752" t="s">
        <v>255</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686" t="s">
        <v>1553</v>
      </c>
      <c r="B68" s="752" t="s">
        <v>248</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x14ac:dyDescent="0.2">
      <c r="A69" s="1689" t="s">
        <v>1554</v>
      </c>
      <c r="B69" s="752" t="s">
        <v>253</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686" t="s">
        <v>1555</v>
      </c>
      <c r="B70" s="753" t="s">
        <v>250</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689" t="s">
        <v>1556</v>
      </c>
      <c r="B71" s="753" t="s">
        <v>945</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686" t="s">
        <v>1557</v>
      </c>
      <c r="B72" s="753" t="s">
        <v>247</v>
      </c>
      <c r="C72" s="27"/>
      <c r="D72" s="27"/>
      <c r="E72" s="27"/>
      <c r="F72" s="27"/>
      <c r="G72" s="27"/>
      <c r="H72" s="27"/>
      <c r="I72" s="27"/>
      <c r="J72" s="191">
        <f t="shared" si="0"/>
        <v>0</v>
      </c>
      <c r="K72" s="27"/>
      <c r="L72" s="4"/>
      <c r="M72" s="4"/>
      <c r="N72" s="4"/>
      <c r="O72" s="4"/>
      <c r="P72" s="4"/>
      <c r="Q72" s="4"/>
      <c r="R72" s="4"/>
      <c r="S72" s="4"/>
      <c r="T72" s="4"/>
      <c r="U72" s="4"/>
      <c r="V72" s="4"/>
      <c r="W72" s="4"/>
      <c r="X72" s="4"/>
      <c r="Y72" s="4"/>
    </row>
    <row r="73" spans="1:25" x14ac:dyDescent="0.2">
      <c r="A73" s="1689" t="s">
        <v>1558</v>
      </c>
      <c r="B73" s="753" t="s">
        <v>251</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686" t="s">
        <v>1559</v>
      </c>
      <c r="B74" s="752" t="s">
        <v>249</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x14ac:dyDescent="0.2">
      <c r="A75" s="1689"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x14ac:dyDescent="0.2">
      <c r="A76" s="1686" t="s">
        <v>1561</v>
      </c>
      <c r="B76" s="26" t="s">
        <v>422</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689" t="s">
        <v>1562</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686"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x14ac:dyDescent="0.2">
      <c r="A79" s="1689" t="s">
        <v>1564</v>
      </c>
      <c r="B79" s="26" t="s">
        <v>422</v>
      </c>
      <c r="C79" s="365"/>
      <c r="D79" s="27"/>
      <c r="E79" s="27"/>
      <c r="F79" s="27"/>
      <c r="G79" s="27"/>
      <c r="H79" s="27"/>
      <c r="I79" s="365"/>
      <c r="J79" s="191">
        <f>SUM(D79,E79,G79:I79)</f>
        <v>0</v>
      </c>
      <c r="K79" s="27"/>
      <c r="L79" s="4"/>
      <c r="M79" s="4"/>
      <c r="N79" s="4"/>
      <c r="O79" s="4"/>
      <c r="P79" s="4"/>
      <c r="Q79" s="4"/>
      <c r="R79" s="4"/>
      <c r="S79" s="4"/>
      <c r="T79" s="4"/>
      <c r="U79" s="4"/>
      <c r="V79" s="4"/>
      <c r="W79" s="4"/>
      <c r="X79" s="4"/>
      <c r="Y79" s="4"/>
    </row>
    <row r="80" spans="1:25" x14ac:dyDescent="0.2">
      <c r="A80" s="1686" t="s">
        <v>1565</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689" t="s">
        <v>2290</v>
      </c>
      <c r="B81" s="26" t="s">
        <v>422</v>
      </c>
      <c r="C81" s="365"/>
      <c r="D81" s="27"/>
      <c r="E81" s="27"/>
      <c r="F81" s="27"/>
      <c r="G81" s="27"/>
      <c r="H81" s="27"/>
      <c r="I81" s="365"/>
      <c r="J81" s="191">
        <f t="shared" si="0"/>
        <v>0</v>
      </c>
      <c r="K81" s="27"/>
      <c r="L81" s="4"/>
      <c r="M81" s="4"/>
      <c r="N81" s="4"/>
      <c r="O81" s="4"/>
      <c r="P81" s="4"/>
      <c r="Q81" s="4"/>
      <c r="R81" s="4"/>
      <c r="S81" s="4"/>
      <c r="T81" s="4"/>
      <c r="U81" s="4"/>
      <c r="V81" s="4"/>
      <c r="W81" s="4"/>
      <c r="X81" s="4"/>
      <c r="Y81" s="4"/>
    </row>
    <row r="82" spans="1:25" x14ac:dyDescent="0.2">
      <c r="A82" s="1686" t="s">
        <v>2291</v>
      </c>
      <c r="B82" s="193" t="s">
        <v>423</v>
      </c>
      <c r="C82" s="365"/>
      <c r="D82" s="27"/>
      <c r="E82" s="27"/>
      <c r="F82" s="27"/>
      <c r="G82" s="27"/>
      <c r="H82" s="27"/>
      <c r="I82" s="365"/>
      <c r="J82" s="191">
        <f t="shared" si="0"/>
        <v>0</v>
      </c>
      <c r="K82" s="27"/>
      <c r="L82" s="4"/>
      <c r="M82" s="4"/>
      <c r="N82" s="4"/>
      <c r="O82" s="4"/>
      <c r="P82" s="4"/>
      <c r="Q82" s="4"/>
      <c r="R82" s="4"/>
      <c r="S82" s="4"/>
      <c r="T82" s="4"/>
      <c r="U82" s="4"/>
      <c r="V82" s="4"/>
      <c r="W82" s="4"/>
      <c r="X82" s="4"/>
      <c r="Y82" s="4"/>
    </row>
    <row r="83" spans="1:25" x14ac:dyDescent="0.2">
      <c r="A83" s="37"/>
      <c r="B83" s="5"/>
      <c r="C83" s="4"/>
      <c r="D83" s="4"/>
      <c r="E83" s="4"/>
      <c r="F83" s="4"/>
      <c r="G83" s="4"/>
      <c r="H83" s="4"/>
      <c r="I83" s="4"/>
      <c r="J83" s="4"/>
      <c r="K83" s="4"/>
      <c r="L83" s="4"/>
      <c r="M83" s="4"/>
      <c r="N83" s="4"/>
      <c r="O83" s="4"/>
      <c r="P83" s="4"/>
      <c r="Q83" s="4"/>
      <c r="R83" s="4"/>
      <c r="S83" s="4"/>
      <c r="T83" s="4"/>
      <c r="U83" s="4"/>
      <c r="V83" s="4"/>
      <c r="W83" s="4"/>
      <c r="X83" s="4"/>
      <c r="Y83" s="4"/>
    </row>
    <row r="84" spans="1:25" s="148" customFormat="1" ht="15" customHeight="1" x14ac:dyDescent="0.3">
      <c r="A84" s="366"/>
      <c r="B84" s="367" t="str">
        <f>i.04130!B107</f>
        <v>тамга тэмдэг</v>
      </c>
      <c r="C84" s="366"/>
      <c r="D84" s="366"/>
      <c r="E84" s="366"/>
      <c r="F84" s="366"/>
      <c r="G84" s="366"/>
    </row>
    <row r="85" spans="1:25" ht="18.75" x14ac:dyDescent="0.3">
      <c r="A85" s="366"/>
      <c r="B85" s="367"/>
      <c r="C85" s="366"/>
      <c r="D85" s="366"/>
      <c r="E85" s="366"/>
      <c r="F85" s="366"/>
      <c r="H85" s="4"/>
      <c r="I85" s="4"/>
      <c r="J85" s="4"/>
      <c r="K85" s="4"/>
      <c r="L85" s="4"/>
      <c r="M85" s="4"/>
      <c r="N85" s="4"/>
      <c r="O85" s="4"/>
      <c r="P85" s="4"/>
      <c r="Q85" s="4"/>
      <c r="R85" s="4"/>
      <c r="S85" s="4"/>
      <c r="T85" s="4"/>
    </row>
    <row r="86" spans="1:25" ht="19.5" customHeight="1" x14ac:dyDescent="0.3">
      <c r="A86" s="366"/>
      <c r="B86" s="367" t="str">
        <f>i.04130!B109</f>
        <v xml:space="preserve">ТАЙЛАН ГАРГАСАН:    </v>
      </c>
      <c r="C86" s="366"/>
      <c r="D86" s="366"/>
      <c r="E86" s="366"/>
      <c r="F86" s="366"/>
      <c r="G86" s="4"/>
      <c r="H86" s="4"/>
      <c r="I86" s="4"/>
      <c r="K86" s="4"/>
      <c r="L86" s="4"/>
      <c r="M86" s="4"/>
      <c r="N86" s="4"/>
      <c r="O86" s="4"/>
      <c r="P86" s="4"/>
      <c r="Q86" s="4"/>
      <c r="R86" s="4"/>
      <c r="S86" s="4"/>
      <c r="T86" s="4"/>
    </row>
    <row r="87" spans="1:25" ht="18.75" x14ac:dyDescent="0.3">
      <c r="A87" s="366"/>
      <c r="B87" s="367"/>
      <c r="C87" s="366"/>
      <c r="D87" s="366"/>
      <c r="E87" s="366"/>
      <c r="F87" s="366"/>
      <c r="H87" s="4"/>
      <c r="I87" s="4"/>
      <c r="K87" s="4"/>
      <c r="L87" s="4"/>
      <c r="M87" s="4"/>
      <c r="N87" s="4"/>
      <c r="O87" s="4"/>
      <c r="P87" s="4"/>
      <c r="Q87" s="4"/>
      <c r="R87" s="4"/>
      <c r="S87" s="4"/>
      <c r="T87" s="4"/>
    </row>
    <row r="88" spans="1:25" ht="18.75" x14ac:dyDescent="0.3">
      <c r="A88" s="366"/>
      <c r="B88" s="367" t="str">
        <f>i.04130!B111</f>
        <v xml:space="preserve"> Гүйцэтгэх захирал</v>
      </c>
      <c r="C88" s="367" t="str">
        <f>i.04130!C111</f>
        <v xml:space="preserve">/................................../   </v>
      </c>
      <c r="D88" s="367"/>
      <c r="E88" s="367" t="str">
        <f>i.04130!E111</f>
        <v>/…....................../</v>
      </c>
      <c r="F88" s="367"/>
      <c r="G88" s="366"/>
      <c r="H88" s="4"/>
      <c r="I88" s="4"/>
      <c r="K88" s="4"/>
      <c r="L88" s="4"/>
      <c r="M88" s="4"/>
      <c r="N88" s="4"/>
      <c r="O88" s="4"/>
      <c r="P88" s="4"/>
      <c r="Q88" s="4"/>
      <c r="R88" s="4"/>
      <c r="S88" s="4"/>
      <c r="T88" s="4"/>
    </row>
    <row r="89" spans="1:25" ht="18.75" x14ac:dyDescent="0.3">
      <c r="A89" s="368"/>
      <c r="B89" s="367"/>
      <c r="C89" s="367"/>
      <c r="D89" s="367"/>
      <c r="E89" s="367"/>
      <c r="F89" s="367"/>
      <c r="G89" s="4"/>
      <c r="H89" s="4"/>
      <c r="I89" s="4"/>
      <c r="K89" s="4"/>
      <c r="L89" s="4"/>
      <c r="M89" s="4"/>
      <c r="N89" s="4"/>
      <c r="O89" s="4"/>
      <c r="P89" s="4"/>
      <c r="Q89" s="4"/>
      <c r="R89" s="4"/>
      <c r="S89" s="4"/>
      <c r="T89" s="4"/>
      <c r="U89" s="4"/>
      <c r="V89" s="4"/>
      <c r="W89" s="4"/>
      <c r="X89" s="4"/>
      <c r="Y89" s="4"/>
    </row>
    <row r="90" spans="1:25" x14ac:dyDescent="0.2">
      <c r="A90" s="37"/>
      <c r="B90" s="367" t="str">
        <f>i.04130!B113</f>
        <v xml:space="preserve"> Ерөнхий нягтлан бодогч  </v>
      </c>
      <c r="C90" s="367" t="str">
        <f>i.04130!C113</f>
        <v xml:space="preserve">/.................................../   </v>
      </c>
      <c r="D90" s="367"/>
      <c r="E90" s="367" t="str">
        <f>i.04130!E113</f>
        <v>/…................../</v>
      </c>
      <c r="F90" s="367"/>
      <c r="G90" s="4"/>
      <c r="H90" s="4"/>
      <c r="I90" s="4"/>
      <c r="K90" s="4"/>
      <c r="L90" s="4"/>
      <c r="M90" s="4"/>
      <c r="N90" s="4"/>
      <c r="O90" s="4"/>
      <c r="P90" s="4"/>
      <c r="Q90" s="4"/>
      <c r="R90" s="4"/>
      <c r="S90" s="4"/>
      <c r="T90" s="4"/>
      <c r="U90" s="4"/>
      <c r="V90" s="4"/>
      <c r="W90" s="4"/>
      <c r="X90" s="4"/>
      <c r="Y90" s="4"/>
    </row>
    <row r="91" spans="1:25" x14ac:dyDescent="0.2">
      <c r="A91" s="37"/>
      <c r="B91" s="367"/>
      <c r="C91" s="367"/>
      <c r="D91" s="367"/>
      <c r="E91" s="367"/>
      <c r="F91" s="367"/>
      <c r="G91" s="4"/>
      <c r="H91" s="4"/>
      <c r="I91" s="4"/>
      <c r="J91" s="4"/>
      <c r="K91" s="4"/>
      <c r="L91" s="4"/>
      <c r="M91" s="4"/>
      <c r="N91" s="4"/>
      <c r="O91" s="4"/>
      <c r="P91" s="4"/>
      <c r="Q91" s="4"/>
      <c r="R91" s="4"/>
      <c r="S91" s="4"/>
      <c r="T91" s="4"/>
      <c r="U91" s="4"/>
      <c r="V91" s="4"/>
      <c r="W91" s="4"/>
      <c r="X91" s="4"/>
      <c r="Y91" s="4"/>
    </row>
    <row r="92" spans="1:25" x14ac:dyDescent="0.2">
      <c r="A92" s="37"/>
      <c r="B92" s="367" t="str">
        <f>i.04130!B115</f>
        <v>…...............................................</v>
      </c>
      <c r="C92" s="367" t="str">
        <f>i.04130!C115</f>
        <v xml:space="preserve">/................................../   </v>
      </c>
      <c r="D92" s="367"/>
      <c r="E92" s="367" t="str">
        <f>i.04130!E115</f>
        <v>/…..................../</v>
      </c>
      <c r="F92" s="367"/>
      <c r="G92" s="4"/>
      <c r="H92" s="4"/>
      <c r="I92" s="4"/>
      <c r="J92" s="4"/>
      <c r="K92" s="4"/>
      <c r="L92" s="4"/>
      <c r="M92" s="4"/>
      <c r="N92" s="4"/>
      <c r="O92" s="4"/>
      <c r="P92" s="4"/>
      <c r="Q92" s="4"/>
      <c r="R92" s="4"/>
      <c r="S92" s="4"/>
      <c r="T92" s="4"/>
      <c r="U92" s="4"/>
      <c r="V92" s="4"/>
      <c r="W92" s="4"/>
      <c r="X92" s="4"/>
      <c r="Y92" s="4"/>
    </row>
    <row r="93" spans="1:25" x14ac:dyDescent="0.2">
      <c r="A93" s="37"/>
      <c r="B93" s="5"/>
      <c r="C93" s="4"/>
      <c r="D93" s="4"/>
      <c r="E93" s="4"/>
      <c r="F93" s="4"/>
      <c r="G93" s="4"/>
      <c r="H93" s="4"/>
      <c r="I93" s="4"/>
      <c r="J93" s="4"/>
      <c r="K93" s="4"/>
      <c r="L93" s="4"/>
      <c r="M93" s="4"/>
      <c r="N93" s="4"/>
      <c r="O93" s="4"/>
      <c r="P93" s="4"/>
      <c r="Q93" s="4"/>
      <c r="R93" s="4"/>
      <c r="S93" s="4"/>
      <c r="T93" s="4"/>
      <c r="U93" s="4"/>
      <c r="V93" s="4"/>
      <c r="W93" s="4"/>
      <c r="X93" s="4"/>
      <c r="Y93" s="4"/>
    </row>
    <row r="94" spans="1:25" x14ac:dyDescent="0.2">
      <c r="A94" s="37"/>
      <c r="B94" s="5"/>
      <c r="C94" s="4"/>
      <c r="D94" s="4"/>
      <c r="E94" s="4"/>
      <c r="F94" s="4"/>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sheetData>
  <sheetProtection algorithmName="SHA-512" hashValue="iVusDjastWvb3KEM376od+yM1zobxA167VY/W5mn4Q2QvA3yjetOScf+u4hAgbYgz+8xHlAf3sgPbghxq+K7ow==" saltValue="jJiNZmvTqRZ3IxwnYLXFSQ=="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9" type="noConversion"/>
  <dataValidations count="1">
    <dataValidation type="decimal" allowBlank="1" showInputMessage="1" showErrorMessage="1" sqref="C12:K82"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4"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2"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08"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4" t="s">
        <v>258</v>
      </c>
      <c r="B8" s="1427" t="s">
        <v>413</v>
      </c>
      <c r="C8" s="1427" t="s">
        <v>414</v>
      </c>
      <c r="D8" s="1393" t="s">
        <v>276</v>
      </c>
      <c r="E8" s="1438"/>
      <c r="F8" s="1438"/>
      <c r="G8" s="1438"/>
      <c r="H8" s="1438"/>
      <c r="I8" s="1438"/>
      <c r="J8" s="1439"/>
      <c r="K8" s="1427" t="s">
        <v>118</v>
      </c>
      <c r="L8" s="190"/>
      <c r="M8" s="190"/>
    </row>
    <row r="9" spans="1:13" x14ac:dyDescent="0.2">
      <c r="A9" s="1442"/>
      <c r="B9" s="1444"/>
      <c r="C9" s="1444"/>
      <c r="D9" s="1434" t="s">
        <v>415</v>
      </c>
      <c r="E9" s="1435" t="s">
        <v>416</v>
      </c>
      <c r="F9" s="1437"/>
      <c r="G9" s="1438"/>
      <c r="H9" s="1438"/>
      <c r="I9" s="1439"/>
      <c r="J9" s="1434"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1566</v>
      </c>
      <c r="B26" s="26" t="s">
        <v>426</v>
      </c>
      <c r="C26" s="27"/>
      <c r="D26" s="27"/>
      <c r="E26" s="27"/>
      <c r="F26" s="27"/>
      <c r="G26" s="27"/>
      <c r="H26" s="27"/>
      <c r="I26" s="27"/>
      <c r="J26" s="191">
        <f t="shared" si="0"/>
        <v>0</v>
      </c>
      <c r="K26" s="27"/>
    </row>
    <row r="27" spans="1:11" x14ac:dyDescent="0.2">
      <c r="A27" s="194" t="s">
        <v>1567</v>
      </c>
      <c r="B27" s="26" t="s">
        <v>426</v>
      </c>
      <c r="C27" s="27"/>
      <c r="D27" s="27"/>
      <c r="E27" s="27"/>
      <c r="F27" s="27"/>
      <c r="G27" s="27"/>
      <c r="H27" s="27"/>
      <c r="I27" s="27"/>
      <c r="J27" s="191">
        <f t="shared" si="0"/>
        <v>0</v>
      </c>
      <c r="K27" s="27"/>
    </row>
    <row r="28" spans="1:11" x14ac:dyDescent="0.2">
      <c r="A28" s="194" t="s">
        <v>1568</v>
      </c>
      <c r="B28" s="26" t="s">
        <v>426</v>
      </c>
      <c r="C28" s="49"/>
      <c r="D28" s="27"/>
      <c r="E28" s="27"/>
      <c r="F28" s="27"/>
      <c r="G28" s="27"/>
      <c r="H28" s="27"/>
      <c r="I28" s="27"/>
      <c r="J28" s="191">
        <f t="shared" si="0"/>
        <v>0</v>
      </c>
      <c r="K28" s="27"/>
    </row>
    <row r="29" spans="1:11" x14ac:dyDescent="0.2">
      <c r="A29" s="194" t="s">
        <v>1569</v>
      </c>
      <c r="B29" s="26" t="s">
        <v>426</v>
      </c>
      <c r="C29" s="27"/>
      <c r="D29" s="27"/>
      <c r="E29" s="27"/>
      <c r="F29" s="27"/>
      <c r="G29" s="27"/>
      <c r="H29" s="27"/>
      <c r="I29" s="27"/>
      <c r="J29" s="191">
        <f t="shared" ref="J29:J92" si="1">SUM(D29:I29)-F29</f>
        <v>0</v>
      </c>
      <c r="K29" s="27"/>
    </row>
    <row r="30" spans="1:11" x14ac:dyDescent="0.2">
      <c r="A30" s="194" t="s">
        <v>1570</v>
      </c>
      <c r="B30" s="26" t="s">
        <v>426</v>
      </c>
      <c r="C30" s="27"/>
      <c r="D30" s="27"/>
      <c r="E30" s="27"/>
      <c r="F30" s="27"/>
      <c r="G30" s="27"/>
      <c r="H30" s="27"/>
      <c r="I30" s="27"/>
      <c r="J30" s="191">
        <f t="shared" si="1"/>
        <v>0</v>
      </c>
      <c r="K30" s="27"/>
    </row>
    <row r="31" spans="1:11" x14ac:dyDescent="0.2">
      <c r="A31" s="194" t="s">
        <v>1571</v>
      </c>
      <c r="B31" s="26" t="s">
        <v>426</v>
      </c>
      <c r="C31" s="27"/>
      <c r="D31" s="27"/>
      <c r="E31" s="27"/>
      <c r="F31" s="27"/>
      <c r="G31" s="27"/>
      <c r="H31" s="27"/>
      <c r="I31" s="27"/>
      <c r="J31" s="191">
        <f t="shared" si="1"/>
        <v>0</v>
      </c>
      <c r="K31" s="27"/>
    </row>
    <row r="32" spans="1:11" x14ac:dyDescent="0.2">
      <c r="A32" s="194" t="s">
        <v>1572</v>
      </c>
      <c r="B32" s="26" t="s">
        <v>426</v>
      </c>
      <c r="C32" s="27"/>
      <c r="D32" s="27"/>
      <c r="E32" s="27"/>
      <c r="F32" s="27"/>
      <c r="G32" s="27"/>
      <c r="H32" s="27"/>
      <c r="I32" s="27"/>
      <c r="J32" s="191">
        <f t="shared" si="1"/>
        <v>0</v>
      </c>
      <c r="K32" s="27"/>
    </row>
    <row r="33" spans="1:11" x14ac:dyDescent="0.2">
      <c r="A33" s="194" t="s">
        <v>1573</v>
      </c>
      <c r="B33" s="26" t="s">
        <v>426</v>
      </c>
      <c r="C33" s="27"/>
      <c r="D33" s="27"/>
      <c r="E33" s="27"/>
      <c r="F33" s="27"/>
      <c r="G33" s="27"/>
      <c r="H33" s="27"/>
      <c r="I33" s="27"/>
      <c r="J33" s="191">
        <f t="shared" si="1"/>
        <v>0</v>
      </c>
      <c r="K33" s="27"/>
    </row>
    <row r="34" spans="1:11" x14ac:dyDescent="0.2">
      <c r="A34" s="194" t="s">
        <v>1574</v>
      </c>
      <c r="B34" s="26" t="s">
        <v>426</v>
      </c>
      <c r="C34" s="27"/>
      <c r="D34" s="27"/>
      <c r="E34" s="27"/>
      <c r="F34" s="27"/>
      <c r="G34" s="27"/>
      <c r="H34" s="27"/>
      <c r="I34" s="27"/>
      <c r="J34" s="191">
        <f t="shared" si="1"/>
        <v>0</v>
      </c>
      <c r="K34" s="27"/>
    </row>
    <row r="35" spans="1:11" x14ac:dyDescent="0.2">
      <c r="A35" s="194" t="s">
        <v>1575</v>
      </c>
      <c r="B35" s="26" t="s">
        <v>426</v>
      </c>
      <c r="C35" s="27"/>
      <c r="D35" s="27"/>
      <c r="E35" s="27"/>
      <c r="F35" s="27"/>
      <c r="G35" s="27"/>
      <c r="H35" s="27"/>
      <c r="I35" s="27"/>
      <c r="J35" s="191">
        <f t="shared" si="1"/>
        <v>0</v>
      </c>
      <c r="K35" s="27"/>
    </row>
    <row r="36" spans="1:11" x14ac:dyDescent="0.2">
      <c r="A36" s="194" t="s">
        <v>1576</v>
      </c>
      <c r="B36" s="26" t="s">
        <v>426</v>
      </c>
      <c r="C36" s="27"/>
      <c r="D36" s="27"/>
      <c r="E36" s="27"/>
      <c r="F36" s="27"/>
      <c r="G36" s="27"/>
      <c r="H36" s="27"/>
      <c r="I36" s="27"/>
      <c r="J36" s="191">
        <f t="shared" si="1"/>
        <v>0</v>
      </c>
      <c r="K36" s="27"/>
    </row>
    <row r="37" spans="1:11" x14ac:dyDescent="0.2">
      <c r="A37" s="194" t="s">
        <v>1577</v>
      </c>
      <c r="B37" s="26" t="s">
        <v>426</v>
      </c>
      <c r="C37" s="27"/>
      <c r="D37" s="27"/>
      <c r="E37" s="27"/>
      <c r="F37" s="27"/>
      <c r="G37" s="27"/>
      <c r="H37" s="27"/>
      <c r="I37" s="27"/>
      <c r="J37" s="191">
        <f t="shared" si="1"/>
        <v>0</v>
      </c>
      <c r="K37" s="27"/>
    </row>
    <row r="38" spans="1:11" x14ac:dyDescent="0.2">
      <c r="A38" s="194" t="s">
        <v>1578</v>
      </c>
      <c r="B38" s="26" t="s">
        <v>426</v>
      </c>
      <c r="C38" s="27"/>
      <c r="D38" s="27"/>
      <c r="E38" s="27"/>
      <c r="F38" s="27"/>
      <c r="G38" s="27"/>
      <c r="H38" s="27"/>
      <c r="I38" s="27"/>
      <c r="J38" s="191">
        <f t="shared" si="1"/>
        <v>0</v>
      </c>
      <c r="K38" s="27"/>
    </row>
    <row r="39" spans="1:11" x14ac:dyDescent="0.2">
      <c r="A39" s="194" t="s">
        <v>1579</v>
      </c>
      <c r="B39" s="26" t="s">
        <v>426</v>
      </c>
      <c r="C39" s="27"/>
      <c r="D39" s="27"/>
      <c r="E39" s="27"/>
      <c r="F39" s="27"/>
      <c r="G39" s="27"/>
      <c r="H39" s="27"/>
      <c r="I39" s="27"/>
      <c r="J39" s="191">
        <f t="shared" si="1"/>
        <v>0</v>
      </c>
      <c r="K39" s="27"/>
    </row>
    <row r="40" spans="1:11" x14ac:dyDescent="0.2">
      <c r="A40" s="194" t="s">
        <v>1580</v>
      </c>
      <c r="B40" s="26" t="s">
        <v>426</v>
      </c>
      <c r="C40" s="27"/>
      <c r="D40" s="27"/>
      <c r="E40" s="27"/>
      <c r="F40" s="27"/>
      <c r="G40" s="27"/>
      <c r="H40" s="27"/>
      <c r="I40" s="27"/>
      <c r="J40" s="191">
        <f t="shared" si="1"/>
        <v>0</v>
      </c>
      <c r="K40" s="27"/>
    </row>
    <row r="41" spans="1:11" x14ac:dyDescent="0.2">
      <c r="A41" s="194" t="s">
        <v>1581</v>
      </c>
      <c r="B41" s="26" t="s">
        <v>426</v>
      </c>
      <c r="C41" s="27"/>
      <c r="D41" s="27"/>
      <c r="E41" s="27"/>
      <c r="F41" s="27"/>
      <c r="G41" s="27"/>
      <c r="H41" s="27"/>
      <c r="I41" s="27"/>
      <c r="J41" s="191">
        <f t="shared" si="1"/>
        <v>0</v>
      </c>
      <c r="K41" s="27"/>
    </row>
    <row r="42" spans="1:11" x14ac:dyDescent="0.2">
      <c r="A42" s="194" t="s">
        <v>1582</v>
      </c>
      <c r="B42" s="26" t="s">
        <v>426</v>
      </c>
      <c r="C42" s="27"/>
      <c r="D42" s="27"/>
      <c r="E42" s="27"/>
      <c r="F42" s="27"/>
      <c r="G42" s="27"/>
      <c r="H42" s="27"/>
      <c r="I42" s="27"/>
      <c r="J42" s="191">
        <f t="shared" si="1"/>
        <v>0</v>
      </c>
      <c r="K42" s="27"/>
    </row>
    <row r="43" spans="1:11" x14ac:dyDescent="0.2">
      <c r="A43" s="194" t="s">
        <v>1583</v>
      </c>
      <c r="B43" s="26" t="s">
        <v>426</v>
      </c>
      <c r="C43" s="49"/>
      <c r="D43" s="27"/>
      <c r="E43" s="27"/>
      <c r="F43" s="27"/>
      <c r="G43" s="27"/>
      <c r="H43" s="27"/>
      <c r="I43" s="27"/>
      <c r="J43" s="191">
        <f t="shared" si="1"/>
        <v>0</v>
      </c>
      <c r="K43" s="27"/>
    </row>
    <row r="44" spans="1:11" x14ac:dyDescent="0.2">
      <c r="A44" s="194" t="s">
        <v>1584</v>
      </c>
      <c r="B44" s="26" t="s">
        <v>426</v>
      </c>
      <c r="C44" s="27"/>
      <c r="D44" s="27"/>
      <c r="E44" s="27"/>
      <c r="F44" s="27"/>
      <c r="G44" s="27"/>
      <c r="H44" s="27"/>
      <c r="I44" s="27"/>
      <c r="J44" s="191">
        <f t="shared" si="1"/>
        <v>0</v>
      </c>
      <c r="K44" s="27"/>
    </row>
    <row r="45" spans="1:11" x14ac:dyDescent="0.2">
      <c r="A45" s="194" t="s">
        <v>1585</v>
      </c>
      <c r="B45" s="26" t="s">
        <v>426</v>
      </c>
      <c r="C45" s="27"/>
      <c r="D45" s="27"/>
      <c r="E45" s="27"/>
      <c r="F45" s="27"/>
      <c r="G45" s="27"/>
      <c r="H45" s="27"/>
      <c r="I45" s="27"/>
      <c r="J45" s="191">
        <f t="shared" si="1"/>
        <v>0</v>
      </c>
      <c r="K45" s="27"/>
    </row>
    <row r="46" spans="1:11" x14ac:dyDescent="0.2">
      <c r="A46" s="194" t="s">
        <v>1586</v>
      </c>
      <c r="B46" s="26" t="s">
        <v>426</v>
      </c>
      <c r="C46" s="27"/>
      <c r="D46" s="27"/>
      <c r="E46" s="27"/>
      <c r="F46" s="27"/>
      <c r="G46" s="27"/>
      <c r="H46" s="27"/>
      <c r="I46" s="27"/>
      <c r="J46" s="191">
        <f t="shared" si="1"/>
        <v>0</v>
      </c>
      <c r="K46" s="27"/>
    </row>
    <row r="47" spans="1:11" x14ac:dyDescent="0.2">
      <c r="A47" s="194" t="s">
        <v>1587</v>
      </c>
      <c r="B47" s="26" t="s">
        <v>426</v>
      </c>
      <c r="C47" s="27"/>
      <c r="D47" s="27"/>
      <c r="E47" s="27"/>
      <c r="F47" s="27"/>
      <c r="G47" s="27"/>
      <c r="H47" s="27"/>
      <c r="I47" s="27"/>
      <c r="J47" s="191">
        <f t="shared" si="1"/>
        <v>0</v>
      </c>
      <c r="K47" s="27"/>
    </row>
    <row r="48" spans="1:11" x14ac:dyDescent="0.2">
      <c r="A48" s="194" t="s">
        <v>1588</v>
      </c>
      <c r="B48" s="26" t="s">
        <v>426</v>
      </c>
      <c r="C48" s="27"/>
      <c r="D48" s="27"/>
      <c r="E48" s="27"/>
      <c r="F48" s="27"/>
      <c r="G48" s="27"/>
      <c r="H48" s="27"/>
      <c r="I48" s="27"/>
      <c r="J48" s="191">
        <f t="shared" si="1"/>
        <v>0</v>
      </c>
      <c r="K48" s="27"/>
    </row>
    <row r="49" spans="1:11" x14ac:dyDescent="0.2">
      <c r="A49" s="194" t="s">
        <v>1589</v>
      </c>
      <c r="B49" s="26" t="s">
        <v>426</v>
      </c>
      <c r="C49" s="27"/>
      <c r="D49" s="27"/>
      <c r="E49" s="27"/>
      <c r="F49" s="27"/>
      <c r="G49" s="27"/>
      <c r="H49" s="27"/>
      <c r="I49" s="27"/>
      <c r="J49" s="191">
        <f t="shared" si="1"/>
        <v>0</v>
      </c>
      <c r="K49" s="27"/>
    </row>
    <row r="50" spans="1:11" x14ac:dyDescent="0.2">
      <c r="A50" s="194" t="s">
        <v>1590</v>
      </c>
      <c r="B50" s="26" t="s">
        <v>426</v>
      </c>
      <c r="C50" s="27"/>
      <c r="D50" s="27"/>
      <c r="E50" s="27"/>
      <c r="F50" s="27"/>
      <c r="G50" s="27"/>
      <c r="H50" s="27"/>
      <c r="I50" s="27"/>
      <c r="J50" s="191">
        <f t="shared" si="1"/>
        <v>0</v>
      </c>
      <c r="K50" s="27"/>
    </row>
    <row r="51" spans="1:11" x14ac:dyDescent="0.2">
      <c r="A51" s="194" t="s">
        <v>1591</v>
      </c>
      <c r="B51" s="26" t="s">
        <v>426</v>
      </c>
      <c r="C51" s="27"/>
      <c r="D51" s="27"/>
      <c r="E51" s="27"/>
      <c r="F51" s="27"/>
      <c r="G51" s="27"/>
      <c r="H51" s="27"/>
      <c r="I51" s="27"/>
      <c r="J51" s="191">
        <f t="shared" si="1"/>
        <v>0</v>
      </c>
      <c r="K51" s="27"/>
    </row>
    <row r="52" spans="1:11" x14ac:dyDescent="0.2">
      <c r="A52" s="194" t="s">
        <v>1592</v>
      </c>
      <c r="B52" s="26" t="s">
        <v>426</v>
      </c>
      <c r="C52" s="27"/>
      <c r="D52" s="27"/>
      <c r="E52" s="27"/>
      <c r="F52" s="27"/>
      <c r="G52" s="27"/>
      <c r="H52" s="27"/>
      <c r="I52" s="27"/>
      <c r="J52" s="191">
        <f t="shared" si="1"/>
        <v>0</v>
      </c>
      <c r="K52" s="27"/>
    </row>
    <row r="53" spans="1:11" x14ac:dyDescent="0.2">
      <c r="A53" s="194" t="s">
        <v>1593</v>
      </c>
      <c r="B53" s="26" t="s">
        <v>426</v>
      </c>
      <c r="C53" s="27"/>
      <c r="D53" s="27"/>
      <c r="E53" s="27"/>
      <c r="F53" s="27"/>
      <c r="G53" s="27"/>
      <c r="H53" s="27"/>
      <c r="I53" s="27"/>
      <c r="J53" s="191">
        <f t="shared" si="1"/>
        <v>0</v>
      </c>
      <c r="K53" s="27"/>
    </row>
    <row r="54" spans="1:11" x14ac:dyDescent="0.2">
      <c r="A54" s="194" t="s">
        <v>1594</v>
      </c>
      <c r="B54" s="26" t="s">
        <v>426</v>
      </c>
      <c r="C54" s="27"/>
      <c r="D54" s="27"/>
      <c r="E54" s="27"/>
      <c r="F54" s="27"/>
      <c r="G54" s="27"/>
      <c r="H54" s="27"/>
      <c r="I54" s="27"/>
      <c r="J54" s="191">
        <f t="shared" si="1"/>
        <v>0</v>
      </c>
      <c r="K54" s="27"/>
    </row>
    <row r="55" spans="1:11" x14ac:dyDescent="0.2">
      <c r="A55" s="194" t="s">
        <v>1595</v>
      </c>
      <c r="B55" s="26" t="s">
        <v>426</v>
      </c>
      <c r="C55" s="27"/>
      <c r="D55" s="27"/>
      <c r="E55" s="27"/>
      <c r="F55" s="27"/>
      <c r="G55" s="27"/>
      <c r="H55" s="27"/>
      <c r="I55" s="27"/>
      <c r="J55" s="191">
        <f t="shared" si="1"/>
        <v>0</v>
      </c>
      <c r="K55" s="27"/>
    </row>
    <row r="56" spans="1:11" x14ac:dyDescent="0.2">
      <c r="A56" s="194" t="s">
        <v>1596</v>
      </c>
      <c r="B56" s="26" t="s">
        <v>426</v>
      </c>
      <c r="C56" s="27"/>
      <c r="D56" s="27"/>
      <c r="E56" s="27"/>
      <c r="F56" s="27"/>
      <c r="G56" s="27"/>
      <c r="H56" s="27"/>
      <c r="I56" s="27"/>
      <c r="J56" s="191">
        <f t="shared" si="1"/>
        <v>0</v>
      </c>
      <c r="K56" s="27"/>
    </row>
    <row r="57" spans="1:11" x14ac:dyDescent="0.2">
      <c r="A57" s="194" t="s">
        <v>1597</v>
      </c>
      <c r="B57" s="26" t="s">
        <v>426</v>
      </c>
      <c r="C57" s="27"/>
      <c r="D57" s="27"/>
      <c r="E57" s="27"/>
      <c r="F57" s="27"/>
      <c r="G57" s="27"/>
      <c r="H57" s="27"/>
      <c r="I57" s="27"/>
      <c r="J57" s="191">
        <f t="shared" si="1"/>
        <v>0</v>
      </c>
      <c r="K57" s="27"/>
    </row>
    <row r="58" spans="1:11" x14ac:dyDescent="0.2">
      <c r="A58" s="194" t="s">
        <v>1598</v>
      </c>
      <c r="B58" s="26" t="s">
        <v>426</v>
      </c>
      <c r="C58" s="49"/>
      <c r="D58" s="27"/>
      <c r="E58" s="27"/>
      <c r="F58" s="27"/>
      <c r="G58" s="27"/>
      <c r="H58" s="27"/>
      <c r="I58" s="27"/>
      <c r="J58" s="191">
        <f t="shared" si="1"/>
        <v>0</v>
      </c>
      <c r="K58" s="27"/>
    </row>
    <row r="59" spans="1:11" x14ac:dyDescent="0.2">
      <c r="A59" s="194" t="s">
        <v>1599</v>
      </c>
      <c r="B59" s="26" t="s">
        <v>426</v>
      </c>
      <c r="C59" s="27"/>
      <c r="D59" s="27"/>
      <c r="E59" s="27"/>
      <c r="F59" s="27"/>
      <c r="G59" s="27"/>
      <c r="H59" s="27"/>
      <c r="I59" s="27"/>
      <c r="J59" s="191">
        <f t="shared" si="1"/>
        <v>0</v>
      </c>
      <c r="K59" s="27"/>
    </row>
    <row r="60" spans="1:11" x14ac:dyDescent="0.2">
      <c r="A60" s="194" t="s">
        <v>1600</v>
      </c>
      <c r="B60" s="26" t="s">
        <v>426</v>
      </c>
      <c r="C60" s="27"/>
      <c r="D60" s="27"/>
      <c r="E60" s="27"/>
      <c r="F60" s="27"/>
      <c r="G60" s="27"/>
      <c r="H60" s="27"/>
      <c r="I60" s="27"/>
      <c r="J60" s="191">
        <f t="shared" si="1"/>
        <v>0</v>
      </c>
      <c r="K60" s="27"/>
    </row>
    <row r="61" spans="1:11" x14ac:dyDescent="0.2">
      <c r="A61" s="194" t="s">
        <v>1601</v>
      </c>
      <c r="B61" s="26" t="s">
        <v>426</v>
      </c>
      <c r="C61" s="27"/>
      <c r="D61" s="27"/>
      <c r="E61" s="27"/>
      <c r="F61" s="27"/>
      <c r="G61" s="27"/>
      <c r="H61" s="27"/>
      <c r="I61" s="27"/>
      <c r="J61" s="191">
        <f t="shared" si="1"/>
        <v>0</v>
      </c>
      <c r="K61" s="27"/>
    </row>
    <row r="62" spans="1:11" x14ac:dyDescent="0.2">
      <c r="A62" s="194" t="s">
        <v>1602</v>
      </c>
      <c r="B62" s="26" t="s">
        <v>426</v>
      </c>
      <c r="C62" s="27"/>
      <c r="D62" s="27"/>
      <c r="E62" s="27"/>
      <c r="F62" s="27"/>
      <c r="G62" s="27"/>
      <c r="H62" s="27"/>
      <c r="I62" s="27"/>
      <c r="J62" s="191">
        <f t="shared" si="1"/>
        <v>0</v>
      </c>
      <c r="K62" s="27"/>
    </row>
    <row r="63" spans="1:11" x14ac:dyDescent="0.2">
      <c r="A63" s="194" t="s">
        <v>1603</v>
      </c>
      <c r="B63" s="26" t="s">
        <v>426</v>
      </c>
      <c r="C63" s="27"/>
      <c r="D63" s="27"/>
      <c r="E63" s="27"/>
      <c r="F63" s="27"/>
      <c r="G63" s="27"/>
      <c r="H63" s="27"/>
      <c r="I63" s="27"/>
      <c r="J63" s="191">
        <f t="shared" si="1"/>
        <v>0</v>
      </c>
      <c r="K63" s="27"/>
    </row>
    <row r="64" spans="1:11" x14ac:dyDescent="0.2">
      <c r="A64" s="194" t="s">
        <v>1604</v>
      </c>
      <c r="B64" s="26" t="s">
        <v>426</v>
      </c>
      <c r="C64" s="27"/>
      <c r="D64" s="27"/>
      <c r="E64" s="27"/>
      <c r="F64" s="27"/>
      <c r="G64" s="27"/>
      <c r="H64" s="27"/>
      <c r="I64" s="27"/>
      <c r="J64" s="191">
        <f t="shared" si="1"/>
        <v>0</v>
      </c>
      <c r="K64" s="27"/>
    </row>
    <row r="65" spans="1:11" x14ac:dyDescent="0.2">
      <c r="A65" s="194" t="s">
        <v>1605</v>
      </c>
      <c r="B65" s="26" t="s">
        <v>426</v>
      </c>
      <c r="C65" s="27"/>
      <c r="D65" s="27"/>
      <c r="E65" s="27"/>
      <c r="F65" s="27"/>
      <c r="G65" s="27"/>
      <c r="H65" s="27"/>
      <c r="I65" s="27"/>
      <c r="J65" s="191">
        <f t="shared" si="1"/>
        <v>0</v>
      </c>
      <c r="K65" s="27"/>
    </row>
    <row r="66" spans="1:11" x14ac:dyDescent="0.2">
      <c r="A66" s="194" t="s">
        <v>1606</v>
      </c>
      <c r="B66" s="26" t="s">
        <v>426</v>
      </c>
      <c r="C66" s="27"/>
      <c r="D66" s="27"/>
      <c r="E66" s="27"/>
      <c r="F66" s="27"/>
      <c r="G66" s="27"/>
      <c r="H66" s="27"/>
      <c r="I66" s="27"/>
      <c r="J66" s="191">
        <f t="shared" si="1"/>
        <v>0</v>
      </c>
      <c r="K66" s="27"/>
    </row>
    <row r="67" spans="1:11" x14ac:dyDescent="0.2">
      <c r="A67" s="194" t="s">
        <v>1607</v>
      </c>
      <c r="B67" s="26" t="s">
        <v>426</v>
      </c>
      <c r="C67" s="27"/>
      <c r="D67" s="27"/>
      <c r="E67" s="27"/>
      <c r="F67" s="27"/>
      <c r="G67" s="27"/>
      <c r="H67" s="27"/>
      <c r="I67" s="27"/>
      <c r="J67" s="191">
        <f t="shared" si="1"/>
        <v>0</v>
      </c>
      <c r="K67" s="27"/>
    </row>
    <row r="68" spans="1:11" x14ac:dyDescent="0.2">
      <c r="A68" s="194" t="s">
        <v>1608</v>
      </c>
      <c r="B68" s="26" t="s">
        <v>426</v>
      </c>
      <c r="C68" s="27"/>
      <c r="D68" s="27"/>
      <c r="E68" s="27"/>
      <c r="F68" s="27"/>
      <c r="G68" s="27"/>
      <c r="H68" s="27"/>
      <c r="I68" s="27"/>
      <c r="J68" s="191">
        <f t="shared" si="1"/>
        <v>0</v>
      </c>
      <c r="K68" s="27"/>
    </row>
    <row r="69" spans="1:11" x14ac:dyDescent="0.2">
      <c r="A69" s="194" t="s">
        <v>1609</v>
      </c>
      <c r="B69" s="26" t="s">
        <v>426</v>
      </c>
      <c r="C69" s="27"/>
      <c r="D69" s="27"/>
      <c r="E69" s="27"/>
      <c r="F69" s="27"/>
      <c r="G69" s="27"/>
      <c r="H69" s="27"/>
      <c r="I69" s="27"/>
      <c r="J69" s="191">
        <f t="shared" si="1"/>
        <v>0</v>
      </c>
      <c r="K69" s="27"/>
    </row>
    <row r="70" spans="1:11" x14ac:dyDescent="0.2">
      <c r="A70" s="194" t="s">
        <v>1610</v>
      </c>
      <c r="B70" s="26" t="s">
        <v>426</v>
      </c>
      <c r="C70" s="27"/>
      <c r="D70" s="27"/>
      <c r="E70" s="27"/>
      <c r="F70" s="27"/>
      <c r="G70" s="27"/>
      <c r="H70" s="27"/>
      <c r="I70" s="27"/>
      <c r="J70" s="191">
        <f t="shared" si="1"/>
        <v>0</v>
      </c>
      <c r="K70" s="27"/>
    </row>
    <row r="71" spans="1:11" x14ac:dyDescent="0.2">
      <c r="A71" s="194" t="s">
        <v>1611</v>
      </c>
      <c r="B71" s="26" t="s">
        <v>426</v>
      </c>
      <c r="C71" s="27"/>
      <c r="D71" s="27"/>
      <c r="E71" s="27"/>
      <c r="F71" s="27"/>
      <c r="G71" s="27"/>
      <c r="H71" s="27"/>
      <c r="I71" s="27"/>
      <c r="J71" s="191">
        <f t="shared" si="1"/>
        <v>0</v>
      </c>
      <c r="K71" s="27"/>
    </row>
    <row r="72" spans="1:11" x14ac:dyDescent="0.2">
      <c r="A72" s="194" t="s">
        <v>1612</v>
      </c>
      <c r="B72" s="26" t="s">
        <v>426</v>
      </c>
      <c r="C72" s="27"/>
      <c r="D72" s="27"/>
      <c r="E72" s="27"/>
      <c r="F72" s="27"/>
      <c r="G72" s="27"/>
      <c r="H72" s="27"/>
      <c r="I72" s="27"/>
      <c r="J72" s="191">
        <f t="shared" si="1"/>
        <v>0</v>
      </c>
      <c r="K72" s="27"/>
    </row>
    <row r="73" spans="1:11" x14ac:dyDescent="0.2">
      <c r="A73" s="194" t="s">
        <v>1613</v>
      </c>
      <c r="B73" s="26" t="s">
        <v>426</v>
      </c>
      <c r="C73" s="49"/>
      <c r="D73" s="27"/>
      <c r="E73" s="27"/>
      <c r="F73" s="27"/>
      <c r="G73" s="27"/>
      <c r="H73" s="27"/>
      <c r="I73" s="27"/>
      <c r="J73" s="191">
        <f t="shared" si="1"/>
        <v>0</v>
      </c>
      <c r="K73" s="27"/>
    </row>
    <row r="74" spans="1:11" x14ac:dyDescent="0.2">
      <c r="A74" s="194" t="s">
        <v>1614</v>
      </c>
      <c r="B74" s="26" t="s">
        <v>426</v>
      </c>
      <c r="C74" s="27"/>
      <c r="D74" s="27"/>
      <c r="E74" s="27"/>
      <c r="F74" s="27"/>
      <c r="G74" s="27"/>
      <c r="H74" s="27"/>
      <c r="I74" s="27"/>
      <c r="J74" s="191">
        <f t="shared" si="1"/>
        <v>0</v>
      </c>
      <c r="K74" s="27"/>
    </row>
    <row r="75" spans="1:11" x14ac:dyDescent="0.2">
      <c r="A75" s="194" t="s">
        <v>1615</v>
      </c>
      <c r="B75" s="26" t="s">
        <v>426</v>
      </c>
      <c r="C75" s="27"/>
      <c r="D75" s="27"/>
      <c r="E75" s="27"/>
      <c r="F75" s="27"/>
      <c r="G75" s="27"/>
      <c r="H75" s="27"/>
      <c r="I75" s="27"/>
      <c r="J75" s="191">
        <f t="shared" si="1"/>
        <v>0</v>
      </c>
      <c r="K75" s="27"/>
    </row>
    <row r="76" spans="1:11" x14ac:dyDescent="0.2">
      <c r="A76" s="194" t="s">
        <v>1616</v>
      </c>
      <c r="B76" s="26" t="s">
        <v>426</v>
      </c>
      <c r="C76" s="27"/>
      <c r="D76" s="27"/>
      <c r="E76" s="27"/>
      <c r="F76" s="27"/>
      <c r="G76" s="27"/>
      <c r="H76" s="27"/>
      <c r="I76" s="27"/>
      <c r="J76" s="191">
        <f t="shared" si="1"/>
        <v>0</v>
      </c>
      <c r="K76" s="27"/>
    </row>
    <row r="77" spans="1:11" x14ac:dyDescent="0.2">
      <c r="A77" s="194" t="s">
        <v>1617</v>
      </c>
      <c r="B77" s="26" t="s">
        <v>426</v>
      </c>
      <c r="C77" s="27"/>
      <c r="D77" s="27"/>
      <c r="E77" s="27"/>
      <c r="F77" s="27"/>
      <c r="G77" s="27"/>
      <c r="H77" s="27"/>
      <c r="I77" s="27"/>
      <c r="J77" s="191">
        <f t="shared" si="1"/>
        <v>0</v>
      </c>
      <c r="K77" s="27"/>
    </row>
    <row r="78" spans="1:11" x14ac:dyDescent="0.2">
      <c r="A78" s="194" t="s">
        <v>1618</v>
      </c>
      <c r="B78" s="26" t="s">
        <v>426</v>
      </c>
      <c r="C78" s="27"/>
      <c r="D78" s="27"/>
      <c r="E78" s="27"/>
      <c r="F78" s="27"/>
      <c r="G78" s="27"/>
      <c r="H78" s="27"/>
      <c r="I78" s="27"/>
      <c r="J78" s="191">
        <f t="shared" si="1"/>
        <v>0</v>
      </c>
      <c r="K78" s="27"/>
    </row>
    <row r="79" spans="1:11" x14ac:dyDescent="0.2">
      <c r="A79" s="194" t="s">
        <v>1619</v>
      </c>
      <c r="B79" s="26" t="s">
        <v>426</v>
      </c>
      <c r="C79" s="27"/>
      <c r="D79" s="27"/>
      <c r="E79" s="27"/>
      <c r="F79" s="27"/>
      <c r="G79" s="27"/>
      <c r="H79" s="27"/>
      <c r="I79" s="27"/>
      <c r="J79" s="191">
        <f t="shared" si="1"/>
        <v>0</v>
      </c>
      <c r="K79" s="27"/>
    </row>
    <row r="80" spans="1:11" x14ac:dyDescent="0.2">
      <c r="A80" s="194" t="s">
        <v>1620</v>
      </c>
      <c r="B80" s="26" t="s">
        <v>426</v>
      </c>
      <c r="C80" s="27"/>
      <c r="D80" s="27"/>
      <c r="E80" s="27"/>
      <c r="F80" s="27"/>
      <c r="G80" s="27"/>
      <c r="H80" s="27"/>
      <c r="I80" s="27"/>
      <c r="J80" s="191">
        <f t="shared" si="1"/>
        <v>0</v>
      </c>
      <c r="K80" s="27"/>
    </row>
    <row r="81" spans="1:11" x14ac:dyDescent="0.2">
      <c r="A81" s="194" t="s">
        <v>1621</v>
      </c>
      <c r="B81" s="26" t="s">
        <v>426</v>
      </c>
      <c r="C81" s="27"/>
      <c r="D81" s="27"/>
      <c r="E81" s="27"/>
      <c r="F81" s="27"/>
      <c r="G81" s="27"/>
      <c r="H81" s="27"/>
      <c r="I81" s="27"/>
      <c r="J81" s="191">
        <f t="shared" si="1"/>
        <v>0</v>
      </c>
      <c r="K81" s="27"/>
    </row>
    <row r="82" spans="1:11" x14ac:dyDescent="0.2">
      <c r="A82" s="194" t="s">
        <v>1622</v>
      </c>
      <c r="B82" s="26" t="s">
        <v>426</v>
      </c>
      <c r="C82" s="27"/>
      <c r="D82" s="27"/>
      <c r="E82" s="27"/>
      <c r="F82" s="27"/>
      <c r="G82" s="27"/>
      <c r="H82" s="27"/>
      <c r="I82" s="27"/>
      <c r="J82" s="191">
        <f t="shared" si="1"/>
        <v>0</v>
      </c>
      <c r="K82" s="27"/>
    </row>
    <row r="83" spans="1:11" x14ac:dyDescent="0.2">
      <c r="A83" s="194" t="s">
        <v>1623</v>
      </c>
      <c r="B83" s="26" t="s">
        <v>426</v>
      </c>
      <c r="C83" s="27"/>
      <c r="D83" s="27"/>
      <c r="E83" s="27"/>
      <c r="F83" s="27"/>
      <c r="G83" s="27"/>
      <c r="H83" s="27"/>
      <c r="I83" s="27"/>
      <c r="J83" s="191">
        <f t="shared" si="1"/>
        <v>0</v>
      </c>
      <c r="K83" s="27"/>
    </row>
    <row r="84" spans="1:11" x14ac:dyDescent="0.2">
      <c r="A84" s="194" t="s">
        <v>1624</v>
      </c>
      <c r="B84" s="26" t="s">
        <v>426</v>
      </c>
      <c r="C84" s="27"/>
      <c r="D84" s="27"/>
      <c r="E84" s="27"/>
      <c r="F84" s="27"/>
      <c r="G84" s="27"/>
      <c r="H84" s="27"/>
      <c r="I84" s="27"/>
      <c r="J84" s="191">
        <f t="shared" si="1"/>
        <v>0</v>
      </c>
      <c r="K84" s="27"/>
    </row>
    <row r="85" spans="1:11" x14ac:dyDescent="0.2">
      <c r="A85" s="194" t="s">
        <v>1625</v>
      </c>
      <c r="B85" s="26" t="s">
        <v>426</v>
      </c>
      <c r="C85" s="27"/>
      <c r="D85" s="27"/>
      <c r="E85" s="27"/>
      <c r="F85" s="27"/>
      <c r="G85" s="27"/>
      <c r="H85" s="27"/>
      <c r="I85" s="27"/>
      <c r="J85" s="191">
        <f t="shared" si="1"/>
        <v>0</v>
      </c>
      <c r="K85" s="27"/>
    </row>
    <row r="86" spans="1:11" x14ac:dyDescent="0.2">
      <c r="A86" s="194" t="s">
        <v>1626</v>
      </c>
      <c r="B86" s="26" t="s">
        <v>426</v>
      </c>
      <c r="C86" s="27"/>
      <c r="D86" s="27"/>
      <c r="E86" s="27"/>
      <c r="F86" s="27"/>
      <c r="G86" s="27"/>
      <c r="H86" s="27"/>
      <c r="I86" s="27"/>
      <c r="J86" s="191">
        <f t="shared" si="1"/>
        <v>0</v>
      </c>
      <c r="K86" s="27"/>
    </row>
    <row r="87" spans="1:11" x14ac:dyDescent="0.2">
      <c r="A87" s="194" t="s">
        <v>1627</v>
      </c>
      <c r="B87" s="26" t="s">
        <v>426</v>
      </c>
      <c r="C87" s="27"/>
      <c r="D87" s="27"/>
      <c r="E87" s="27"/>
      <c r="F87" s="27"/>
      <c r="G87" s="27"/>
      <c r="H87" s="27"/>
      <c r="I87" s="27"/>
      <c r="J87" s="191">
        <f t="shared" si="1"/>
        <v>0</v>
      </c>
      <c r="K87" s="27"/>
    </row>
    <row r="88" spans="1:11" x14ac:dyDescent="0.2">
      <c r="A88" s="194" t="s">
        <v>1628</v>
      </c>
      <c r="B88" s="26" t="s">
        <v>426</v>
      </c>
      <c r="C88" s="49"/>
      <c r="D88" s="27"/>
      <c r="E88" s="27"/>
      <c r="F88" s="27"/>
      <c r="G88" s="27"/>
      <c r="H88" s="27"/>
      <c r="I88" s="27"/>
      <c r="J88" s="191">
        <f t="shared" si="1"/>
        <v>0</v>
      </c>
      <c r="K88" s="27"/>
    </row>
    <row r="89" spans="1:11" x14ac:dyDescent="0.2">
      <c r="A89" s="194" t="s">
        <v>1629</v>
      </c>
      <c r="B89" s="26" t="s">
        <v>426</v>
      </c>
      <c r="C89" s="27"/>
      <c r="D89" s="27"/>
      <c r="E89" s="27"/>
      <c r="F89" s="27"/>
      <c r="G89" s="27"/>
      <c r="H89" s="27"/>
      <c r="I89" s="27"/>
      <c r="J89" s="191">
        <f t="shared" si="1"/>
        <v>0</v>
      </c>
      <c r="K89" s="27"/>
    </row>
    <row r="90" spans="1:11" x14ac:dyDescent="0.2">
      <c r="A90" s="194" t="s">
        <v>1630</v>
      </c>
      <c r="B90" s="26" t="s">
        <v>426</v>
      </c>
      <c r="C90" s="27"/>
      <c r="D90" s="27"/>
      <c r="E90" s="27"/>
      <c r="F90" s="27"/>
      <c r="G90" s="27"/>
      <c r="H90" s="27"/>
      <c r="I90" s="27"/>
      <c r="J90" s="191">
        <f t="shared" si="1"/>
        <v>0</v>
      </c>
      <c r="K90" s="27"/>
    </row>
    <row r="91" spans="1:11" x14ac:dyDescent="0.2">
      <c r="A91" s="194" t="s">
        <v>1631</v>
      </c>
      <c r="B91" s="26" t="s">
        <v>426</v>
      </c>
      <c r="C91" s="27"/>
      <c r="D91" s="27"/>
      <c r="E91" s="27"/>
      <c r="F91" s="27"/>
      <c r="G91" s="27"/>
      <c r="H91" s="27"/>
      <c r="I91" s="27"/>
      <c r="J91" s="191">
        <f t="shared" si="1"/>
        <v>0</v>
      </c>
      <c r="K91" s="27"/>
    </row>
    <row r="92" spans="1:11" x14ac:dyDescent="0.2">
      <c r="A92" s="194" t="s">
        <v>1632</v>
      </c>
      <c r="B92" s="26" t="s">
        <v>426</v>
      </c>
      <c r="C92" s="27"/>
      <c r="D92" s="27"/>
      <c r="E92" s="27"/>
      <c r="F92" s="27"/>
      <c r="G92" s="27"/>
      <c r="H92" s="27"/>
      <c r="I92" s="27"/>
      <c r="J92" s="191">
        <f t="shared" si="1"/>
        <v>0</v>
      </c>
      <c r="K92" s="27"/>
    </row>
    <row r="93" spans="1:11" x14ac:dyDescent="0.2">
      <c r="A93" s="194" t="s">
        <v>1633</v>
      </c>
      <c r="B93" s="26" t="s">
        <v>426</v>
      </c>
      <c r="C93" s="27"/>
      <c r="D93" s="27"/>
      <c r="E93" s="27"/>
      <c r="F93" s="27"/>
      <c r="G93" s="27"/>
      <c r="H93" s="27"/>
      <c r="I93" s="27"/>
      <c r="J93" s="191">
        <f t="shared" ref="J93:J156" si="2">SUM(D93:I93)-F93</f>
        <v>0</v>
      </c>
      <c r="K93" s="27"/>
    </row>
    <row r="94" spans="1:11" x14ac:dyDescent="0.2">
      <c r="A94" s="194" t="s">
        <v>1634</v>
      </c>
      <c r="B94" s="26" t="s">
        <v>426</v>
      </c>
      <c r="C94" s="27"/>
      <c r="D94" s="27"/>
      <c r="E94" s="27"/>
      <c r="F94" s="27"/>
      <c r="G94" s="27"/>
      <c r="H94" s="27"/>
      <c r="I94" s="27"/>
      <c r="J94" s="191">
        <f t="shared" si="2"/>
        <v>0</v>
      </c>
      <c r="K94" s="27"/>
    </row>
    <row r="95" spans="1:11" x14ac:dyDescent="0.2">
      <c r="A95" s="194" t="s">
        <v>1635</v>
      </c>
      <c r="B95" s="26" t="s">
        <v>426</v>
      </c>
      <c r="C95" s="27"/>
      <c r="D95" s="27"/>
      <c r="E95" s="27"/>
      <c r="F95" s="27"/>
      <c r="G95" s="27"/>
      <c r="H95" s="27"/>
      <c r="I95" s="27"/>
      <c r="J95" s="191">
        <f t="shared" si="2"/>
        <v>0</v>
      </c>
      <c r="K95" s="27"/>
    </row>
    <row r="96" spans="1:11" x14ac:dyDescent="0.2">
      <c r="A96" s="194" t="s">
        <v>1636</v>
      </c>
      <c r="B96" s="26" t="s">
        <v>426</v>
      </c>
      <c r="C96" s="27"/>
      <c r="D96" s="27"/>
      <c r="E96" s="27"/>
      <c r="F96" s="27"/>
      <c r="G96" s="27"/>
      <c r="H96" s="27"/>
      <c r="I96" s="27"/>
      <c r="J96" s="191">
        <f t="shared" si="2"/>
        <v>0</v>
      </c>
      <c r="K96" s="27"/>
    </row>
    <row r="97" spans="1:11" x14ac:dyDescent="0.2">
      <c r="A97" s="194" t="s">
        <v>1637</v>
      </c>
      <c r="B97" s="26" t="s">
        <v>426</v>
      </c>
      <c r="C97" s="27"/>
      <c r="D97" s="27"/>
      <c r="E97" s="27"/>
      <c r="F97" s="27"/>
      <c r="G97" s="27"/>
      <c r="H97" s="27"/>
      <c r="I97" s="27"/>
      <c r="J97" s="191">
        <f t="shared" si="2"/>
        <v>0</v>
      </c>
      <c r="K97" s="27"/>
    </row>
    <row r="98" spans="1:11" x14ac:dyDescent="0.2">
      <c r="A98" s="194" t="s">
        <v>1638</v>
      </c>
      <c r="B98" s="26" t="s">
        <v>426</v>
      </c>
      <c r="C98" s="27"/>
      <c r="D98" s="27"/>
      <c r="E98" s="27"/>
      <c r="F98" s="27"/>
      <c r="G98" s="27"/>
      <c r="H98" s="27"/>
      <c r="I98" s="27"/>
      <c r="J98" s="191">
        <f t="shared" si="2"/>
        <v>0</v>
      </c>
      <c r="K98" s="27"/>
    </row>
    <row r="99" spans="1:11" x14ac:dyDescent="0.2">
      <c r="A99" s="194" t="s">
        <v>1639</v>
      </c>
      <c r="B99" s="26" t="s">
        <v>426</v>
      </c>
      <c r="C99" s="27"/>
      <c r="D99" s="27"/>
      <c r="E99" s="27"/>
      <c r="F99" s="27"/>
      <c r="G99" s="27"/>
      <c r="H99" s="27"/>
      <c r="I99" s="27"/>
      <c r="J99" s="191">
        <f t="shared" si="2"/>
        <v>0</v>
      </c>
      <c r="K99" s="27"/>
    </row>
    <row r="100" spans="1:11" x14ac:dyDescent="0.2">
      <c r="A100" s="194" t="s">
        <v>1640</v>
      </c>
      <c r="B100" s="26" t="s">
        <v>426</v>
      </c>
      <c r="C100" s="27"/>
      <c r="D100" s="27"/>
      <c r="E100" s="27"/>
      <c r="F100" s="27"/>
      <c r="G100" s="27"/>
      <c r="H100" s="27"/>
      <c r="I100" s="27"/>
      <c r="J100" s="191">
        <f t="shared" si="2"/>
        <v>0</v>
      </c>
      <c r="K100" s="27"/>
    </row>
    <row r="101" spans="1:11" x14ac:dyDescent="0.2">
      <c r="A101" s="194" t="s">
        <v>1641</v>
      </c>
      <c r="B101" s="26" t="s">
        <v>426</v>
      </c>
      <c r="C101" s="27"/>
      <c r="D101" s="27"/>
      <c r="E101" s="27"/>
      <c r="F101" s="27"/>
      <c r="G101" s="27"/>
      <c r="H101" s="27"/>
      <c r="I101" s="27"/>
      <c r="J101" s="191">
        <f t="shared" si="2"/>
        <v>0</v>
      </c>
      <c r="K101" s="27"/>
    </row>
    <row r="102" spans="1:11" x14ac:dyDescent="0.2">
      <c r="A102" s="194" t="s">
        <v>1642</v>
      </c>
      <c r="B102" s="26" t="s">
        <v>426</v>
      </c>
      <c r="C102" s="27"/>
      <c r="D102" s="27"/>
      <c r="E102" s="27"/>
      <c r="F102" s="27"/>
      <c r="G102" s="27"/>
      <c r="H102" s="27"/>
      <c r="I102" s="27"/>
      <c r="J102" s="191">
        <f t="shared" si="2"/>
        <v>0</v>
      </c>
      <c r="K102" s="27"/>
    </row>
    <row r="103" spans="1:11" x14ac:dyDescent="0.2">
      <c r="A103" s="194" t="s">
        <v>1643</v>
      </c>
      <c r="B103" s="26" t="s">
        <v>426</v>
      </c>
      <c r="C103" s="49"/>
      <c r="D103" s="27"/>
      <c r="E103" s="27"/>
      <c r="F103" s="27"/>
      <c r="G103" s="27"/>
      <c r="H103" s="27"/>
      <c r="I103" s="27"/>
      <c r="J103" s="191">
        <f t="shared" si="2"/>
        <v>0</v>
      </c>
      <c r="K103" s="27"/>
    </row>
    <row r="104" spans="1:11" x14ac:dyDescent="0.2">
      <c r="A104" s="194" t="s">
        <v>1644</v>
      </c>
      <c r="B104" s="26" t="s">
        <v>426</v>
      </c>
      <c r="C104" s="27"/>
      <c r="D104" s="27"/>
      <c r="E104" s="27"/>
      <c r="F104" s="27"/>
      <c r="G104" s="27"/>
      <c r="H104" s="27"/>
      <c r="I104" s="27"/>
      <c r="J104" s="191">
        <f t="shared" si="2"/>
        <v>0</v>
      </c>
      <c r="K104" s="27"/>
    </row>
    <row r="105" spans="1:11" x14ac:dyDescent="0.2">
      <c r="A105" s="194" t="s">
        <v>1645</v>
      </c>
      <c r="B105" s="26" t="s">
        <v>426</v>
      </c>
      <c r="C105" s="27"/>
      <c r="D105" s="27"/>
      <c r="E105" s="27"/>
      <c r="F105" s="27"/>
      <c r="G105" s="27"/>
      <c r="H105" s="27"/>
      <c r="I105" s="27"/>
      <c r="J105" s="191">
        <f t="shared" si="2"/>
        <v>0</v>
      </c>
      <c r="K105" s="27"/>
    </row>
    <row r="106" spans="1:11" x14ac:dyDescent="0.2">
      <c r="A106" s="194" t="s">
        <v>1646</v>
      </c>
      <c r="B106" s="26" t="s">
        <v>426</v>
      </c>
      <c r="C106" s="27"/>
      <c r="D106" s="27"/>
      <c r="E106" s="27"/>
      <c r="F106" s="27"/>
      <c r="G106" s="27"/>
      <c r="H106" s="27"/>
      <c r="I106" s="27"/>
      <c r="J106" s="191">
        <f t="shared" si="2"/>
        <v>0</v>
      </c>
      <c r="K106" s="27"/>
    </row>
    <row r="107" spans="1:11" x14ac:dyDescent="0.2">
      <c r="A107" s="194" t="s">
        <v>1647</v>
      </c>
      <c r="B107" s="26" t="s">
        <v>426</v>
      </c>
      <c r="C107" s="27"/>
      <c r="D107" s="27"/>
      <c r="E107" s="27"/>
      <c r="F107" s="27"/>
      <c r="G107" s="27"/>
      <c r="H107" s="27"/>
      <c r="I107" s="27"/>
      <c r="J107" s="191">
        <f t="shared" si="2"/>
        <v>0</v>
      </c>
      <c r="K107" s="27"/>
    </row>
    <row r="108" spans="1:11" x14ac:dyDescent="0.2">
      <c r="A108" s="194" t="s">
        <v>1648</v>
      </c>
      <c r="B108" s="26" t="s">
        <v>426</v>
      </c>
      <c r="C108" s="27"/>
      <c r="D108" s="27"/>
      <c r="E108" s="27"/>
      <c r="F108" s="27"/>
      <c r="G108" s="27"/>
      <c r="H108" s="27"/>
      <c r="I108" s="27"/>
      <c r="J108" s="191">
        <f t="shared" si="2"/>
        <v>0</v>
      </c>
      <c r="K108" s="27"/>
    </row>
    <row r="109" spans="1:11" x14ac:dyDescent="0.2">
      <c r="A109" s="194" t="s">
        <v>1649</v>
      </c>
      <c r="B109" s="26" t="s">
        <v>426</v>
      </c>
      <c r="C109" s="27"/>
      <c r="D109" s="27"/>
      <c r="E109" s="27"/>
      <c r="F109" s="27"/>
      <c r="G109" s="27"/>
      <c r="H109" s="27"/>
      <c r="I109" s="27"/>
      <c r="J109" s="191">
        <f t="shared" si="2"/>
        <v>0</v>
      </c>
      <c r="K109" s="27"/>
    </row>
    <row r="110" spans="1:11" x14ac:dyDescent="0.2">
      <c r="A110" s="194" t="s">
        <v>1650</v>
      </c>
      <c r="B110" s="26" t="s">
        <v>426</v>
      </c>
      <c r="C110" s="27"/>
      <c r="D110" s="27"/>
      <c r="E110" s="27"/>
      <c r="F110" s="27"/>
      <c r="G110" s="27"/>
      <c r="H110" s="27"/>
      <c r="I110" s="27"/>
      <c r="J110" s="191">
        <f t="shared" si="2"/>
        <v>0</v>
      </c>
      <c r="K110" s="27"/>
    </row>
    <row r="111" spans="1:11" x14ac:dyDescent="0.2">
      <c r="A111" s="194" t="s">
        <v>1651</v>
      </c>
      <c r="B111" s="26" t="s">
        <v>426</v>
      </c>
      <c r="C111" s="27"/>
      <c r="D111" s="27"/>
      <c r="E111" s="27"/>
      <c r="F111" s="27"/>
      <c r="G111" s="27"/>
      <c r="H111" s="27"/>
      <c r="I111" s="27"/>
      <c r="J111" s="191">
        <f t="shared" si="2"/>
        <v>0</v>
      </c>
      <c r="K111" s="27"/>
    </row>
    <row r="112" spans="1:11" x14ac:dyDescent="0.2">
      <c r="A112" s="194" t="s">
        <v>1652</v>
      </c>
      <c r="B112" s="26" t="s">
        <v>426</v>
      </c>
      <c r="C112" s="27"/>
      <c r="D112" s="27"/>
      <c r="E112" s="27"/>
      <c r="F112" s="27"/>
      <c r="G112" s="27"/>
      <c r="H112" s="27"/>
      <c r="I112" s="27"/>
      <c r="J112" s="191">
        <f t="shared" si="2"/>
        <v>0</v>
      </c>
      <c r="K112" s="27"/>
    </row>
    <row r="113" spans="1:11" x14ac:dyDescent="0.2">
      <c r="A113" s="194" t="s">
        <v>1653</v>
      </c>
      <c r="B113" s="26" t="s">
        <v>426</v>
      </c>
      <c r="C113" s="27"/>
      <c r="D113" s="27"/>
      <c r="E113" s="27"/>
      <c r="F113" s="27"/>
      <c r="G113" s="27"/>
      <c r="H113" s="27"/>
      <c r="I113" s="27"/>
      <c r="J113" s="191">
        <f t="shared" si="2"/>
        <v>0</v>
      </c>
      <c r="K113" s="27"/>
    </row>
    <row r="114" spans="1:11" x14ac:dyDescent="0.2">
      <c r="A114" s="194" t="s">
        <v>1654</v>
      </c>
      <c r="B114" s="26" t="s">
        <v>426</v>
      </c>
      <c r="C114" s="27"/>
      <c r="D114" s="27"/>
      <c r="E114" s="27"/>
      <c r="F114" s="27"/>
      <c r="G114" s="27"/>
      <c r="H114" s="27"/>
      <c r="I114" s="27"/>
      <c r="J114" s="191">
        <f t="shared" si="2"/>
        <v>0</v>
      </c>
      <c r="K114" s="27"/>
    </row>
    <row r="115" spans="1:11" x14ac:dyDescent="0.2">
      <c r="A115" s="194" t="s">
        <v>1655</v>
      </c>
      <c r="B115" s="26" t="s">
        <v>426</v>
      </c>
      <c r="C115" s="27"/>
      <c r="D115" s="27"/>
      <c r="E115" s="27"/>
      <c r="F115" s="27"/>
      <c r="G115" s="27"/>
      <c r="H115" s="27"/>
      <c r="I115" s="27"/>
      <c r="J115" s="191">
        <f t="shared" si="2"/>
        <v>0</v>
      </c>
      <c r="K115" s="27"/>
    </row>
    <row r="116" spans="1:11" x14ac:dyDescent="0.2">
      <c r="A116" s="194" t="s">
        <v>1656</v>
      </c>
      <c r="B116" s="26" t="s">
        <v>426</v>
      </c>
      <c r="C116" s="27"/>
      <c r="D116" s="27"/>
      <c r="E116" s="27"/>
      <c r="F116" s="27"/>
      <c r="G116" s="27"/>
      <c r="H116" s="27"/>
      <c r="I116" s="27"/>
      <c r="J116" s="191">
        <f t="shared" si="2"/>
        <v>0</v>
      </c>
      <c r="K116" s="27"/>
    </row>
    <row r="117" spans="1:11" x14ac:dyDescent="0.2">
      <c r="A117" s="194" t="s">
        <v>1657</v>
      </c>
      <c r="B117" s="26" t="s">
        <v>426</v>
      </c>
      <c r="C117" s="27"/>
      <c r="D117" s="27"/>
      <c r="E117" s="27"/>
      <c r="F117" s="27"/>
      <c r="G117" s="27"/>
      <c r="H117" s="27"/>
      <c r="I117" s="27"/>
      <c r="J117" s="191">
        <f t="shared" si="2"/>
        <v>0</v>
      </c>
      <c r="K117" s="27"/>
    </row>
    <row r="118" spans="1:11" x14ac:dyDescent="0.2">
      <c r="A118" s="194" t="s">
        <v>1658</v>
      </c>
      <c r="B118" s="26" t="s">
        <v>426</v>
      </c>
      <c r="C118" s="49"/>
      <c r="D118" s="27"/>
      <c r="E118" s="27"/>
      <c r="F118" s="27"/>
      <c r="G118" s="27"/>
      <c r="H118" s="27"/>
      <c r="I118" s="27"/>
      <c r="J118" s="191">
        <f t="shared" si="2"/>
        <v>0</v>
      </c>
      <c r="K118" s="27"/>
    </row>
    <row r="119" spans="1:11" x14ac:dyDescent="0.2">
      <c r="A119" s="194" t="s">
        <v>1659</v>
      </c>
      <c r="B119" s="26" t="s">
        <v>426</v>
      </c>
      <c r="C119" s="27"/>
      <c r="D119" s="27"/>
      <c r="E119" s="27"/>
      <c r="F119" s="27"/>
      <c r="G119" s="27"/>
      <c r="H119" s="27"/>
      <c r="I119" s="27"/>
      <c r="J119" s="191">
        <f t="shared" si="2"/>
        <v>0</v>
      </c>
      <c r="K119" s="27"/>
    </row>
    <row r="120" spans="1:11" x14ac:dyDescent="0.2">
      <c r="A120" s="194" t="s">
        <v>1660</v>
      </c>
      <c r="B120" s="26" t="s">
        <v>426</v>
      </c>
      <c r="C120" s="27"/>
      <c r="D120" s="27"/>
      <c r="E120" s="27"/>
      <c r="F120" s="27"/>
      <c r="G120" s="27"/>
      <c r="H120" s="27"/>
      <c r="I120" s="27"/>
      <c r="J120" s="191">
        <f t="shared" si="2"/>
        <v>0</v>
      </c>
      <c r="K120" s="27"/>
    </row>
    <row r="121" spans="1:11" x14ac:dyDescent="0.2">
      <c r="A121" s="194" t="s">
        <v>1661</v>
      </c>
      <c r="B121" s="26" t="s">
        <v>426</v>
      </c>
      <c r="C121" s="27"/>
      <c r="D121" s="27"/>
      <c r="E121" s="27"/>
      <c r="F121" s="27"/>
      <c r="G121" s="27"/>
      <c r="H121" s="27"/>
      <c r="I121" s="27"/>
      <c r="J121" s="191">
        <f t="shared" si="2"/>
        <v>0</v>
      </c>
      <c r="K121" s="27"/>
    </row>
    <row r="122" spans="1:11" x14ac:dyDescent="0.2">
      <c r="A122" s="194" t="s">
        <v>1662</v>
      </c>
      <c r="B122" s="26" t="s">
        <v>426</v>
      </c>
      <c r="C122" s="27"/>
      <c r="D122" s="27"/>
      <c r="E122" s="27"/>
      <c r="F122" s="27"/>
      <c r="G122" s="27"/>
      <c r="H122" s="27"/>
      <c r="I122" s="27"/>
      <c r="J122" s="191">
        <f t="shared" si="2"/>
        <v>0</v>
      </c>
      <c r="K122" s="27"/>
    </row>
    <row r="123" spans="1:11" x14ac:dyDescent="0.2">
      <c r="A123" s="194" t="s">
        <v>1663</v>
      </c>
      <c r="B123" s="26" t="s">
        <v>426</v>
      </c>
      <c r="C123" s="27"/>
      <c r="D123" s="27"/>
      <c r="E123" s="27"/>
      <c r="F123" s="27"/>
      <c r="G123" s="27"/>
      <c r="H123" s="27"/>
      <c r="I123" s="27"/>
      <c r="J123" s="191">
        <f t="shared" si="2"/>
        <v>0</v>
      </c>
      <c r="K123" s="27"/>
    </row>
    <row r="124" spans="1:11" x14ac:dyDescent="0.2">
      <c r="A124" s="194" t="s">
        <v>1664</v>
      </c>
      <c r="B124" s="26" t="s">
        <v>426</v>
      </c>
      <c r="C124" s="27"/>
      <c r="D124" s="27"/>
      <c r="E124" s="27"/>
      <c r="F124" s="27"/>
      <c r="G124" s="27"/>
      <c r="H124" s="27"/>
      <c r="I124" s="27"/>
      <c r="J124" s="191">
        <f t="shared" si="2"/>
        <v>0</v>
      </c>
      <c r="K124" s="27"/>
    </row>
    <row r="125" spans="1:11" x14ac:dyDescent="0.2">
      <c r="A125" s="194" t="s">
        <v>1665</v>
      </c>
      <c r="B125" s="26" t="s">
        <v>426</v>
      </c>
      <c r="C125" s="27"/>
      <c r="D125" s="27"/>
      <c r="E125" s="27"/>
      <c r="F125" s="27"/>
      <c r="G125" s="27"/>
      <c r="H125" s="27"/>
      <c r="I125" s="27"/>
      <c r="J125" s="191">
        <f t="shared" si="2"/>
        <v>0</v>
      </c>
      <c r="K125" s="27"/>
    </row>
    <row r="126" spans="1:11" x14ac:dyDescent="0.2">
      <c r="A126" s="194" t="s">
        <v>1666</v>
      </c>
      <c r="B126" s="26" t="s">
        <v>426</v>
      </c>
      <c r="C126" s="27"/>
      <c r="D126" s="27"/>
      <c r="E126" s="27"/>
      <c r="F126" s="27"/>
      <c r="G126" s="27"/>
      <c r="H126" s="27"/>
      <c r="I126" s="27"/>
      <c r="J126" s="191">
        <f t="shared" si="2"/>
        <v>0</v>
      </c>
      <c r="K126" s="27"/>
    </row>
    <row r="127" spans="1:11" x14ac:dyDescent="0.2">
      <c r="A127" s="194" t="s">
        <v>1667</v>
      </c>
      <c r="B127" s="26" t="s">
        <v>426</v>
      </c>
      <c r="C127" s="27"/>
      <c r="D127" s="27"/>
      <c r="E127" s="27"/>
      <c r="F127" s="27"/>
      <c r="G127" s="27"/>
      <c r="H127" s="27"/>
      <c r="I127" s="27"/>
      <c r="J127" s="191">
        <f t="shared" si="2"/>
        <v>0</v>
      </c>
      <c r="K127" s="27"/>
    </row>
    <row r="128" spans="1:11" x14ac:dyDescent="0.2">
      <c r="A128" s="194" t="s">
        <v>1668</v>
      </c>
      <c r="B128" s="26" t="s">
        <v>426</v>
      </c>
      <c r="C128" s="27"/>
      <c r="D128" s="27"/>
      <c r="E128" s="27"/>
      <c r="F128" s="27"/>
      <c r="G128" s="27"/>
      <c r="H128" s="27"/>
      <c r="I128" s="27"/>
      <c r="J128" s="191">
        <f t="shared" si="2"/>
        <v>0</v>
      </c>
      <c r="K128" s="27"/>
    </row>
    <row r="129" spans="1:11" x14ac:dyDescent="0.2">
      <c r="A129" s="194" t="s">
        <v>1669</v>
      </c>
      <c r="B129" s="26" t="s">
        <v>426</v>
      </c>
      <c r="C129" s="27"/>
      <c r="D129" s="27"/>
      <c r="E129" s="27"/>
      <c r="F129" s="27"/>
      <c r="G129" s="27"/>
      <c r="H129" s="27"/>
      <c r="I129" s="27"/>
      <c r="J129" s="191">
        <f t="shared" si="2"/>
        <v>0</v>
      </c>
      <c r="K129" s="27"/>
    </row>
    <row r="130" spans="1:11" x14ac:dyDescent="0.2">
      <c r="A130" s="194" t="s">
        <v>1670</v>
      </c>
      <c r="B130" s="26" t="s">
        <v>426</v>
      </c>
      <c r="C130" s="27"/>
      <c r="D130" s="27"/>
      <c r="E130" s="27"/>
      <c r="F130" s="27"/>
      <c r="G130" s="27"/>
      <c r="H130" s="27"/>
      <c r="I130" s="27"/>
      <c r="J130" s="191">
        <f t="shared" si="2"/>
        <v>0</v>
      </c>
      <c r="K130" s="27"/>
    </row>
    <row r="131" spans="1:11" x14ac:dyDescent="0.2">
      <c r="A131" s="194" t="s">
        <v>1671</v>
      </c>
      <c r="B131" s="26" t="s">
        <v>426</v>
      </c>
      <c r="C131" s="27"/>
      <c r="D131" s="27"/>
      <c r="E131" s="27"/>
      <c r="F131" s="27"/>
      <c r="G131" s="27"/>
      <c r="H131" s="27"/>
      <c r="I131" s="27"/>
      <c r="J131" s="191">
        <f t="shared" si="2"/>
        <v>0</v>
      </c>
      <c r="K131" s="27"/>
    </row>
    <row r="132" spans="1:11" x14ac:dyDescent="0.2">
      <c r="A132" s="194" t="s">
        <v>1672</v>
      </c>
      <c r="B132" s="26" t="s">
        <v>426</v>
      </c>
      <c r="C132" s="27"/>
      <c r="D132" s="27"/>
      <c r="E132" s="27"/>
      <c r="F132" s="27"/>
      <c r="G132" s="27"/>
      <c r="H132" s="27"/>
      <c r="I132" s="27"/>
      <c r="J132" s="191">
        <f t="shared" si="2"/>
        <v>0</v>
      </c>
      <c r="K132" s="27"/>
    </row>
    <row r="133" spans="1:11" x14ac:dyDescent="0.2">
      <c r="A133" s="194" t="s">
        <v>1673</v>
      </c>
      <c r="B133" s="26" t="s">
        <v>426</v>
      </c>
      <c r="C133" s="49"/>
      <c r="D133" s="27"/>
      <c r="E133" s="27"/>
      <c r="F133" s="27"/>
      <c r="G133" s="27"/>
      <c r="H133" s="27"/>
      <c r="I133" s="27"/>
      <c r="J133" s="191">
        <f t="shared" si="2"/>
        <v>0</v>
      </c>
      <c r="K133" s="27"/>
    </row>
    <row r="134" spans="1:11" x14ac:dyDescent="0.2">
      <c r="A134" s="194" t="s">
        <v>1674</v>
      </c>
      <c r="B134" s="26" t="s">
        <v>426</v>
      </c>
      <c r="C134" s="27"/>
      <c r="D134" s="27"/>
      <c r="E134" s="27"/>
      <c r="F134" s="27"/>
      <c r="G134" s="27"/>
      <c r="H134" s="27"/>
      <c r="I134" s="27"/>
      <c r="J134" s="191">
        <f t="shared" si="2"/>
        <v>0</v>
      </c>
      <c r="K134" s="27"/>
    </row>
    <row r="135" spans="1:11" x14ac:dyDescent="0.2">
      <c r="A135" s="194" t="s">
        <v>1675</v>
      </c>
      <c r="B135" s="26" t="s">
        <v>426</v>
      </c>
      <c r="C135" s="27"/>
      <c r="D135" s="27"/>
      <c r="E135" s="27"/>
      <c r="F135" s="27"/>
      <c r="G135" s="27"/>
      <c r="H135" s="27"/>
      <c r="I135" s="27"/>
      <c r="J135" s="191">
        <f t="shared" si="2"/>
        <v>0</v>
      </c>
      <c r="K135" s="27"/>
    </row>
    <row r="136" spans="1:11" x14ac:dyDescent="0.2">
      <c r="A136" s="194" t="s">
        <v>1676</v>
      </c>
      <c r="B136" s="26" t="s">
        <v>426</v>
      </c>
      <c r="C136" s="27"/>
      <c r="D136" s="27"/>
      <c r="E136" s="27"/>
      <c r="F136" s="27"/>
      <c r="G136" s="27"/>
      <c r="H136" s="27"/>
      <c r="I136" s="27"/>
      <c r="J136" s="191">
        <f t="shared" si="2"/>
        <v>0</v>
      </c>
      <c r="K136" s="27"/>
    </row>
    <row r="137" spans="1:11" x14ac:dyDescent="0.2">
      <c r="A137" s="194" t="s">
        <v>1677</v>
      </c>
      <c r="B137" s="26" t="s">
        <v>426</v>
      </c>
      <c r="C137" s="27"/>
      <c r="D137" s="27"/>
      <c r="E137" s="27"/>
      <c r="F137" s="27"/>
      <c r="G137" s="27"/>
      <c r="H137" s="27"/>
      <c r="I137" s="27"/>
      <c r="J137" s="191">
        <f t="shared" si="2"/>
        <v>0</v>
      </c>
      <c r="K137" s="27"/>
    </row>
    <row r="138" spans="1:11" x14ac:dyDescent="0.2">
      <c r="A138" s="194" t="s">
        <v>1678</v>
      </c>
      <c r="B138" s="26" t="s">
        <v>426</v>
      </c>
      <c r="C138" s="27"/>
      <c r="D138" s="27"/>
      <c r="E138" s="27"/>
      <c r="F138" s="27"/>
      <c r="G138" s="27"/>
      <c r="H138" s="27"/>
      <c r="I138" s="27"/>
      <c r="J138" s="191">
        <f t="shared" si="2"/>
        <v>0</v>
      </c>
      <c r="K138" s="27"/>
    </row>
    <row r="139" spans="1:11" x14ac:dyDescent="0.2">
      <c r="A139" s="194" t="s">
        <v>1679</v>
      </c>
      <c r="B139" s="26" t="s">
        <v>426</v>
      </c>
      <c r="C139" s="27"/>
      <c r="D139" s="27"/>
      <c r="E139" s="27"/>
      <c r="F139" s="27"/>
      <c r="G139" s="27"/>
      <c r="H139" s="27"/>
      <c r="I139" s="27"/>
      <c r="J139" s="191">
        <f t="shared" si="2"/>
        <v>0</v>
      </c>
      <c r="K139" s="27"/>
    </row>
    <row r="140" spans="1:11" x14ac:dyDescent="0.2">
      <c r="A140" s="194" t="s">
        <v>1680</v>
      </c>
      <c r="B140" s="26" t="s">
        <v>426</v>
      </c>
      <c r="C140" s="27"/>
      <c r="D140" s="27"/>
      <c r="E140" s="27"/>
      <c r="F140" s="27"/>
      <c r="G140" s="27"/>
      <c r="H140" s="27"/>
      <c r="I140" s="27"/>
      <c r="J140" s="191">
        <f t="shared" si="2"/>
        <v>0</v>
      </c>
      <c r="K140" s="27"/>
    </row>
    <row r="141" spans="1:11" x14ac:dyDescent="0.2">
      <c r="A141" s="194" t="s">
        <v>1681</v>
      </c>
      <c r="B141" s="26" t="s">
        <v>426</v>
      </c>
      <c r="C141" s="27"/>
      <c r="D141" s="27"/>
      <c r="E141" s="27"/>
      <c r="F141" s="27"/>
      <c r="G141" s="27"/>
      <c r="H141" s="27"/>
      <c r="I141" s="27"/>
      <c r="J141" s="191">
        <f t="shared" si="2"/>
        <v>0</v>
      </c>
      <c r="K141" s="27"/>
    </row>
    <row r="142" spans="1:11" x14ac:dyDescent="0.2">
      <c r="A142" s="194" t="s">
        <v>1682</v>
      </c>
      <c r="B142" s="26" t="s">
        <v>426</v>
      </c>
      <c r="C142" s="27"/>
      <c r="D142" s="27"/>
      <c r="E142" s="27"/>
      <c r="F142" s="27"/>
      <c r="G142" s="27"/>
      <c r="H142" s="27"/>
      <c r="I142" s="27"/>
      <c r="J142" s="191">
        <f t="shared" si="2"/>
        <v>0</v>
      </c>
      <c r="K142" s="27"/>
    </row>
    <row r="143" spans="1:11" x14ac:dyDescent="0.2">
      <c r="A143" s="194" t="s">
        <v>1683</v>
      </c>
      <c r="B143" s="26" t="s">
        <v>426</v>
      </c>
      <c r="C143" s="27"/>
      <c r="D143" s="27"/>
      <c r="E143" s="27"/>
      <c r="F143" s="27"/>
      <c r="G143" s="27"/>
      <c r="H143" s="27"/>
      <c r="I143" s="27"/>
      <c r="J143" s="191">
        <f t="shared" si="2"/>
        <v>0</v>
      </c>
      <c r="K143" s="27"/>
    </row>
    <row r="144" spans="1:11" x14ac:dyDescent="0.2">
      <c r="A144" s="194" t="s">
        <v>1684</v>
      </c>
      <c r="B144" s="26" t="s">
        <v>426</v>
      </c>
      <c r="C144" s="27"/>
      <c r="D144" s="27"/>
      <c r="E144" s="27"/>
      <c r="F144" s="27"/>
      <c r="G144" s="27"/>
      <c r="H144" s="27"/>
      <c r="I144" s="27"/>
      <c r="J144" s="191">
        <f t="shared" si="2"/>
        <v>0</v>
      </c>
      <c r="K144" s="27"/>
    </row>
    <row r="145" spans="1:11" x14ac:dyDescent="0.2">
      <c r="A145" s="194" t="s">
        <v>1685</v>
      </c>
      <c r="B145" s="26" t="s">
        <v>426</v>
      </c>
      <c r="C145" s="27"/>
      <c r="D145" s="27"/>
      <c r="E145" s="27"/>
      <c r="F145" s="27"/>
      <c r="G145" s="27"/>
      <c r="H145" s="27"/>
      <c r="I145" s="27"/>
      <c r="J145" s="191">
        <f t="shared" si="2"/>
        <v>0</v>
      </c>
      <c r="K145" s="27"/>
    </row>
    <row r="146" spans="1:11" x14ac:dyDescent="0.2">
      <c r="A146" s="194" t="s">
        <v>1686</v>
      </c>
      <c r="B146" s="26" t="s">
        <v>426</v>
      </c>
      <c r="C146" s="27"/>
      <c r="D146" s="27"/>
      <c r="E146" s="27"/>
      <c r="F146" s="27"/>
      <c r="G146" s="27"/>
      <c r="H146" s="27"/>
      <c r="I146" s="27"/>
      <c r="J146" s="191">
        <f t="shared" si="2"/>
        <v>0</v>
      </c>
      <c r="K146" s="27"/>
    </row>
    <row r="147" spans="1:11" x14ac:dyDescent="0.2">
      <c r="A147" s="194" t="s">
        <v>1687</v>
      </c>
      <c r="B147" s="26" t="s">
        <v>426</v>
      </c>
      <c r="C147" s="27"/>
      <c r="D147" s="27"/>
      <c r="E147" s="27"/>
      <c r="F147" s="27"/>
      <c r="G147" s="27"/>
      <c r="H147" s="27"/>
      <c r="I147" s="27"/>
      <c r="J147" s="191">
        <f t="shared" si="2"/>
        <v>0</v>
      </c>
      <c r="K147" s="27"/>
    </row>
    <row r="148" spans="1:11" x14ac:dyDescent="0.2">
      <c r="A148" s="194" t="s">
        <v>1688</v>
      </c>
      <c r="B148" s="26" t="s">
        <v>426</v>
      </c>
      <c r="C148" s="49"/>
      <c r="D148" s="27"/>
      <c r="E148" s="27"/>
      <c r="F148" s="27"/>
      <c r="G148" s="27"/>
      <c r="H148" s="27"/>
      <c r="I148" s="27"/>
      <c r="J148" s="191">
        <f t="shared" si="2"/>
        <v>0</v>
      </c>
      <c r="K148" s="27"/>
    </row>
    <row r="149" spans="1:11" x14ac:dyDescent="0.2">
      <c r="A149" s="194" t="s">
        <v>1689</v>
      </c>
      <c r="B149" s="26" t="s">
        <v>426</v>
      </c>
      <c r="C149" s="27"/>
      <c r="D149" s="27"/>
      <c r="E149" s="27"/>
      <c r="F149" s="27"/>
      <c r="G149" s="27"/>
      <c r="H149" s="27"/>
      <c r="I149" s="27"/>
      <c r="J149" s="191">
        <f t="shared" si="2"/>
        <v>0</v>
      </c>
      <c r="K149" s="27"/>
    </row>
    <row r="150" spans="1:11" x14ac:dyDescent="0.2">
      <c r="A150" s="194" t="s">
        <v>1690</v>
      </c>
      <c r="B150" s="26" t="s">
        <v>426</v>
      </c>
      <c r="C150" s="27"/>
      <c r="D150" s="27"/>
      <c r="E150" s="27"/>
      <c r="F150" s="27"/>
      <c r="G150" s="27"/>
      <c r="H150" s="27"/>
      <c r="I150" s="27"/>
      <c r="J150" s="191">
        <f t="shared" si="2"/>
        <v>0</v>
      </c>
      <c r="K150" s="27"/>
    </row>
    <row r="151" spans="1:11" x14ac:dyDescent="0.2">
      <c r="A151" s="194" t="s">
        <v>1691</v>
      </c>
      <c r="B151" s="26" t="s">
        <v>426</v>
      </c>
      <c r="C151" s="27"/>
      <c r="D151" s="27"/>
      <c r="E151" s="27"/>
      <c r="F151" s="27"/>
      <c r="G151" s="27"/>
      <c r="H151" s="27"/>
      <c r="I151" s="27"/>
      <c r="J151" s="191">
        <f t="shared" si="2"/>
        <v>0</v>
      </c>
      <c r="K151" s="27"/>
    </row>
    <row r="152" spans="1:11" x14ac:dyDescent="0.2">
      <c r="A152" s="194" t="s">
        <v>1692</v>
      </c>
      <c r="B152" s="26" t="s">
        <v>426</v>
      </c>
      <c r="C152" s="27"/>
      <c r="D152" s="27"/>
      <c r="E152" s="27"/>
      <c r="F152" s="27"/>
      <c r="G152" s="27"/>
      <c r="H152" s="27"/>
      <c r="I152" s="27"/>
      <c r="J152" s="191">
        <f t="shared" si="2"/>
        <v>0</v>
      </c>
      <c r="K152" s="27"/>
    </row>
    <row r="153" spans="1:11" x14ac:dyDescent="0.2">
      <c r="A153" s="194" t="s">
        <v>1693</v>
      </c>
      <c r="B153" s="26" t="s">
        <v>426</v>
      </c>
      <c r="C153" s="27"/>
      <c r="D153" s="27"/>
      <c r="E153" s="27"/>
      <c r="F153" s="27"/>
      <c r="G153" s="27"/>
      <c r="H153" s="27"/>
      <c r="I153" s="27"/>
      <c r="J153" s="191">
        <f t="shared" si="2"/>
        <v>0</v>
      </c>
      <c r="K153" s="27"/>
    </row>
    <row r="154" spans="1:11" x14ac:dyDescent="0.2">
      <c r="A154" s="194" t="s">
        <v>1694</v>
      </c>
      <c r="B154" s="26" t="s">
        <v>426</v>
      </c>
      <c r="C154" s="27"/>
      <c r="D154" s="27"/>
      <c r="E154" s="27"/>
      <c r="F154" s="27"/>
      <c r="G154" s="27"/>
      <c r="H154" s="27"/>
      <c r="I154" s="27"/>
      <c r="J154" s="191">
        <f t="shared" si="2"/>
        <v>0</v>
      </c>
      <c r="K154" s="27"/>
    </row>
    <row r="155" spans="1:11" x14ac:dyDescent="0.2">
      <c r="A155" s="194" t="s">
        <v>1695</v>
      </c>
      <c r="B155" s="26" t="s">
        <v>426</v>
      </c>
      <c r="C155" s="27"/>
      <c r="D155" s="27"/>
      <c r="E155" s="27"/>
      <c r="F155" s="27"/>
      <c r="G155" s="27"/>
      <c r="H155" s="27"/>
      <c r="I155" s="27"/>
      <c r="J155" s="191">
        <f t="shared" si="2"/>
        <v>0</v>
      </c>
      <c r="K155" s="27"/>
    </row>
    <row r="156" spans="1:11" x14ac:dyDescent="0.2">
      <c r="A156" s="194" t="s">
        <v>1696</v>
      </c>
      <c r="B156" s="26" t="s">
        <v>426</v>
      </c>
      <c r="C156" s="27"/>
      <c r="D156" s="27"/>
      <c r="E156" s="27"/>
      <c r="F156" s="27"/>
      <c r="G156" s="27"/>
      <c r="H156" s="27"/>
      <c r="I156" s="27"/>
      <c r="J156" s="191">
        <f t="shared" si="2"/>
        <v>0</v>
      </c>
      <c r="K156" s="27"/>
    </row>
    <row r="157" spans="1:11" x14ac:dyDescent="0.2">
      <c r="A157" s="194" t="s">
        <v>1697</v>
      </c>
      <c r="B157" s="26" t="s">
        <v>426</v>
      </c>
      <c r="C157" s="27"/>
      <c r="D157" s="27"/>
      <c r="E157" s="27"/>
      <c r="F157" s="27"/>
      <c r="G157" s="27"/>
      <c r="H157" s="27"/>
      <c r="I157" s="27"/>
      <c r="J157" s="191">
        <f t="shared" ref="J157:J220" si="3">SUM(D157:I157)-F157</f>
        <v>0</v>
      </c>
      <c r="K157" s="27"/>
    </row>
    <row r="158" spans="1:11" x14ac:dyDescent="0.2">
      <c r="A158" s="194" t="s">
        <v>1698</v>
      </c>
      <c r="B158" s="26" t="s">
        <v>426</v>
      </c>
      <c r="C158" s="27"/>
      <c r="D158" s="27"/>
      <c r="E158" s="27"/>
      <c r="F158" s="27"/>
      <c r="G158" s="27"/>
      <c r="H158" s="27"/>
      <c r="I158" s="27"/>
      <c r="J158" s="191">
        <f t="shared" si="3"/>
        <v>0</v>
      </c>
      <c r="K158" s="27"/>
    </row>
    <row r="159" spans="1:11" x14ac:dyDescent="0.2">
      <c r="A159" s="194" t="s">
        <v>1699</v>
      </c>
      <c r="B159" s="26" t="s">
        <v>426</v>
      </c>
      <c r="C159" s="27"/>
      <c r="D159" s="27"/>
      <c r="E159" s="27"/>
      <c r="F159" s="27"/>
      <c r="G159" s="27"/>
      <c r="H159" s="27"/>
      <c r="I159" s="27"/>
      <c r="J159" s="191">
        <f t="shared" si="3"/>
        <v>0</v>
      </c>
      <c r="K159" s="27"/>
    </row>
    <row r="160" spans="1:11" x14ac:dyDescent="0.2">
      <c r="A160" s="194" t="s">
        <v>1700</v>
      </c>
      <c r="B160" s="26" t="s">
        <v>426</v>
      </c>
      <c r="C160" s="27"/>
      <c r="D160" s="27"/>
      <c r="E160" s="27"/>
      <c r="F160" s="27"/>
      <c r="G160" s="27"/>
      <c r="H160" s="27"/>
      <c r="I160" s="27"/>
      <c r="J160" s="191">
        <f t="shared" si="3"/>
        <v>0</v>
      </c>
      <c r="K160" s="27"/>
    </row>
    <row r="161" spans="1:11" x14ac:dyDescent="0.2">
      <c r="A161" s="194" t="s">
        <v>1701</v>
      </c>
      <c r="B161" s="26" t="s">
        <v>426</v>
      </c>
      <c r="C161" s="27"/>
      <c r="D161" s="27"/>
      <c r="E161" s="27"/>
      <c r="F161" s="27"/>
      <c r="G161" s="27"/>
      <c r="H161" s="27"/>
      <c r="I161" s="27"/>
      <c r="J161" s="191">
        <f t="shared" si="3"/>
        <v>0</v>
      </c>
      <c r="K161" s="27"/>
    </row>
    <row r="162" spans="1:11" x14ac:dyDescent="0.2">
      <c r="A162" s="194" t="s">
        <v>1702</v>
      </c>
      <c r="B162" s="26" t="s">
        <v>426</v>
      </c>
      <c r="C162" s="27"/>
      <c r="D162" s="27"/>
      <c r="E162" s="27"/>
      <c r="F162" s="27"/>
      <c r="G162" s="27"/>
      <c r="H162" s="27"/>
      <c r="I162" s="27"/>
      <c r="J162" s="191">
        <f t="shared" si="3"/>
        <v>0</v>
      </c>
      <c r="K162" s="27"/>
    </row>
    <row r="163" spans="1:11" x14ac:dyDescent="0.2">
      <c r="A163" s="194" t="s">
        <v>1703</v>
      </c>
      <c r="B163" s="26" t="s">
        <v>426</v>
      </c>
      <c r="C163" s="49"/>
      <c r="D163" s="27"/>
      <c r="E163" s="27"/>
      <c r="F163" s="27"/>
      <c r="G163" s="27"/>
      <c r="H163" s="27"/>
      <c r="I163" s="27"/>
      <c r="J163" s="191">
        <f t="shared" si="3"/>
        <v>0</v>
      </c>
      <c r="K163" s="27"/>
    </row>
    <row r="164" spans="1:11" x14ac:dyDescent="0.2">
      <c r="A164" s="194" t="s">
        <v>1704</v>
      </c>
      <c r="B164" s="26" t="s">
        <v>426</v>
      </c>
      <c r="C164" s="27"/>
      <c r="D164" s="27"/>
      <c r="E164" s="27"/>
      <c r="F164" s="27"/>
      <c r="G164" s="27"/>
      <c r="H164" s="27"/>
      <c r="I164" s="27"/>
      <c r="J164" s="191">
        <f t="shared" si="3"/>
        <v>0</v>
      </c>
      <c r="K164" s="27"/>
    </row>
    <row r="165" spans="1:11" x14ac:dyDescent="0.2">
      <c r="A165" s="194" t="s">
        <v>1705</v>
      </c>
      <c r="B165" s="26" t="s">
        <v>426</v>
      </c>
      <c r="C165" s="27"/>
      <c r="D165" s="27"/>
      <c r="E165" s="27"/>
      <c r="F165" s="27"/>
      <c r="G165" s="27"/>
      <c r="H165" s="27"/>
      <c r="I165" s="27"/>
      <c r="J165" s="191">
        <f t="shared" si="3"/>
        <v>0</v>
      </c>
      <c r="K165" s="27"/>
    </row>
    <row r="166" spans="1:11" x14ac:dyDescent="0.2">
      <c r="A166" s="194" t="s">
        <v>1706</v>
      </c>
      <c r="B166" s="26" t="s">
        <v>426</v>
      </c>
      <c r="C166" s="27"/>
      <c r="D166" s="27"/>
      <c r="E166" s="27"/>
      <c r="F166" s="27"/>
      <c r="G166" s="27"/>
      <c r="H166" s="27"/>
      <c r="I166" s="27"/>
      <c r="J166" s="191">
        <f t="shared" si="3"/>
        <v>0</v>
      </c>
      <c r="K166" s="27"/>
    </row>
    <row r="167" spans="1:11" x14ac:dyDescent="0.2">
      <c r="A167" s="194" t="s">
        <v>1707</v>
      </c>
      <c r="B167" s="26" t="s">
        <v>426</v>
      </c>
      <c r="C167" s="27"/>
      <c r="D167" s="27"/>
      <c r="E167" s="27"/>
      <c r="F167" s="27"/>
      <c r="G167" s="27"/>
      <c r="H167" s="27"/>
      <c r="I167" s="27"/>
      <c r="J167" s="191">
        <f t="shared" si="3"/>
        <v>0</v>
      </c>
      <c r="K167" s="27"/>
    </row>
    <row r="168" spans="1:11" x14ac:dyDescent="0.2">
      <c r="A168" s="194" t="s">
        <v>1708</v>
      </c>
      <c r="B168" s="26" t="s">
        <v>426</v>
      </c>
      <c r="C168" s="27"/>
      <c r="D168" s="27"/>
      <c r="E168" s="27"/>
      <c r="F168" s="27"/>
      <c r="G168" s="27"/>
      <c r="H168" s="27"/>
      <c r="I168" s="27"/>
      <c r="J168" s="191">
        <f t="shared" si="3"/>
        <v>0</v>
      </c>
      <c r="K168" s="27"/>
    </row>
    <row r="169" spans="1:11" x14ac:dyDescent="0.2">
      <c r="A169" s="194" t="s">
        <v>1709</v>
      </c>
      <c r="B169" s="26" t="s">
        <v>426</v>
      </c>
      <c r="C169" s="27"/>
      <c r="D169" s="27"/>
      <c r="E169" s="27"/>
      <c r="F169" s="27"/>
      <c r="G169" s="27"/>
      <c r="H169" s="27"/>
      <c r="I169" s="27"/>
      <c r="J169" s="191">
        <f t="shared" si="3"/>
        <v>0</v>
      </c>
      <c r="K169" s="27"/>
    </row>
    <row r="170" spans="1:11" x14ac:dyDescent="0.2">
      <c r="A170" s="194" t="s">
        <v>1710</v>
      </c>
      <c r="B170" s="26" t="s">
        <v>426</v>
      </c>
      <c r="C170" s="27"/>
      <c r="D170" s="27"/>
      <c r="E170" s="27"/>
      <c r="F170" s="27"/>
      <c r="G170" s="27"/>
      <c r="H170" s="27"/>
      <c r="I170" s="27"/>
      <c r="J170" s="191">
        <f t="shared" si="3"/>
        <v>0</v>
      </c>
      <c r="K170" s="27"/>
    </row>
    <row r="171" spans="1:11" x14ac:dyDescent="0.2">
      <c r="A171" s="194" t="s">
        <v>1711</v>
      </c>
      <c r="B171" s="26" t="s">
        <v>426</v>
      </c>
      <c r="C171" s="27"/>
      <c r="D171" s="27"/>
      <c r="E171" s="27"/>
      <c r="F171" s="27"/>
      <c r="G171" s="27"/>
      <c r="H171" s="27"/>
      <c r="I171" s="27"/>
      <c r="J171" s="191">
        <f t="shared" si="3"/>
        <v>0</v>
      </c>
      <c r="K171" s="27"/>
    </row>
    <row r="172" spans="1:11" x14ac:dyDescent="0.2">
      <c r="A172" s="194" t="s">
        <v>1712</v>
      </c>
      <c r="B172" s="26" t="s">
        <v>426</v>
      </c>
      <c r="C172" s="27"/>
      <c r="D172" s="27"/>
      <c r="E172" s="27"/>
      <c r="F172" s="27"/>
      <c r="G172" s="27"/>
      <c r="H172" s="27"/>
      <c r="I172" s="27"/>
      <c r="J172" s="191">
        <f t="shared" si="3"/>
        <v>0</v>
      </c>
      <c r="K172" s="27"/>
    </row>
    <row r="173" spans="1:11" x14ac:dyDescent="0.2">
      <c r="A173" s="194" t="s">
        <v>1713</v>
      </c>
      <c r="B173" s="26" t="s">
        <v>426</v>
      </c>
      <c r="C173" s="27"/>
      <c r="D173" s="27"/>
      <c r="E173" s="27"/>
      <c r="F173" s="27"/>
      <c r="G173" s="27"/>
      <c r="H173" s="27"/>
      <c r="I173" s="27"/>
      <c r="J173" s="191">
        <f t="shared" si="3"/>
        <v>0</v>
      </c>
      <c r="K173" s="27"/>
    </row>
    <row r="174" spans="1:11" x14ac:dyDescent="0.2">
      <c r="A174" s="194" t="s">
        <v>1714</v>
      </c>
      <c r="B174" s="26" t="s">
        <v>426</v>
      </c>
      <c r="C174" s="27"/>
      <c r="D174" s="27"/>
      <c r="E174" s="27"/>
      <c r="F174" s="27"/>
      <c r="G174" s="27"/>
      <c r="H174" s="27"/>
      <c r="I174" s="27"/>
      <c r="J174" s="191">
        <f t="shared" si="3"/>
        <v>0</v>
      </c>
      <c r="K174" s="27"/>
    </row>
    <row r="175" spans="1:11" x14ac:dyDescent="0.2">
      <c r="A175" s="194" t="s">
        <v>1715</v>
      </c>
      <c r="B175" s="26" t="s">
        <v>426</v>
      </c>
      <c r="C175" s="27"/>
      <c r="D175" s="27"/>
      <c r="E175" s="27"/>
      <c r="F175" s="27"/>
      <c r="G175" s="27"/>
      <c r="H175" s="27"/>
      <c r="I175" s="27"/>
      <c r="J175" s="191">
        <f t="shared" si="3"/>
        <v>0</v>
      </c>
      <c r="K175" s="27"/>
    </row>
    <row r="176" spans="1:11" x14ac:dyDescent="0.2">
      <c r="A176" s="194" t="s">
        <v>1716</v>
      </c>
      <c r="B176" s="26" t="s">
        <v>426</v>
      </c>
      <c r="C176" s="27"/>
      <c r="D176" s="27"/>
      <c r="E176" s="27"/>
      <c r="F176" s="27"/>
      <c r="G176" s="27"/>
      <c r="H176" s="27"/>
      <c r="I176" s="27"/>
      <c r="J176" s="191">
        <f t="shared" si="3"/>
        <v>0</v>
      </c>
      <c r="K176" s="27"/>
    </row>
    <row r="177" spans="1:11" x14ac:dyDescent="0.2">
      <c r="A177" s="194" t="s">
        <v>1717</v>
      </c>
      <c r="B177" s="26" t="s">
        <v>426</v>
      </c>
      <c r="C177" s="27"/>
      <c r="D177" s="27"/>
      <c r="E177" s="27"/>
      <c r="F177" s="27"/>
      <c r="G177" s="27"/>
      <c r="H177" s="27"/>
      <c r="I177" s="27"/>
      <c r="J177" s="191">
        <f t="shared" si="3"/>
        <v>0</v>
      </c>
      <c r="K177" s="27"/>
    </row>
    <row r="178" spans="1:11" x14ac:dyDescent="0.2">
      <c r="A178" s="194" t="s">
        <v>1718</v>
      </c>
      <c r="B178" s="26" t="s">
        <v>426</v>
      </c>
      <c r="C178" s="49"/>
      <c r="D178" s="27"/>
      <c r="E178" s="27"/>
      <c r="F178" s="27"/>
      <c r="G178" s="27"/>
      <c r="H178" s="27"/>
      <c r="I178" s="27"/>
      <c r="J178" s="191">
        <f t="shared" si="3"/>
        <v>0</v>
      </c>
      <c r="K178" s="27"/>
    </row>
    <row r="179" spans="1:11" x14ac:dyDescent="0.2">
      <c r="A179" s="194" t="s">
        <v>1719</v>
      </c>
      <c r="B179" s="26" t="s">
        <v>426</v>
      </c>
      <c r="C179" s="27"/>
      <c r="D179" s="27"/>
      <c r="E179" s="27"/>
      <c r="F179" s="27"/>
      <c r="G179" s="27"/>
      <c r="H179" s="27"/>
      <c r="I179" s="27"/>
      <c r="J179" s="191">
        <f t="shared" si="3"/>
        <v>0</v>
      </c>
      <c r="K179" s="27"/>
    </row>
    <row r="180" spans="1:11" x14ac:dyDescent="0.2">
      <c r="A180" s="194" t="s">
        <v>1720</v>
      </c>
      <c r="B180" s="26" t="s">
        <v>426</v>
      </c>
      <c r="C180" s="27"/>
      <c r="D180" s="27"/>
      <c r="E180" s="27"/>
      <c r="F180" s="27"/>
      <c r="G180" s="27"/>
      <c r="H180" s="27"/>
      <c r="I180" s="27"/>
      <c r="J180" s="191">
        <f t="shared" si="3"/>
        <v>0</v>
      </c>
      <c r="K180" s="27"/>
    </row>
    <row r="181" spans="1:11" x14ac:dyDescent="0.2">
      <c r="A181" s="194" t="s">
        <v>1721</v>
      </c>
      <c r="B181" s="26" t="s">
        <v>426</v>
      </c>
      <c r="C181" s="27"/>
      <c r="D181" s="27"/>
      <c r="E181" s="27"/>
      <c r="F181" s="27"/>
      <c r="G181" s="27"/>
      <c r="H181" s="27"/>
      <c r="I181" s="27"/>
      <c r="J181" s="191">
        <f t="shared" si="3"/>
        <v>0</v>
      </c>
      <c r="K181" s="27"/>
    </row>
    <row r="182" spans="1:11" x14ac:dyDescent="0.2">
      <c r="A182" s="194" t="s">
        <v>1722</v>
      </c>
      <c r="B182" s="26" t="s">
        <v>426</v>
      </c>
      <c r="C182" s="27"/>
      <c r="D182" s="27"/>
      <c r="E182" s="27"/>
      <c r="F182" s="27"/>
      <c r="G182" s="27"/>
      <c r="H182" s="27"/>
      <c r="I182" s="27"/>
      <c r="J182" s="191">
        <f t="shared" si="3"/>
        <v>0</v>
      </c>
      <c r="K182" s="27"/>
    </row>
    <row r="183" spans="1:11" x14ac:dyDescent="0.2">
      <c r="A183" s="194" t="s">
        <v>1723</v>
      </c>
      <c r="B183" s="26" t="s">
        <v>426</v>
      </c>
      <c r="C183" s="27"/>
      <c r="D183" s="27"/>
      <c r="E183" s="27"/>
      <c r="F183" s="27"/>
      <c r="G183" s="27"/>
      <c r="H183" s="27"/>
      <c r="I183" s="27"/>
      <c r="J183" s="191">
        <f t="shared" si="3"/>
        <v>0</v>
      </c>
      <c r="K183" s="27"/>
    </row>
    <row r="184" spans="1:11" x14ac:dyDescent="0.2">
      <c r="A184" s="194" t="s">
        <v>1724</v>
      </c>
      <c r="B184" s="26" t="s">
        <v>426</v>
      </c>
      <c r="C184" s="27"/>
      <c r="D184" s="27"/>
      <c r="E184" s="27"/>
      <c r="F184" s="27"/>
      <c r="G184" s="27"/>
      <c r="H184" s="27"/>
      <c r="I184" s="27"/>
      <c r="J184" s="191">
        <f t="shared" si="3"/>
        <v>0</v>
      </c>
      <c r="K184" s="27"/>
    </row>
    <row r="185" spans="1:11" x14ac:dyDescent="0.2">
      <c r="A185" s="194" t="s">
        <v>1725</v>
      </c>
      <c r="B185" s="26" t="s">
        <v>426</v>
      </c>
      <c r="C185" s="27"/>
      <c r="D185" s="27"/>
      <c r="E185" s="27"/>
      <c r="F185" s="27"/>
      <c r="G185" s="27"/>
      <c r="H185" s="27"/>
      <c r="I185" s="27"/>
      <c r="J185" s="191">
        <f t="shared" si="3"/>
        <v>0</v>
      </c>
      <c r="K185" s="27"/>
    </row>
    <row r="186" spans="1:11" x14ac:dyDescent="0.2">
      <c r="A186" s="194" t="s">
        <v>1726</v>
      </c>
      <c r="B186" s="26" t="s">
        <v>426</v>
      </c>
      <c r="C186" s="27"/>
      <c r="D186" s="27"/>
      <c r="E186" s="27"/>
      <c r="F186" s="27"/>
      <c r="G186" s="27"/>
      <c r="H186" s="27"/>
      <c r="I186" s="27"/>
      <c r="J186" s="191">
        <f t="shared" si="3"/>
        <v>0</v>
      </c>
      <c r="K186" s="27"/>
    </row>
    <row r="187" spans="1:11" x14ac:dyDescent="0.2">
      <c r="A187" s="194" t="s">
        <v>1727</v>
      </c>
      <c r="B187" s="26" t="s">
        <v>426</v>
      </c>
      <c r="C187" s="27"/>
      <c r="D187" s="27"/>
      <c r="E187" s="27"/>
      <c r="F187" s="27"/>
      <c r="G187" s="27"/>
      <c r="H187" s="27"/>
      <c r="I187" s="27"/>
      <c r="J187" s="191">
        <f t="shared" si="3"/>
        <v>0</v>
      </c>
      <c r="K187" s="27"/>
    </row>
    <row r="188" spans="1:11" x14ac:dyDescent="0.2">
      <c r="A188" s="194" t="s">
        <v>1728</v>
      </c>
      <c r="B188" s="26" t="s">
        <v>426</v>
      </c>
      <c r="C188" s="27"/>
      <c r="D188" s="27"/>
      <c r="E188" s="27"/>
      <c r="F188" s="27"/>
      <c r="G188" s="27"/>
      <c r="H188" s="27"/>
      <c r="I188" s="27"/>
      <c r="J188" s="191">
        <f t="shared" si="3"/>
        <v>0</v>
      </c>
      <c r="K188" s="27"/>
    </row>
    <row r="189" spans="1:11" x14ac:dyDescent="0.2">
      <c r="A189" s="194" t="s">
        <v>1729</v>
      </c>
      <c r="B189" s="26" t="s">
        <v>426</v>
      </c>
      <c r="C189" s="27"/>
      <c r="D189" s="27"/>
      <c r="E189" s="27"/>
      <c r="F189" s="27"/>
      <c r="G189" s="27"/>
      <c r="H189" s="27"/>
      <c r="I189" s="27"/>
      <c r="J189" s="191">
        <f t="shared" si="3"/>
        <v>0</v>
      </c>
      <c r="K189" s="27"/>
    </row>
    <row r="190" spans="1:11" x14ac:dyDescent="0.2">
      <c r="A190" s="194" t="s">
        <v>1730</v>
      </c>
      <c r="B190" s="26" t="s">
        <v>426</v>
      </c>
      <c r="C190" s="27"/>
      <c r="D190" s="27"/>
      <c r="E190" s="27"/>
      <c r="F190" s="27"/>
      <c r="G190" s="27"/>
      <c r="H190" s="27"/>
      <c r="I190" s="27"/>
      <c r="J190" s="191">
        <f t="shared" si="3"/>
        <v>0</v>
      </c>
      <c r="K190" s="27"/>
    </row>
    <row r="191" spans="1:11" x14ac:dyDescent="0.2">
      <c r="A191" s="194" t="s">
        <v>1731</v>
      </c>
      <c r="B191" s="26" t="s">
        <v>426</v>
      </c>
      <c r="C191" s="27"/>
      <c r="D191" s="27"/>
      <c r="E191" s="27"/>
      <c r="F191" s="27"/>
      <c r="G191" s="27"/>
      <c r="H191" s="27"/>
      <c r="I191" s="27"/>
      <c r="J191" s="191">
        <f t="shared" si="3"/>
        <v>0</v>
      </c>
      <c r="K191" s="27"/>
    </row>
    <row r="192" spans="1:11" x14ac:dyDescent="0.2">
      <c r="A192" s="194" t="s">
        <v>1732</v>
      </c>
      <c r="B192" s="26" t="s">
        <v>426</v>
      </c>
      <c r="C192" s="27"/>
      <c r="D192" s="27"/>
      <c r="E192" s="27"/>
      <c r="F192" s="27"/>
      <c r="G192" s="27"/>
      <c r="H192" s="27"/>
      <c r="I192" s="27"/>
      <c r="J192" s="191">
        <f t="shared" si="3"/>
        <v>0</v>
      </c>
      <c r="K192" s="27"/>
    </row>
    <row r="193" spans="1:11" x14ac:dyDescent="0.2">
      <c r="A193" s="194" t="s">
        <v>1733</v>
      </c>
      <c r="B193" s="26" t="s">
        <v>426</v>
      </c>
      <c r="C193" s="49"/>
      <c r="D193" s="27"/>
      <c r="E193" s="27"/>
      <c r="F193" s="27"/>
      <c r="G193" s="27"/>
      <c r="H193" s="27"/>
      <c r="I193" s="27"/>
      <c r="J193" s="191">
        <f t="shared" si="3"/>
        <v>0</v>
      </c>
      <c r="K193" s="27"/>
    </row>
    <row r="194" spans="1:11" x14ac:dyDescent="0.2">
      <c r="A194" s="194" t="s">
        <v>1734</v>
      </c>
      <c r="B194" s="26" t="s">
        <v>426</v>
      </c>
      <c r="C194" s="27"/>
      <c r="D194" s="27"/>
      <c r="E194" s="27"/>
      <c r="F194" s="27"/>
      <c r="G194" s="27"/>
      <c r="H194" s="27"/>
      <c r="I194" s="27"/>
      <c r="J194" s="191">
        <f t="shared" si="3"/>
        <v>0</v>
      </c>
      <c r="K194" s="27"/>
    </row>
    <row r="195" spans="1:11" x14ac:dyDescent="0.2">
      <c r="A195" s="194" t="s">
        <v>1735</v>
      </c>
      <c r="B195" s="26" t="s">
        <v>426</v>
      </c>
      <c r="C195" s="27"/>
      <c r="D195" s="27"/>
      <c r="E195" s="27"/>
      <c r="F195" s="27"/>
      <c r="G195" s="27"/>
      <c r="H195" s="27"/>
      <c r="I195" s="27"/>
      <c r="J195" s="191">
        <f t="shared" si="3"/>
        <v>0</v>
      </c>
      <c r="K195" s="27"/>
    </row>
    <row r="196" spans="1:11" x14ac:dyDescent="0.2">
      <c r="A196" s="194" t="s">
        <v>1736</v>
      </c>
      <c r="B196" s="26" t="s">
        <v>426</v>
      </c>
      <c r="C196" s="27"/>
      <c r="D196" s="27"/>
      <c r="E196" s="27"/>
      <c r="F196" s="27"/>
      <c r="G196" s="27"/>
      <c r="H196" s="27"/>
      <c r="I196" s="27"/>
      <c r="J196" s="191">
        <f t="shared" si="3"/>
        <v>0</v>
      </c>
      <c r="K196" s="27"/>
    </row>
    <row r="197" spans="1:11" x14ac:dyDescent="0.2">
      <c r="A197" s="194" t="s">
        <v>1737</v>
      </c>
      <c r="B197" s="26" t="s">
        <v>426</v>
      </c>
      <c r="C197" s="27"/>
      <c r="D197" s="27"/>
      <c r="E197" s="27"/>
      <c r="F197" s="27"/>
      <c r="G197" s="27"/>
      <c r="H197" s="27"/>
      <c r="I197" s="27"/>
      <c r="J197" s="191">
        <f t="shared" si="3"/>
        <v>0</v>
      </c>
      <c r="K197" s="27"/>
    </row>
    <row r="198" spans="1:11" x14ac:dyDescent="0.2">
      <c r="A198" s="194" t="s">
        <v>1738</v>
      </c>
      <c r="B198" s="26" t="s">
        <v>426</v>
      </c>
      <c r="C198" s="27"/>
      <c r="D198" s="27"/>
      <c r="E198" s="27"/>
      <c r="F198" s="27"/>
      <c r="G198" s="27"/>
      <c r="H198" s="27"/>
      <c r="I198" s="27"/>
      <c r="J198" s="191">
        <f t="shared" si="3"/>
        <v>0</v>
      </c>
      <c r="K198" s="27"/>
    </row>
    <row r="199" spans="1:11" x14ac:dyDescent="0.2">
      <c r="A199" s="194" t="s">
        <v>1739</v>
      </c>
      <c r="B199" s="26" t="s">
        <v>426</v>
      </c>
      <c r="C199" s="27"/>
      <c r="D199" s="27"/>
      <c r="E199" s="27"/>
      <c r="F199" s="27"/>
      <c r="G199" s="27"/>
      <c r="H199" s="27"/>
      <c r="I199" s="27"/>
      <c r="J199" s="191">
        <f t="shared" si="3"/>
        <v>0</v>
      </c>
      <c r="K199" s="27"/>
    </row>
    <row r="200" spans="1:11" x14ac:dyDescent="0.2">
      <c r="A200" s="194" t="s">
        <v>1740</v>
      </c>
      <c r="B200" s="26" t="s">
        <v>426</v>
      </c>
      <c r="C200" s="27"/>
      <c r="D200" s="27"/>
      <c r="E200" s="27"/>
      <c r="F200" s="27"/>
      <c r="G200" s="27"/>
      <c r="H200" s="27"/>
      <c r="I200" s="27"/>
      <c r="J200" s="191">
        <f t="shared" si="3"/>
        <v>0</v>
      </c>
      <c r="K200" s="27"/>
    </row>
    <row r="201" spans="1:11" x14ac:dyDescent="0.2">
      <c r="A201" s="194" t="s">
        <v>1741</v>
      </c>
      <c r="B201" s="26" t="s">
        <v>426</v>
      </c>
      <c r="C201" s="27"/>
      <c r="D201" s="27"/>
      <c r="E201" s="27"/>
      <c r="F201" s="27"/>
      <c r="G201" s="27"/>
      <c r="H201" s="27"/>
      <c r="I201" s="27"/>
      <c r="J201" s="191">
        <f t="shared" si="3"/>
        <v>0</v>
      </c>
      <c r="K201" s="27"/>
    </row>
    <row r="202" spans="1:11" x14ac:dyDescent="0.2">
      <c r="A202" s="194" t="s">
        <v>1742</v>
      </c>
      <c r="B202" s="26" t="s">
        <v>426</v>
      </c>
      <c r="C202" s="27"/>
      <c r="D202" s="27"/>
      <c r="E202" s="27"/>
      <c r="F202" s="27"/>
      <c r="G202" s="27"/>
      <c r="H202" s="27"/>
      <c r="I202" s="27"/>
      <c r="J202" s="191">
        <f t="shared" si="3"/>
        <v>0</v>
      </c>
      <c r="K202" s="27"/>
    </row>
    <row r="203" spans="1:11" x14ac:dyDescent="0.2">
      <c r="A203" s="194" t="s">
        <v>1743</v>
      </c>
      <c r="B203" s="26" t="s">
        <v>426</v>
      </c>
      <c r="C203" s="27"/>
      <c r="D203" s="27"/>
      <c r="E203" s="27"/>
      <c r="F203" s="27"/>
      <c r="G203" s="27"/>
      <c r="H203" s="27"/>
      <c r="I203" s="27"/>
      <c r="J203" s="191">
        <f t="shared" si="3"/>
        <v>0</v>
      </c>
      <c r="K203" s="27"/>
    </row>
    <row r="204" spans="1:11" x14ac:dyDescent="0.2">
      <c r="A204" s="194" t="s">
        <v>1744</v>
      </c>
      <c r="B204" s="26" t="s">
        <v>426</v>
      </c>
      <c r="C204" s="27"/>
      <c r="D204" s="27"/>
      <c r="E204" s="27"/>
      <c r="F204" s="27"/>
      <c r="G204" s="27"/>
      <c r="H204" s="27"/>
      <c r="I204" s="27"/>
      <c r="J204" s="191">
        <f t="shared" si="3"/>
        <v>0</v>
      </c>
      <c r="K204" s="27"/>
    </row>
    <row r="205" spans="1:11" x14ac:dyDescent="0.2">
      <c r="A205" s="194" t="s">
        <v>1745</v>
      </c>
      <c r="B205" s="26" t="s">
        <v>426</v>
      </c>
      <c r="C205" s="27"/>
      <c r="D205" s="27"/>
      <c r="E205" s="27"/>
      <c r="F205" s="27"/>
      <c r="G205" s="27"/>
      <c r="H205" s="27"/>
      <c r="I205" s="27"/>
      <c r="J205" s="191">
        <f t="shared" si="3"/>
        <v>0</v>
      </c>
      <c r="K205" s="27"/>
    </row>
    <row r="206" spans="1:11" x14ac:dyDescent="0.2">
      <c r="A206" s="194" t="s">
        <v>1746</v>
      </c>
      <c r="B206" s="26" t="s">
        <v>426</v>
      </c>
      <c r="C206" s="27"/>
      <c r="D206" s="27"/>
      <c r="E206" s="27"/>
      <c r="F206" s="27"/>
      <c r="G206" s="27"/>
      <c r="H206" s="27"/>
      <c r="I206" s="27"/>
      <c r="J206" s="191">
        <f t="shared" si="3"/>
        <v>0</v>
      </c>
      <c r="K206" s="27"/>
    </row>
    <row r="207" spans="1:11" x14ac:dyDescent="0.2">
      <c r="A207" s="194" t="s">
        <v>1747</v>
      </c>
      <c r="B207" s="26" t="s">
        <v>426</v>
      </c>
      <c r="C207" s="27"/>
      <c r="D207" s="27"/>
      <c r="E207" s="27"/>
      <c r="F207" s="27"/>
      <c r="G207" s="27"/>
      <c r="H207" s="27"/>
      <c r="I207" s="27"/>
      <c r="J207" s="191">
        <f t="shared" si="3"/>
        <v>0</v>
      </c>
      <c r="K207" s="27"/>
    </row>
    <row r="208" spans="1:11" x14ac:dyDescent="0.2">
      <c r="A208" s="194" t="s">
        <v>1748</v>
      </c>
      <c r="B208" s="26" t="s">
        <v>426</v>
      </c>
      <c r="C208" s="49"/>
      <c r="D208" s="27"/>
      <c r="E208" s="27"/>
      <c r="F208" s="27"/>
      <c r="G208" s="27"/>
      <c r="H208" s="27"/>
      <c r="I208" s="27"/>
      <c r="J208" s="191">
        <f t="shared" si="3"/>
        <v>0</v>
      </c>
      <c r="K208" s="27"/>
    </row>
    <row r="209" spans="1:11" x14ac:dyDescent="0.2">
      <c r="A209" s="194" t="s">
        <v>1749</v>
      </c>
      <c r="B209" s="26" t="s">
        <v>426</v>
      </c>
      <c r="C209" s="27"/>
      <c r="D209" s="27"/>
      <c r="E209" s="27"/>
      <c r="F209" s="27"/>
      <c r="G209" s="27"/>
      <c r="H209" s="27"/>
      <c r="I209" s="27"/>
      <c r="J209" s="191">
        <f t="shared" si="3"/>
        <v>0</v>
      </c>
      <c r="K209" s="27"/>
    </row>
    <row r="210" spans="1:11" x14ac:dyDescent="0.2">
      <c r="A210" s="194" t="s">
        <v>1750</v>
      </c>
      <c r="B210" s="26" t="s">
        <v>426</v>
      </c>
      <c r="C210" s="27"/>
      <c r="D210" s="27"/>
      <c r="E210" s="27"/>
      <c r="F210" s="27"/>
      <c r="G210" s="27"/>
      <c r="H210" s="27"/>
      <c r="I210" s="27"/>
      <c r="J210" s="191">
        <f t="shared" si="3"/>
        <v>0</v>
      </c>
      <c r="K210" s="27"/>
    </row>
    <row r="211" spans="1:11" x14ac:dyDescent="0.2">
      <c r="A211" s="194" t="s">
        <v>1751</v>
      </c>
      <c r="B211" s="26" t="s">
        <v>426</v>
      </c>
      <c r="C211" s="27"/>
      <c r="D211" s="27"/>
      <c r="E211" s="27"/>
      <c r="F211" s="27"/>
      <c r="G211" s="27"/>
      <c r="H211" s="27"/>
      <c r="I211" s="27"/>
      <c r="J211" s="191">
        <f t="shared" si="3"/>
        <v>0</v>
      </c>
      <c r="K211" s="27"/>
    </row>
    <row r="212" spans="1:11" x14ac:dyDescent="0.2">
      <c r="A212" s="194" t="s">
        <v>1752</v>
      </c>
      <c r="B212" s="26" t="s">
        <v>426</v>
      </c>
      <c r="C212" s="27"/>
      <c r="D212" s="27"/>
      <c r="E212" s="27"/>
      <c r="F212" s="27"/>
      <c r="G212" s="27"/>
      <c r="H212" s="27"/>
      <c r="I212" s="27"/>
      <c r="J212" s="191">
        <f t="shared" si="3"/>
        <v>0</v>
      </c>
      <c r="K212" s="27"/>
    </row>
    <row r="213" spans="1:11" x14ac:dyDescent="0.2">
      <c r="A213" s="194" t="s">
        <v>1753</v>
      </c>
      <c r="B213" s="26" t="s">
        <v>426</v>
      </c>
      <c r="C213" s="27"/>
      <c r="D213" s="27"/>
      <c r="E213" s="27"/>
      <c r="F213" s="27"/>
      <c r="G213" s="27"/>
      <c r="H213" s="27"/>
      <c r="I213" s="27"/>
      <c r="J213" s="191">
        <f t="shared" si="3"/>
        <v>0</v>
      </c>
      <c r="K213" s="27"/>
    </row>
    <row r="214" spans="1:11" x14ac:dyDescent="0.2">
      <c r="A214" s="194" t="s">
        <v>1754</v>
      </c>
      <c r="B214" s="26" t="s">
        <v>426</v>
      </c>
      <c r="C214" s="27"/>
      <c r="D214" s="27"/>
      <c r="E214" s="27"/>
      <c r="F214" s="27"/>
      <c r="G214" s="27"/>
      <c r="H214" s="27"/>
      <c r="I214" s="27"/>
      <c r="J214" s="191">
        <f t="shared" si="3"/>
        <v>0</v>
      </c>
      <c r="K214" s="27"/>
    </row>
    <row r="215" spans="1:11" x14ac:dyDescent="0.2">
      <c r="A215" s="194" t="s">
        <v>1755</v>
      </c>
      <c r="B215" s="26" t="s">
        <v>426</v>
      </c>
      <c r="C215" s="27"/>
      <c r="D215" s="27"/>
      <c r="E215" s="27"/>
      <c r="F215" s="27"/>
      <c r="G215" s="27"/>
      <c r="H215" s="27"/>
      <c r="I215" s="27"/>
      <c r="J215" s="191">
        <f t="shared" si="3"/>
        <v>0</v>
      </c>
      <c r="K215" s="27"/>
    </row>
    <row r="216" spans="1:11" x14ac:dyDescent="0.2">
      <c r="A216" s="194" t="s">
        <v>1756</v>
      </c>
      <c r="B216" s="26" t="s">
        <v>426</v>
      </c>
      <c r="C216" s="27"/>
      <c r="D216" s="27"/>
      <c r="E216" s="27"/>
      <c r="F216" s="27"/>
      <c r="G216" s="27"/>
      <c r="H216" s="27"/>
      <c r="I216" s="27"/>
      <c r="J216" s="191">
        <f t="shared" si="3"/>
        <v>0</v>
      </c>
      <c r="K216" s="27"/>
    </row>
    <row r="217" spans="1:11" x14ac:dyDescent="0.2">
      <c r="A217" s="194" t="s">
        <v>1757</v>
      </c>
      <c r="B217" s="26" t="s">
        <v>426</v>
      </c>
      <c r="C217" s="27"/>
      <c r="D217" s="27"/>
      <c r="E217" s="27"/>
      <c r="F217" s="27"/>
      <c r="G217" s="27"/>
      <c r="H217" s="27"/>
      <c r="I217" s="27"/>
      <c r="J217" s="191">
        <f t="shared" si="3"/>
        <v>0</v>
      </c>
      <c r="K217" s="27"/>
    </row>
    <row r="218" spans="1:11" x14ac:dyDescent="0.2">
      <c r="A218" s="194" t="s">
        <v>1758</v>
      </c>
      <c r="B218" s="26" t="s">
        <v>426</v>
      </c>
      <c r="C218" s="27"/>
      <c r="D218" s="27"/>
      <c r="E218" s="27"/>
      <c r="F218" s="27"/>
      <c r="G218" s="27"/>
      <c r="H218" s="27"/>
      <c r="I218" s="27"/>
      <c r="J218" s="191">
        <f t="shared" si="3"/>
        <v>0</v>
      </c>
      <c r="K218" s="27"/>
    </row>
    <row r="219" spans="1:11" x14ac:dyDescent="0.2">
      <c r="A219" s="194" t="s">
        <v>1759</v>
      </c>
      <c r="B219" s="26" t="s">
        <v>426</v>
      </c>
      <c r="C219" s="27"/>
      <c r="D219" s="27"/>
      <c r="E219" s="27"/>
      <c r="F219" s="27"/>
      <c r="G219" s="27"/>
      <c r="H219" s="27"/>
      <c r="I219" s="27"/>
      <c r="J219" s="191">
        <f t="shared" si="3"/>
        <v>0</v>
      </c>
      <c r="K219" s="27"/>
    </row>
    <row r="220" spans="1:11" x14ac:dyDescent="0.2">
      <c r="A220" s="194" t="s">
        <v>1760</v>
      </c>
      <c r="B220" s="26" t="s">
        <v>426</v>
      </c>
      <c r="C220" s="27"/>
      <c r="D220" s="27"/>
      <c r="E220" s="27"/>
      <c r="F220" s="27"/>
      <c r="G220" s="27"/>
      <c r="H220" s="27"/>
      <c r="I220" s="27"/>
      <c r="J220" s="191">
        <f t="shared" si="3"/>
        <v>0</v>
      </c>
      <c r="K220" s="27"/>
    </row>
    <row r="221" spans="1:11" x14ac:dyDescent="0.2">
      <c r="A221" s="194" t="s">
        <v>1761</v>
      </c>
      <c r="B221" s="26" t="s">
        <v>426</v>
      </c>
      <c r="C221" s="27"/>
      <c r="D221" s="27"/>
      <c r="E221" s="27"/>
      <c r="F221" s="27"/>
      <c r="G221" s="27"/>
      <c r="H221" s="27"/>
      <c r="I221" s="27"/>
      <c r="J221" s="191">
        <f t="shared" ref="J221:J261" si="4">SUM(D221:I221)-F221</f>
        <v>0</v>
      </c>
      <c r="K221" s="27"/>
    </row>
    <row r="222" spans="1:11" x14ac:dyDescent="0.2">
      <c r="A222" s="194" t="s">
        <v>1762</v>
      </c>
      <c r="B222" s="26" t="s">
        <v>426</v>
      </c>
      <c r="C222" s="27"/>
      <c r="D222" s="27"/>
      <c r="E222" s="27"/>
      <c r="F222" s="27"/>
      <c r="G222" s="27"/>
      <c r="H222" s="27"/>
      <c r="I222" s="27"/>
      <c r="J222" s="191">
        <f t="shared" si="4"/>
        <v>0</v>
      </c>
      <c r="K222" s="27"/>
    </row>
    <row r="223" spans="1:11" x14ac:dyDescent="0.2">
      <c r="A223" s="194" t="s">
        <v>1763</v>
      </c>
      <c r="B223" s="26" t="s">
        <v>426</v>
      </c>
      <c r="C223" s="49"/>
      <c r="D223" s="27"/>
      <c r="E223" s="27"/>
      <c r="F223" s="27"/>
      <c r="G223" s="27"/>
      <c r="H223" s="27"/>
      <c r="I223" s="27"/>
      <c r="J223" s="191">
        <f t="shared" si="4"/>
        <v>0</v>
      </c>
      <c r="K223" s="27"/>
    </row>
    <row r="224" spans="1:11" x14ac:dyDescent="0.2">
      <c r="A224" s="194" t="s">
        <v>1764</v>
      </c>
      <c r="B224" s="26" t="s">
        <v>426</v>
      </c>
      <c r="C224" s="27"/>
      <c r="D224" s="27"/>
      <c r="E224" s="27"/>
      <c r="F224" s="27"/>
      <c r="G224" s="27"/>
      <c r="H224" s="27"/>
      <c r="I224" s="27"/>
      <c r="J224" s="191">
        <f t="shared" si="4"/>
        <v>0</v>
      </c>
      <c r="K224" s="27"/>
    </row>
    <row r="225" spans="1:11" x14ac:dyDescent="0.2">
      <c r="A225" s="194" t="s">
        <v>1765</v>
      </c>
      <c r="B225" s="26" t="s">
        <v>426</v>
      </c>
      <c r="C225" s="27"/>
      <c r="D225" s="27"/>
      <c r="E225" s="27"/>
      <c r="F225" s="27"/>
      <c r="G225" s="27"/>
      <c r="H225" s="27"/>
      <c r="I225" s="27"/>
      <c r="J225" s="191">
        <f t="shared" si="4"/>
        <v>0</v>
      </c>
      <c r="K225" s="27"/>
    </row>
    <row r="226" spans="1:11" x14ac:dyDescent="0.2">
      <c r="A226" s="194" t="s">
        <v>1766</v>
      </c>
      <c r="B226" s="26" t="s">
        <v>426</v>
      </c>
      <c r="C226" s="27"/>
      <c r="D226" s="27"/>
      <c r="E226" s="27"/>
      <c r="F226" s="27"/>
      <c r="G226" s="27"/>
      <c r="H226" s="27"/>
      <c r="I226" s="27"/>
      <c r="J226" s="191">
        <f t="shared" si="4"/>
        <v>0</v>
      </c>
      <c r="K226" s="27"/>
    </row>
    <row r="227" spans="1:11" x14ac:dyDescent="0.2">
      <c r="A227" s="194" t="s">
        <v>1767</v>
      </c>
      <c r="B227" s="26" t="s">
        <v>426</v>
      </c>
      <c r="C227" s="27"/>
      <c r="D227" s="27"/>
      <c r="E227" s="27"/>
      <c r="F227" s="27"/>
      <c r="G227" s="27"/>
      <c r="H227" s="27"/>
      <c r="I227" s="27"/>
      <c r="J227" s="191">
        <f t="shared" si="4"/>
        <v>0</v>
      </c>
      <c r="K227" s="27"/>
    </row>
    <row r="228" spans="1:11" x14ac:dyDescent="0.2">
      <c r="A228" s="194" t="s">
        <v>1768</v>
      </c>
      <c r="B228" s="26" t="s">
        <v>426</v>
      </c>
      <c r="C228" s="27"/>
      <c r="D228" s="27"/>
      <c r="E228" s="27"/>
      <c r="F228" s="27"/>
      <c r="G228" s="27"/>
      <c r="H228" s="27"/>
      <c r="I228" s="27"/>
      <c r="J228" s="191">
        <f t="shared" si="4"/>
        <v>0</v>
      </c>
      <c r="K228" s="27"/>
    </row>
    <row r="229" spans="1:11" x14ac:dyDescent="0.2">
      <c r="A229" s="194" t="s">
        <v>1769</v>
      </c>
      <c r="B229" s="26" t="s">
        <v>426</v>
      </c>
      <c r="C229" s="27"/>
      <c r="D229" s="27"/>
      <c r="E229" s="27"/>
      <c r="F229" s="27"/>
      <c r="G229" s="27"/>
      <c r="H229" s="27"/>
      <c r="I229" s="27"/>
      <c r="J229" s="191">
        <f t="shared" si="4"/>
        <v>0</v>
      </c>
      <c r="K229" s="27"/>
    </row>
    <row r="230" spans="1:11" x14ac:dyDescent="0.2">
      <c r="A230" s="194" t="s">
        <v>1770</v>
      </c>
      <c r="B230" s="26" t="s">
        <v>426</v>
      </c>
      <c r="C230" s="27"/>
      <c r="D230" s="27"/>
      <c r="E230" s="27"/>
      <c r="F230" s="27"/>
      <c r="G230" s="27"/>
      <c r="H230" s="27"/>
      <c r="I230" s="27"/>
      <c r="J230" s="191">
        <f t="shared" si="4"/>
        <v>0</v>
      </c>
      <c r="K230" s="27"/>
    </row>
    <row r="231" spans="1:11" x14ac:dyDescent="0.2">
      <c r="A231" s="194" t="s">
        <v>1771</v>
      </c>
      <c r="B231" s="26" t="s">
        <v>426</v>
      </c>
      <c r="C231" s="27"/>
      <c r="D231" s="27"/>
      <c r="E231" s="27"/>
      <c r="F231" s="27"/>
      <c r="G231" s="27"/>
      <c r="H231" s="27"/>
      <c r="I231" s="27"/>
      <c r="J231" s="191">
        <f t="shared" si="4"/>
        <v>0</v>
      </c>
      <c r="K231" s="27"/>
    </row>
    <row r="232" spans="1:11" x14ac:dyDescent="0.2">
      <c r="A232" s="194" t="s">
        <v>1772</v>
      </c>
      <c r="B232" s="26" t="s">
        <v>426</v>
      </c>
      <c r="C232" s="27"/>
      <c r="D232" s="27"/>
      <c r="E232" s="27"/>
      <c r="F232" s="27"/>
      <c r="G232" s="27"/>
      <c r="H232" s="27"/>
      <c r="I232" s="27"/>
      <c r="J232" s="191">
        <f t="shared" si="4"/>
        <v>0</v>
      </c>
      <c r="K232" s="27"/>
    </row>
    <row r="233" spans="1:11" x14ac:dyDescent="0.2">
      <c r="A233" s="194" t="s">
        <v>1773</v>
      </c>
      <c r="B233" s="26" t="s">
        <v>426</v>
      </c>
      <c r="C233" s="27"/>
      <c r="D233" s="27"/>
      <c r="E233" s="27"/>
      <c r="F233" s="27"/>
      <c r="G233" s="27"/>
      <c r="H233" s="27"/>
      <c r="I233" s="27"/>
      <c r="J233" s="191">
        <f t="shared" si="4"/>
        <v>0</v>
      </c>
      <c r="K233" s="27"/>
    </row>
    <row r="234" spans="1:11" x14ac:dyDescent="0.2">
      <c r="A234" s="194" t="s">
        <v>1774</v>
      </c>
      <c r="B234" s="26" t="s">
        <v>426</v>
      </c>
      <c r="C234" s="27"/>
      <c r="D234" s="27"/>
      <c r="E234" s="27"/>
      <c r="F234" s="27"/>
      <c r="G234" s="27"/>
      <c r="H234" s="27"/>
      <c r="I234" s="27"/>
      <c r="J234" s="191">
        <f t="shared" si="4"/>
        <v>0</v>
      </c>
      <c r="K234" s="27"/>
    </row>
    <row r="235" spans="1:11" x14ac:dyDescent="0.2">
      <c r="A235" s="194" t="s">
        <v>1775</v>
      </c>
      <c r="B235" s="26" t="s">
        <v>426</v>
      </c>
      <c r="C235" s="27"/>
      <c r="D235" s="27"/>
      <c r="E235" s="27"/>
      <c r="F235" s="27"/>
      <c r="G235" s="27"/>
      <c r="H235" s="27"/>
      <c r="I235" s="27"/>
      <c r="J235" s="191">
        <f t="shared" si="4"/>
        <v>0</v>
      </c>
      <c r="K235" s="27"/>
    </row>
    <row r="236" spans="1:11" x14ac:dyDescent="0.2">
      <c r="A236" s="194" t="s">
        <v>1776</v>
      </c>
      <c r="B236" s="26" t="s">
        <v>426</v>
      </c>
      <c r="C236" s="27"/>
      <c r="D236" s="27"/>
      <c r="E236" s="27"/>
      <c r="F236" s="27"/>
      <c r="G236" s="27"/>
      <c r="H236" s="27"/>
      <c r="I236" s="27"/>
      <c r="J236" s="191">
        <f t="shared" si="4"/>
        <v>0</v>
      </c>
      <c r="K236" s="27"/>
    </row>
    <row r="237" spans="1:11" x14ac:dyDescent="0.2">
      <c r="A237" s="194" t="s">
        <v>1777</v>
      </c>
      <c r="B237" s="26" t="s">
        <v>426</v>
      </c>
      <c r="C237" s="27"/>
      <c r="D237" s="27"/>
      <c r="E237" s="27"/>
      <c r="F237" s="27"/>
      <c r="G237" s="27"/>
      <c r="H237" s="27"/>
      <c r="I237" s="27"/>
      <c r="J237" s="191">
        <f t="shared" si="4"/>
        <v>0</v>
      </c>
      <c r="K237" s="27"/>
    </row>
    <row r="238" spans="1:11" x14ac:dyDescent="0.2">
      <c r="A238" s="194" t="s">
        <v>1778</v>
      </c>
      <c r="B238" s="26" t="s">
        <v>426</v>
      </c>
      <c r="C238" s="49"/>
      <c r="D238" s="27"/>
      <c r="E238" s="27"/>
      <c r="F238" s="27"/>
      <c r="G238" s="27"/>
      <c r="H238" s="27"/>
      <c r="I238" s="27"/>
      <c r="J238" s="191">
        <f t="shared" si="4"/>
        <v>0</v>
      </c>
      <c r="K238" s="27"/>
    </row>
    <row r="239" spans="1:11" x14ac:dyDescent="0.2">
      <c r="A239" s="194" t="s">
        <v>1779</v>
      </c>
      <c r="B239" s="26" t="s">
        <v>426</v>
      </c>
      <c r="C239" s="27"/>
      <c r="D239" s="27"/>
      <c r="E239" s="27"/>
      <c r="F239" s="27"/>
      <c r="G239" s="27"/>
      <c r="H239" s="27"/>
      <c r="I239" s="27"/>
      <c r="J239" s="191">
        <f t="shared" si="4"/>
        <v>0</v>
      </c>
      <c r="K239" s="27"/>
    </row>
    <row r="240" spans="1:11" x14ac:dyDescent="0.2">
      <c r="A240" s="194" t="s">
        <v>1780</v>
      </c>
      <c r="B240" s="26" t="s">
        <v>426</v>
      </c>
      <c r="C240" s="27"/>
      <c r="D240" s="27"/>
      <c r="E240" s="27"/>
      <c r="F240" s="27"/>
      <c r="G240" s="27"/>
      <c r="H240" s="27"/>
      <c r="I240" s="27"/>
      <c r="J240" s="191">
        <f t="shared" si="4"/>
        <v>0</v>
      </c>
      <c r="K240" s="27"/>
    </row>
    <row r="241" spans="1:11" x14ac:dyDescent="0.2">
      <c r="A241" s="194" t="s">
        <v>1781</v>
      </c>
      <c r="B241" s="26" t="s">
        <v>426</v>
      </c>
      <c r="C241" s="27"/>
      <c r="D241" s="27"/>
      <c r="E241" s="27"/>
      <c r="F241" s="27"/>
      <c r="G241" s="27"/>
      <c r="H241" s="27"/>
      <c r="I241" s="27"/>
      <c r="J241" s="191">
        <f t="shared" si="4"/>
        <v>0</v>
      </c>
      <c r="K241" s="27"/>
    </row>
    <row r="242" spans="1:11" x14ac:dyDescent="0.2">
      <c r="A242" s="194" t="s">
        <v>1782</v>
      </c>
      <c r="B242" s="26" t="s">
        <v>426</v>
      </c>
      <c r="C242" s="27"/>
      <c r="D242" s="27"/>
      <c r="E242" s="27"/>
      <c r="F242" s="27"/>
      <c r="G242" s="27"/>
      <c r="H242" s="27"/>
      <c r="I242" s="27"/>
      <c r="J242" s="191">
        <f t="shared" si="4"/>
        <v>0</v>
      </c>
      <c r="K242" s="27"/>
    </row>
    <row r="243" spans="1:11" x14ac:dyDescent="0.2">
      <c r="A243" s="194" t="s">
        <v>1783</v>
      </c>
      <c r="B243" s="26" t="s">
        <v>426</v>
      </c>
      <c r="C243" s="27"/>
      <c r="D243" s="27"/>
      <c r="E243" s="27"/>
      <c r="F243" s="27"/>
      <c r="G243" s="27"/>
      <c r="H243" s="27"/>
      <c r="I243" s="27"/>
      <c r="J243" s="191">
        <f t="shared" si="4"/>
        <v>0</v>
      </c>
      <c r="K243" s="27"/>
    </row>
    <row r="244" spans="1:11" x14ac:dyDescent="0.2">
      <c r="A244" s="194" t="s">
        <v>1784</v>
      </c>
      <c r="B244" s="26" t="s">
        <v>426</v>
      </c>
      <c r="C244" s="27"/>
      <c r="D244" s="27"/>
      <c r="E244" s="27"/>
      <c r="F244" s="27"/>
      <c r="G244" s="27"/>
      <c r="H244" s="27"/>
      <c r="I244" s="27"/>
      <c r="J244" s="191">
        <f t="shared" si="4"/>
        <v>0</v>
      </c>
      <c r="K244" s="27"/>
    </row>
    <row r="245" spans="1:11" x14ac:dyDescent="0.2">
      <c r="A245" s="194" t="s">
        <v>1785</v>
      </c>
      <c r="B245" s="26" t="s">
        <v>426</v>
      </c>
      <c r="C245" s="27"/>
      <c r="D245" s="27"/>
      <c r="E245" s="27"/>
      <c r="F245" s="27"/>
      <c r="G245" s="27"/>
      <c r="H245" s="27"/>
      <c r="I245" s="27"/>
      <c r="J245" s="191">
        <f t="shared" si="4"/>
        <v>0</v>
      </c>
      <c r="K245" s="27"/>
    </row>
    <row r="246" spans="1:11" x14ac:dyDescent="0.2">
      <c r="A246" s="194" t="s">
        <v>1786</v>
      </c>
      <c r="B246" s="26" t="s">
        <v>426</v>
      </c>
      <c r="C246" s="27"/>
      <c r="D246" s="27"/>
      <c r="E246" s="27"/>
      <c r="F246" s="27"/>
      <c r="G246" s="27"/>
      <c r="H246" s="27"/>
      <c r="I246" s="27"/>
      <c r="J246" s="191">
        <f t="shared" si="4"/>
        <v>0</v>
      </c>
      <c r="K246" s="27"/>
    </row>
    <row r="247" spans="1:11" x14ac:dyDescent="0.2">
      <c r="A247" s="194" t="s">
        <v>1787</v>
      </c>
      <c r="B247" s="26" t="s">
        <v>426</v>
      </c>
      <c r="C247" s="27"/>
      <c r="D247" s="27"/>
      <c r="E247" s="27"/>
      <c r="F247" s="27"/>
      <c r="G247" s="27"/>
      <c r="H247" s="27"/>
      <c r="I247" s="27"/>
      <c r="J247" s="191">
        <f t="shared" si="4"/>
        <v>0</v>
      </c>
      <c r="K247" s="27"/>
    </row>
    <row r="248" spans="1:11" x14ac:dyDescent="0.2">
      <c r="A248" s="194" t="s">
        <v>1788</v>
      </c>
      <c r="B248" s="26" t="s">
        <v>426</v>
      </c>
      <c r="C248" s="27"/>
      <c r="D248" s="27"/>
      <c r="E248" s="27"/>
      <c r="F248" s="27"/>
      <c r="G248" s="27"/>
      <c r="H248" s="27"/>
      <c r="I248" s="27"/>
      <c r="J248" s="191">
        <f t="shared" si="4"/>
        <v>0</v>
      </c>
      <c r="K248" s="27"/>
    </row>
    <row r="249" spans="1:11" x14ac:dyDescent="0.2">
      <c r="A249" s="194" t="s">
        <v>1789</v>
      </c>
      <c r="B249" s="26" t="s">
        <v>426</v>
      </c>
      <c r="C249" s="27"/>
      <c r="D249" s="27"/>
      <c r="E249" s="27"/>
      <c r="F249" s="27"/>
      <c r="G249" s="27"/>
      <c r="H249" s="27"/>
      <c r="I249" s="27"/>
      <c r="J249" s="191">
        <f t="shared" si="4"/>
        <v>0</v>
      </c>
      <c r="K249" s="27"/>
    </row>
    <row r="250" spans="1:11" x14ac:dyDescent="0.2">
      <c r="A250" s="194" t="s">
        <v>1790</v>
      </c>
      <c r="B250" s="26" t="s">
        <v>426</v>
      </c>
      <c r="C250" s="27"/>
      <c r="D250" s="27"/>
      <c r="E250" s="27"/>
      <c r="F250" s="27"/>
      <c r="G250" s="27"/>
      <c r="H250" s="27"/>
      <c r="I250" s="27"/>
      <c r="J250" s="191">
        <f t="shared" si="4"/>
        <v>0</v>
      </c>
      <c r="K250" s="27"/>
    </row>
    <row r="251" spans="1:11" x14ac:dyDescent="0.2">
      <c r="A251" s="194" t="s">
        <v>1791</v>
      </c>
      <c r="B251" s="26" t="s">
        <v>426</v>
      </c>
      <c r="C251" s="27"/>
      <c r="D251" s="27"/>
      <c r="E251" s="27"/>
      <c r="F251" s="27"/>
      <c r="G251" s="27"/>
      <c r="H251" s="27"/>
      <c r="I251" s="27"/>
      <c r="J251" s="191">
        <f t="shared" si="4"/>
        <v>0</v>
      </c>
      <c r="K251" s="27"/>
    </row>
    <row r="252" spans="1:11" x14ac:dyDescent="0.2">
      <c r="A252" s="194" t="s">
        <v>1792</v>
      </c>
      <c r="B252" s="26" t="s">
        <v>426</v>
      </c>
      <c r="C252" s="27"/>
      <c r="D252" s="27"/>
      <c r="E252" s="27"/>
      <c r="F252" s="27"/>
      <c r="G252" s="27"/>
      <c r="H252" s="27"/>
      <c r="I252" s="27"/>
      <c r="J252" s="191">
        <f t="shared" si="4"/>
        <v>0</v>
      </c>
      <c r="K252" s="27"/>
    </row>
    <row r="253" spans="1:11" x14ac:dyDescent="0.2">
      <c r="A253" s="194" t="s">
        <v>1793</v>
      </c>
      <c r="B253" s="26" t="s">
        <v>426</v>
      </c>
      <c r="C253" s="49"/>
      <c r="D253" s="27"/>
      <c r="E253" s="27"/>
      <c r="F253" s="27"/>
      <c r="G253" s="27"/>
      <c r="H253" s="27"/>
      <c r="I253" s="27"/>
      <c r="J253" s="191">
        <f t="shared" si="4"/>
        <v>0</v>
      </c>
      <c r="K253" s="27"/>
    </row>
    <row r="254" spans="1:11" x14ac:dyDescent="0.2">
      <c r="A254" s="194" t="s">
        <v>1794</v>
      </c>
      <c r="B254" s="26" t="s">
        <v>426</v>
      </c>
      <c r="C254" s="27"/>
      <c r="D254" s="27"/>
      <c r="E254" s="27"/>
      <c r="F254" s="27"/>
      <c r="G254" s="27"/>
      <c r="H254" s="27"/>
      <c r="I254" s="27"/>
      <c r="J254" s="191">
        <f t="shared" si="4"/>
        <v>0</v>
      </c>
      <c r="K254" s="27"/>
    </row>
    <row r="255" spans="1:11" x14ac:dyDescent="0.2">
      <c r="A255" s="194" t="s">
        <v>1795</v>
      </c>
      <c r="B255" s="26" t="s">
        <v>426</v>
      </c>
      <c r="C255" s="27"/>
      <c r="D255" s="27"/>
      <c r="E255" s="27"/>
      <c r="F255" s="27"/>
      <c r="G255" s="27"/>
      <c r="H255" s="27"/>
      <c r="I255" s="27"/>
      <c r="J255" s="191">
        <f t="shared" si="4"/>
        <v>0</v>
      </c>
      <c r="K255" s="27"/>
    </row>
    <row r="256" spans="1:11" x14ac:dyDescent="0.2">
      <c r="A256" s="194" t="s">
        <v>1796</v>
      </c>
      <c r="B256" s="26" t="s">
        <v>426</v>
      </c>
      <c r="C256" s="27"/>
      <c r="D256" s="27"/>
      <c r="E256" s="27"/>
      <c r="F256" s="27"/>
      <c r="G256" s="27"/>
      <c r="H256" s="27"/>
      <c r="I256" s="27"/>
      <c r="J256" s="191">
        <f t="shared" si="4"/>
        <v>0</v>
      </c>
      <c r="K256" s="27"/>
    </row>
    <row r="257" spans="1:11" x14ac:dyDescent="0.2">
      <c r="A257" s="194" t="s">
        <v>1797</v>
      </c>
      <c r="B257" s="26" t="s">
        <v>426</v>
      </c>
      <c r="C257" s="27"/>
      <c r="D257" s="27"/>
      <c r="E257" s="27"/>
      <c r="F257" s="27"/>
      <c r="G257" s="27"/>
      <c r="H257" s="27"/>
      <c r="I257" s="27"/>
      <c r="J257" s="191">
        <f t="shared" si="4"/>
        <v>0</v>
      </c>
      <c r="K257" s="27"/>
    </row>
    <row r="258" spans="1:11" x14ac:dyDescent="0.2">
      <c r="A258" s="194" t="s">
        <v>1798</v>
      </c>
      <c r="B258" s="26" t="s">
        <v>426</v>
      </c>
      <c r="C258" s="27"/>
      <c r="D258" s="27"/>
      <c r="E258" s="27"/>
      <c r="F258" s="27"/>
      <c r="G258" s="27"/>
      <c r="H258" s="27"/>
      <c r="I258" s="27"/>
      <c r="J258" s="191">
        <f t="shared" si="4"/>
        <v>0</v>
      </c>
      <c r="K258" s="27"/>
    </row>
    <row r="259" spans="1:11" x14ac:dyDescent="0.2">
      <c r="A259" s="194" t="s">
        <v>1799</v>
      </c>
      <c r="B259" s="26" t="s">
        <v>426</v>
      </c>
      <c r="C259" s="27"/>
      <c r="D259" s="27"/>
      <c r="E259" s="27"/>
      <c r="F259" s="27"/>
      <c r="G259" s="27"/>
      <c r="H259" s="27"/>
      <c r="I259" s="27"/>
      <c r="J259" s="191">
        <f t="shared" si="4"/>
        <v>0</v>
      </c>
      <c r="K259" s="27"/>
    </row>
    <row r="260" spans="1:11" x14ac:dyDescent="0.2">
      <c r="A260" s="194" t="s">
        <v>1800</v>
      </c>
      <c r="B260" s="26" t="s">
        <v>426</v>
      </c>
      <c r="C260" s="27"/>
      <c r="D260" s="27"/>
      <c r="E260" s="27"/>
      <c r="F260" s="27"/>
      <c r="G260" s="27"/>
      <c r="H260" s="27"/>
      <c r="I260" s="27"/>
      <c r="J260" s="191">
        <f t="shared" si="4"/>
        <v>0</v>
      </c>
      <c r="K260" s="27"/>
    </row>
    <row r="261" spans="1:11" x14ac:dyDescent="0.2">
      <c r="A261" s="194" t="s">
        <v>1801</v>
      </c>
      <c r="B261" s="26" t="s">
        <v>426</v>
      </c>
      <c r="C261" s="27"/>
      <c r="D261" s="27"/>
      <c r="E261" s="27"/>
      <c r="F261" s="27"/>
      <c r="G261" s="27"/>
      <c r="H261" s="27"/>
      <c r="I261" s="27"/>
      <c r="J261" s="191">
        <f t="shared" si="4"/>
        <v>0</v>
      </c>
      <c r="K261" s="27"/>
    </row>
    <row r="262" spans="1:11" x14ac:dyDescent="0.2">
      <c r="A262" s="194" t="s">
        <v>1802</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1903</v>
      </c>
      <c r="B75" s="140">
        <v>1810</v>
      </c>
      <c r="C75" s="379"/>
      <c r="D75" s="380"/>
    </row>
    <row r="76" spans="1:4" x14ac:dyDescent="0.2">
      <c r="A76" s="139" t="s">
        <v>1904</v>
      </c>
      <c r="B76" s="138">
        <v>1820</v>
      </c>
      <c r="C76" s="379"/>
      <c r="D76" s="381"/>
    </row>
    <row r="77" spans="1:4" ht="25.5" x14ac:dyDescent="0.2">
      <c r="A77" s="137" t="s">
        <v>1916</v>
      </c>
      <c r="B77" s="138">
        <v>1821</v>
      </c>
      <c r="C77" s="379"/>
      <c r="D77" s="381"/>
    </row>
    <row r="78" spans="1:4" x14ac:dyDescent="0.2">
      <c r="A78" s="137" t="s">
        <v>1917</v>
      </c>
      <c r="B78" s="138">
        <v>1830</v>
      </c>
      <c r="C78" s="379"/>
      <c r="D78" s="380"/>
    </row>
    <row r="79" spans="1:4" ht="25.5" x14ac:dyDescent="0.2">
      <c r="A79" s="137" t="s">
        <v>1918</v>
      </c>
      <c r="B79" s="138">
        <v>1840</v>
      </c>
      <c r="C79" s="379"/>
      <c r="D79" s="380"/>
    </row>
    <row r="80" spans="1:4" x14ac:dyDescent="0.2">
      <c r="A80" s="137" t="s">
        <v>1919</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95" t="str">
        <f>i.04130!C111</f>
        <v xml:space="preserve">/................................../   </v>
      </c>
      <c r="C172" s="1395"/>
      <c r="D172" s="1395" t="str">
        <f>i.04130!E111</f>
        <v>/…....................../</v>
      </c>
      <c r="E172" s="1395"/>
    </row>
    <row r="173" spans="1:5" x14ac:dyDescent="0.2">
      <c r="A173" s="5"/>
      <c r="B173" s="1395"/>
      <c r="C173" s="1395"/>
      <c r="D173" s="1395"/>
      <c r="E173" s="1395"/>
    </row>
    <row r="174" spans="1:5" x14ac:dyDescent="0.2">
      <c r="A174" s="6" t="str">
        <f>i.04130!B113</f>
        <v xml:space="preserve"> Ерөнхий нягтлан бодогч  </v>
      </c>
      <c r="B174" s="1395" t="str">
        <f>i.04130!C113</f>
        <v xml:space="preserve">/.................................../   </v>
      </c>
      <c r="C174" s="1395"/>
      <c r="D174" s="1395" t="str">
        <f>i.04130!E113</f>
        <v>/…................../</v>
      </c>
      <c r="E174" s="1395"/>
    </row>
    <row r="175" spans="1:5" x14ac:dyDescent="0.2">
      <c r="A175" s="5"/>
      <c r="B175" s="1395"/>
      <c r="C175" s="1395"/>
      <c r="D175" s="1395"/>
      <c r="E175" s="1395"/>
    </row>
    <row r="176" spans="1:5" x14ac:dyDescent="0.2">
      <c r="A176" s="6" t="str">
        <f>i.04130!B115</f>
        <v>…...............................................</v>
      </c>
      <c r="B176" s="1395" t="str">
        <f>i.04130!C115</f>
        <v xml:space="preserve">/................................../   </v>
      </c>
      <c r="C176" s="1395"/>
      <c r="D176" s="1395" t="str">
        <f>i.04130!E115</f>
        <v>/…..................../</v>
      </c>
      <c r="E176" s="1395"/>
    </row>
    <row r="177" spans="1:4" x14ac:dyDescent="0.2">
      <c r="A177" s="5"/>
      <c r="B177" s="1395"/>
      <c r="C177" s="139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14" zoomScale="90" zoomScaleNormal="90" zoomScaleSheetLayoutView="90" zoomScalePageLayoutView="60" workbookViewId="0">
      <selection activeCell="F41" sqref="F41"/>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8.7109375" style="50" customWidth="1"/>
    <col min="7"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86" t="s">
        <v>1803</v>
      </c>
      <c r="B6" s="1386"/>
      <c r="C6" s="250"/>
      <c r="D6" s="1387" t="s">
        <v>1804</v>
      </c>
      <c r="E6" s="1387"/>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1902</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1903</v>
      </c>
      <c r="C39" s="263">
        <v>30</v>
      </c>
      <c r="D39" s="264">
        <f>i.04130a!C75</f>
        <v>0</v>
      </c>
      <c r="E39" s="264">
        <f>i.04130a!D75</f>
        <v>0</v>
      </c>
    </row>
    <row r="40" spans="1:6" x14ac:dyDescent="0.2">
      <c r="A40" s="262" t="s">
        <v>605</v>
      </c>
      <c r="B40" s="267" t="s">
        <v>1904</v>
      </c>
      <c r="C40" s="263">
        <v>31</v>
      </c>
      <c r="D40" s="264">
        <f>i.04130a!C76+i.04130a!C77</f>
        <v>0</v>
      </c>
      <c r="E40" s="264">
        <f>i.04130a!D76+i.04130a!D77</f>
        <v>0</v>
      </c>
    </row>
    <row r="41" spans="1:6" x14ac:dyDescent="0.2">
      <c r="A41" s="262" t="s">
        <v>606</v>
      </c>
      <c r="B41" s="267" t="s">
        <v>1905</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1906</v>
      </c>
      <c r="C82" s="263">
        <v>73</v>
      </c>
      <c r="D82" s="264">
        <f>i.04130a!C135+i.04130a!C136+i.04130a!C139</f>
        <v>0</v>
      </c>
      <c r="E82" s="264">
        <f>i.04130a!D135+i.04130a!D136+i.04130a!D139</f>
        <v>0</v>
      </c>
    </row>
    <row r="83" spans="1:5" x14ac:dyDescent="0.2">
      <c r="A83" s="262" t="s">
        <v>1843</v>
      </c>
      <c r="B83" s="196" t="s">
        <v>1907</v>
      </c>
      <c r="C83" s="263">
        <v>74</v>
      </c>
      <c r="D83" s="264">
        <f>i.04130a!C137</f>
        <v>0</v>
      </c>
      <c r="E83" s="264">
        <f>i.04130a!D137</f>
        <v>0</v>
      </c>
    </row>
    <row r="84" spans="1:5" x14ac:dyDescent="0.2">
      <c r="A84" s="262" t="s">
        <v>1908</v>
      </c>
      <c r="B84" s="196" t="s">
        <v>532</v>
      </c>
      <c r="C84" s="263">
        <v>75</v>
      </c>
      <c r="D84" s="264">
        <f>i.04130a!C138</f>
        <v>0</v>
      </c>
      <c r="E84" s="264">
        <f>i.04130a!D138</f>
        <v>0</v>
      </c>
    </row>
    <row r="85" spans="1:5" x14ac:dyDescent="0.2">
      <c r="A85" s="262" t="s">
        <v>1909</v>
      </c>
      <c r="B85" s="198" t="s">
        <v>174</v>
      </c>
      <c r="C85" s="263">
        <v>76</v>
      </c>
      <c r="D85" s="264">
        <f>i.04130a!C146</f>
        <v>0</v>
      </c>
      <c r="E85" s="264">
        <f>i.04130a!D146</f>
        <v>0</v>
      </c>
    </row>
    <row r="86" spans="1:5" x14ac:dyDescent="0.2">
      <c r="A86" s="257" t="s">
        <v>1910</v>
      </c>
      <c r="B86" s="275" t="s">
        <v>1911</v>
      </c>
      <c r="C86" s="135">
        <f>C85+1</f>
        <v>77</v>
      </c>
      <c r="D86" s="276">
        <f>SUM(D79:D85)</f>
        <v>0</v>
      </c>
      <c r="E86" s="276">
        <f>SUM(E79:E85)</f>
        <v>0</v>
      </c>
    </row>
    <row r="87" spans="1:5" ht="13.5" thickBot="1" x14ac:dyDescent="0.25">
      <c r="A87" s="277" t="s">
        <v>611</v>
      </c>
      <c r="B87" s="269" t="s">
        <v>1912</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1913</v>
      </c>
      <c r="C97" s="281">
        <f t="shared" si="1"/>
        <v>88</v>
      </c>
      <c r="D97" s="282">
        <f>SUM(D89:D96)</f>
        <v>0</v>
      </c>
      <c r="E97" s="282">
        <f>SUM(E89:E96)</f>
        <v>0</v>
      </c>
    </row>
    <row r="98" spans="1:5" ht="13.5" thickBot="1" x14ac:dyDescent="0.25">
      <c r="A98" s="283" t="s">
        <v>604</v>
      </c>
      <c r="B98" s="284" t="s">
        <v>1914</v>
      </c>
      <c r="C98" s="285">
        <f t="shared" si="1"/>
        <v>89</v>
      </c>
      <c r="D98" s="286">
        <f>SUM(D87,D97)</f>
        <v>0</v>
      </c>
      <c r="E98" s="286">
        <f>SUM(E87,E97)</f>
        <v>0</v>
      </c>
    </row>
    <row r="99" spans="1:5" x14ac:dyDescent="0.2">
      <c r="A99" s="287"/>
      <c r="B99" s="288"/>
      <c r="C99" s="289"/>
      <c r="D99" s="290"/>
      <c r="E99" s="291"/>
    </row>
    <row r="100" spans="1:5" x14ac:dyDescent="0.2">
      <c r="A100" s="287"/>
      <c r="B100" s="1449" t="s">
        <v>1915</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1805</v>
      </c>
    </row>
    <row r="112" spans="1:5" x14ac:dyDescent="0.2">
      <c r="A112" s="292"/>
      <c r="B112" s="636"/>
      <c r="C112" s="632"/>
      <c r="D112" s="632"/>
      <c r="E112" s="7"/>
    </row>
    <row r="113" spans="1:5" x14ac:dyDescent="0.2">
      <c r="A113" s="287"/>
      <c r="B113" s="8" t="s">
        <v>267</v>
      </c>
      <c r="C113" s="632" t="s">
        <v>268</v>
      </c>
      <c r="D113" s="632"/>
      <c r="E113" s="7" t="s">
        <v>1468</v>
      </c>
    </row>
    <row r="114" spans="1:5" x14ac:dyDescent="0.2">
      <c r="B114" s="636"/>
      <c r="C114" s="632"/>
      <c r="D114" s="632"/>
      <c r="E114" s="7"/>
    </row>
    <row r="115" spans="1:5" x14ac:dyDescent="0.2">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1938</v>
      </c>
      <c r="B29" s="156">
        <v>6110</v>
      </c>
      <c r="C29" s="667"/>
      <c r="D29" s="881">
        <f>i.04111!F32-i.04111!G32</f>
        <v>0</v>
      </c>
    </row>
    <row r="30" spans="1:9" x14ac:dyDescent="0.2">
      <c r="A30" s="155" t="s">
        <v>1935</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1924</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1936</v>
      </c>
      <c r="B44" s="156">
        <v>6710</v>
      </c>
      <c r="C44" s="667"/>
      <c r="D44" s="667"/>
    </row>
    <row r="45" spans="1:4" x14ac:dyDescent="0.2">
      <c r="A45" s="155" t="s">
        <v>1937</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42" zoomScaleNormal="100" zoomScalePageLayoutView="60" workbookViewId="0">
      <selection activeCell="E49" sqref="E4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1935</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1922</v>
      </c>
      <c r="C22" s="165">
        <v>13</v>
      </c>
      <c r="D22" s="166">
        <f>i.04131a!C32+i.04131a!C33+i.04131a!C36+i.04131a!C34</f>
        <v>0</v>
      </c>
      <c r="E22" s="166">
        <f>i.04131a!D32+i.04131a!D33+i.04131a!D34+i.04131a!D36</f>
        <v>0</v>
      </c>
    </row>
    <row r="23" spans="1:5" ht="25.5" x14ac:dyDescent="0.2">
      <c r="A23" s="262" t="s">
        <v>685</v>
      </c>
      <c r="B23" s="164" t="s">
        <v>1923</v>
      </c>
      <c r="C23" s="263">
        <v>14</v>
      </c>
      <c r="D23" s="166">
        <f>i.04131a!C44+i.04131a!C45</f>
        <v>0</v>
      </c>
      <c r="E23" s="166">
        <f>i.04131a!D44+i.04131a!D45</f>
        <v>0</v>
      </c>
    </row>
    <row r="24" spans="1:5" x14ac:dyDescent="0.2">
      <c r="A24" s="163" t="s">
        <v>774</v>
      </c>
      <c r="B24" s="164" t="s">
        <v>1924</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1926</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1925</v>
      </c>
      <c r="C32" s="161">
        <v>23</v>
      </c>
      <c r="D32" s="168">
        <f>D29+D30+D31</f>
        <v>0</v>
      </c>
      <c r="E32" s="168">
        <f>E29+E30+E31</f>
        <v>0</v>
      </c>
    </row>
    <row r="33" spans="1:5" x14ac:dyDescent="0.2">
      <c r="A33" s="159" t="s">
        <v>234</v>
      </c>
      <c r="B33" s="167" t="s">
        <v>1927</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1928</v>
      </c>
      <c r="C50" s="161">
        <v>41</v>
      </c>
      <c r="D50" s="171">
        <f>SUM(D35:D49)</f>
        <v>0</v>
      </c>
      <c r="E50" s="171">
        <f>SUM(E35:E49)</f>
        <v>0</v>
      </c>
    </row>
    <row r="51" spans="1:5" x14ac:dyDescent="0.2">
      <c r="A51" s="159" t="s">
        <v>237</v>
      </c>
      <c r="B51" s="167" t="s">
        <v>1929</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1930</v>
      </c>
      <c r="C61" s="161">
        <v>52</v>
      </c>
      <c r="D61" s="168">
        <f>SUM(D53:D60)</f>
        <v>0</v>
      </c>
      <c r="E61" s="168">
        <f>SUM(E53:E60)</f>
        <v>0</v>
      </c>
    </row>
    <row r="62" spans="1:5" x14ac:dyDescent="0.2">
      <c r="A62" s="159" t="s">
        <v>240</v>
      </c>
      <c r="B62" s="167" t="s">
        <v>1931</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1932</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1933</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1934</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1950</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8s9e4KFfMEK0QC6J4aSd4ShFSRE8LHJUDrkCr8Rw59tzFsh/z10+dHZ75PhfKybUZtLNmPUySU1tccMbORozmw==" saltValue="Rs4q+6D8Lte0RuIVyVqLyg=="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4" t="s">
        <v>696</v>
      </c>
      <c r="F1" s="1384"/>
      <c r="G1" s="1384"/>
      <c r="H1" s="5"/>
      <c r="I1" s="5"/>
    </row>
    <row r="2" spans="1:9" ht="24.75" customHeight="1" x14ac:dyDescent="0.2">
      <c r="A2" s="3"/>
      <c r="B2" s="18"/>
      <c r="C2" s="172"/>
      <c r="D2" s="173"/>
      <c r="E2" s="1384"/>
      <c r="F2" s="1384"/>
      <c r="G2" s="1384"/>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08" t="str">
        <f>i.04130!A6</f>
        <v xml:space="preserve">Даатгагчийн нэр: </v>
      </c>
      <c r="B5" s="1408"/>
      <c r="C5" s="1408"/>
      <c r="D5" s="1408"/>
      <c r="F5" s="1456" t="str">
        <f>i.04130!D6</f>
        <v>20.. оны .. сарын ..-ны өдөр</v>
      </c>
      <c r="G5" s="1456"/>
      <c r="H5" s="176"/>
      <c r="I5" s="176"/>
    </row>
    <row r="6" spans="1:9" x14ac:dyDescent="0.2">
      <c r="E6" s="177"/>
      <c r="F6" s="1453" t="s">
        <v>257</v>
      </c>
      <c r="G6" s="1453"/>
      <c r="H6" s="176"/>
      <c r="I6" s="176"/>
    </row>
    <row r="7" spans="1:9" x14ac:dyDescent="0.2">
      <c r="A7" s="1427" t="s">
        <v>258</v>
      </c>
      <c r="B7" s="1427" t="s">
        <v>692</v>
      </c>
      <c r="C7" s="1427" t="s">
        <v>270</v>
      </c>
      <c r="D7" s="1393"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1920</v>
      </c>
      <c r="C13" s="209">
        <v>4</v>
      </c>
      <c r="D13" s="668"/>
      <c r="E13" s="668"/>
      <c r="F13" s="668"/>
      <c r="G13" s="207">
        <f t="shared" ref="G13:G18" si="0">+D13+E13-F13</f>
        <v>0</v>
      </c>
      <c r="H13" s="121"/>
    </row>
    <row r="14" spans="1:9" ht="25.5" x14ac:dyDescent="0.2">
      <c r="A14" s="731">
        <v>3.2</v>
      </c>
      <c r="B14" s="178" t="s">
        <v>1921</v>
      </c>
      <c r="C14" s="209">
        <v>5</v>
      </c>
      <c r="D14" s="668"/>
      <c r="E14" s="668"/>
      <c r="F14" s="668"/>
      <c r="G14" s="207">
        <f t="shared" si="0"/>
        <v>0</v>
      </c>
      <c r="H14" s="121"/>
    </row>
    <row r="15" spans="1:9" ht="25.5" x14ac:dyDescent="0.2">
      <c r="A15" s="731">
        <v>4</v>
      </c>
      <c r="B15" s="178" t="s">
        <v>1237</v>
      </c>
      <c r="C15" s="209">
        <v>6</v>
      </c>
      <c r="D15" s="668"/>
      <c r="E15" s="668"/>
      <c r="F15" s="668"/>
      <c r="G15" s="207">
        <f t="shared" si="0"/>
        <v>0</v>
      </c>
      <c r="H15" s="121">
        <f>G15-i.04130!E82</f>
        <v>0</v>
      </c>
    </row>
    <row r="16" spans="1:9" ht="25.5" x14ac:dyDescent="0.2">
      <c r="A16" s="731">
        <v>5</v>
      </c>
      <c r="B16" s="178" t="s">
        <v>1259</v>
      </c>
      <c r="C16" s="209">
        <v>7</v>
      </c>
      <c r="D16" s="668"/>
      <c r="E16" s="668"/>
      <c r="F16" s="668"/>
      <c r="G16" s="207">
        <f t="shared" si="0"/>
        <v>0</v>
      </c>
      <c r="H16" s="121">
        <f>G16-i.04130!E83</f>
        <v>0</v>
      </c>
    </row>
    <row r="17" spans="1:8" ht="25.5" x14ac:dyDescent="0.2">
      <c r="A17" s="731">
        <v>6</v>
      </c>
      <c r="B17" s="178" t="s">
        <v>1449</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1951</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1952</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
      <c r="A10" s="1460" t="s">
        <v>224</v>
      </c>
      <c r="B10" s="215">
        <v>1.1000000000000001</v>
      </c>
      <c r="C10" s="214" t="s">
        <v>1953</v>
      </c>
      <c r="D10" s="215">
        <v>1</v>
      </c>
      <c r="E10" s="884"/>
      <c r="F10" s="669"/>
      <c r="G10" s="669"/>
      <c r="H10" s="669"/>
      <c r="I10" s="669"/>
      <c r="J10" s="669"/>
      <c r="K10" s="669"/>
      <c r="L10" s="669"/>
    </row>
    <row r="11" spans="1:12" x14ac:dyDescent="0.2">
      <c r="A11" s="1460"/>
      <c r="B11" s="215" t="s">
        <v>275</v>
      </c>
      <c r="C11" s="214" t="s">
        <v>1954</v>
      </c>
      <c r="D11" s="215">
        <v>2</v>
      </c>
      <c r="E11" s="884"/>
      <c r="F11" s="669"/>
      <c r="G11" s="669"/>
      <c r="H11" s="669"/>
      <c r="I11" s="669"/>
      <c r="J11" s="669"/>
      <c r="K11" s="669"/>
      <c r="L11" s="669"/>
    </row>
    <row r="12" spans="1:12" x14ac:dyDescent="0.2">
      <c r="A12" s="1460"/>
      <c r="B12" s="215">
        <v>1.2</v>
      </c>
      <c r="C12" s="214" t="s">
        <v>1263</v>
      </c>
      <c r="D12" s="215">
        <v>3</v>
      </c>
      <c r="E12" s="884"/>
      <c r="F12" s="669"/>
      <c r="G12" s="669"/>
      <c r="H12" s="669"/>
      <c r="I12" s="669"/>
      <c r="J12" s="669"/>
      <c r="K12" s="669"/>
      <c r="L12" s="669"/>
    </row>
    <row r="13" spans="1:12" x14ac:dyDescent="0.2">
      <c r="A13" s="1460"/>
      <c r="B13" s="215" t="s">
        <v>290</v>
      </c>
      <c r="C13" s="214" t="s">
        <v>1954</v>
      </c>
      <c r="D13" s="215">
        <v>4</v>
      </c>
      <c r="E13" s="884"/>
      <c r="F13" s="669"/>
      <c r="G13" s="669"/>
      <c r="H13" s="669"/>
      <c r="I13" s="669"/>
      <c r="J13" s="669"/>
      <c r="K13" s="669"/>
      <c r="L13" s="669"/>
    </row>
    <row r="14" spans="1:12" x14ac:dyDescent="0.2">
      <c r="A14" s="1460"/>
      <c r="B14" s="215">
        <v>1.3</v>
      </c>
      <c r="C14" s="214" t="s">
        <v>1955</v>
      </c>
      <c r="D14" s="215">
        <v>5</v>
      </c>
      <c r="E14" s="884"/>
      <c r="F14" s="669"/>
      <c r="G14" s="669"/>
      <c r="H14" s="669"/>
      <c r="I14" s="669"/>
      <c r="J14" s="669"/>
      <c r="K14" s="669"/>
      <c r="L14" s="669"/>
    </row>
    <row r="15" spans="1:12" x14ac:dyDescent="0.2">
      <c r="A15" s="1460"/>
      <c r="B15" s="215">
        <v>1.4</v>
      </c>
      <c r="C15" s="214" t="s">
        <v>1265</v>
      </c>
      <c r="D15" s="215">
        <v>6</v>
      </c>
      <c r="E15" s="884"/>
      <c r="F15" s="669"/>
      <c r="G15" s="669"/>
      <c r="H15" s="669"/>
      <c r="I15" s="669"/>
      <c r="J15" s="669"/>
      <c r="K15" s="669"/>
      <c r="L15" s="669"/>
    </row>
    <row r="16" spans="1:12" x14ac:dyDescent="0.2">
      <c r="A16" s="1460"/>
      <c r="B16" s="215">
        <v>1.5</v>
      </c>
      <c r="C16" s="214" t="s">
        <v>1266</v>
      </c>
      <c r="D16" s="215">
        <v>7</v>
      </c>
      <c r="E16" s="884"/>
      <c r="F16" s="669"/>
      <c r="G16" s="669"/>
      <c r="H16" s="669"/>
      <c r="I16" s="669"/>
      <c r="J16" s="669"/>
      <c r="K16" s="669"/>
      <c r="L16" s="669"/>
    </row>
    <row r="17" spans="1:12" x14ac:dyDescent="0.2">
      <c r="A17" s="1460"/>
      <c r="B17" s="215">
        <v>1.6</v>
      </c>
      <c r="C17" s="214" t="s">
        <v>1267</v>
      </c>
      <c r="D17" s="215">
        <v>8</v>
      </c>
      <c r="E17" s="884"/>
      <c r="F17" s="669"/>
      <c r="G17" s="669"/>
      <c r="H17" s="669"/>
      <c r="I17" s="669"/>
      <c r="J17" s="669"/>
      <c r="K17" s="669"/>
      <c r="L17" s="669"/>
    </row>
    <row r="18" spans="1:12" x14ac:dyDescent="0.2">
      <c r="A18" s="1460"/>
      <c r="B18" s="215">
        <v>1.7</v>
      </c>
      <c r="C18" s="214" t="s">
        <v>1268</v>
      </c>
      <c r="D18" s="215">
        <v>9</v>
      </c>
      <c r="E18" s="884"/>
      <c r="F18" s="669"/>
      <c r="G18" s="669"/>
      <c r="H18" s="669"/>
      <c r="I18" s="669"/>
      <c r="J18" s="669"/>
      <c r="K18" s="669"/>
      <c r="L18" s="669"/>
    </row>
    <row r="19" spans="1:12" x14ac:dyDescent="0.2">
      <c r="A19" s="1460"/>
      <c r="B19" s="894" t="s">
        <v>1889</v>
      </c>
      <c r="C19" s="830" t="s">
        <v>1882</v>
      </c>
      <c r="D19" s="215">
        <v>10</v>
      </c>
      <c r="E19" s="884"/>
      <c r="F19" s="669"/>
      <c r="G19" s="669"/>
      <c r="H19" s="669"/>
      <c r="I19" s="669"/>
      <c r="J19" s="669"/>
      <c r="K19" s="669"/>
      <c r="L19" s="669"/>
    </row>
    <row r="20" spans="1:12" x14ac:dyDescent="0.2">
      <c r="A20" s="1460"/>
      <c r="B20" s="215">
        <v>1.8</v>
      </c>
      <c r="C20" s="214" t="s">
        <v>1269</v>
      </c>
      <c r="D20" s="215">
        <v>11</v>
      </c>
      <c r="E20" s="884"/>
      <c r="F20" s="669"/>
      <c r="G20" s="669"/>
      <c r="H20" s="669"/>
      <c r="I20" s="669"/>
      <c r="J20" s="669"/>
      <c r="K20" s="669"/>
      <c r="L20" s="669"/>
    </row>
    <row r="21" spans="1:12" x14ac:dyDescent="0.2">
      <c r="A21" s="1460"/>
      <c r="B21" s="215">
        <v>1.9</v>
      </c>
      <c r="C21" s="214" t="s">
        <v>1956</v>
      </c>
      <c r="D21" s="215">
        <v>12</v>
      </c>
      <c r="E21" s="884"/>
      <c r="F21" s="669"/>
      <c r="G21" s="669"/>
      <c r="H21" s="669"/>
      <c r="I21" s="669"/>
      <c r="J21" s="669"/>
      <c r="K21" s="669"/>
      <c r="L21" s="669"/>
    </row>
    <row r="22" spans="1:12" x14ac:dyDescent="0.2">
      <c r="A22" s="1460"/>
      <c r="B22" s="895">
        <v>1.1000000000000001</v>
      </c>
      <c r="C22" s="214" t="s">
        <v>1270</v>
      </c>
      <c r="D22" s="215">
        <v>13</v>
      </c>
      <c r="E22" s="884"/>
      <c r="F22" s="669"/>
      <c r="G22" s="669"/>
      <c r="H22" s="669"/>
      <c r="I22" s="669"/>
      <c r="J22" s="669"/>
      <c r="K22" s="669"/>
      <c r="L22" s="669"/>
    </row>
    <row r="23" spans="1:12" x14ac:dyDescent="0.2">
      <c r="A23" s="1460"/>
      <c r="B23" s="215">
        <v>1.1100000000000001</v>
      </c>
      <c r="C23" s="214" t="s">
        <v>1271</v>
      </c>
      <c r="D23" s="215">
        <v>14</v>
      </c>
      <c r="E23" s="884"/>
      <c r="F23" s="669"/>
      <c r="G23" s="669"/>
      <c r="H23" s="669"/>
      <c r="I23" s="669"/>
      <c r="J23" s="669"/>
      <c r="K23" s="669"/>
      <c r="L23" s="669"/>
    </row>
    <row r="24" spans="1:12" x14ac:dyDescent="0.2">
      <c r="A24" s="1460"/>
      <c r="B24" s="215">
        <v>1.1200000000000001</v>
      </c>
      <c r="C24" s="216" t="s">
        <v>1272</v>
      </c>
      <c r="D24" s="215">
        <v>15</v>
      </c>
      <c r="E24" s="884"/>
      <c r="F24" s="669"/>
      <c r="G24" s="669"/>
      <c r="H24" s="669"/>
      <c r="I24" s="669"/>
      <c r="J24" s="669"/>
      <c r="K24" s="669"/>
      <c r="L24" s="669"/>
    </row>
    <row r="25" spans="1:12" x14ac:dyDescent="0.2">
      <c r="A25" s="1460"/>
      <c r="B25" s="215">
        <v>1.1299999999999999</v>
      </c>
      <c r="C25" s="216" t="s">
        <v>1273</v>
      </c>
      <c r="D25" s="215">
        <v>16</v>
      </c>
      <c r="E25" s="884"/>
      <c r="F25" s="669"/>
      <c r="G25" s="669"/>
      <c r="H25" s="669"/>
      <c r="I25" s="669"/>
      <c r="J25" s="669"/>
      <c r="K25" s="669"/>
      <c r="L25" s="669"/>
    </row>
    <row r="26" spans="1:12" ht="25.5" x14ac:dyDescent="0.2">
      <c r="A26" s="1460"/>
      <c r="B26" s="215">
        <v>1.1399999999999999</v>
      </c>
      <c r="C26" s="216" t="s">
        <v>1883</v>
      </c>
      <c r="D26" s="215">
        <v>17</v>
      </c>
      <c r="E26" s="884"/>
      <c r="F26" s="669"/>
      <c r="G26" s="669"/>
      <c r="H26" s="669"/>
      <c r="I26" s="669"/>
      <c r="J26" s="669"/>
      <c r="K26" s="669"/>
      <c r="L26" s="669"/>
    </row>
    <row r="27" spans="1:12" ht="38.25" x14ac:dyDescent="0.2">
      <c r="A27" s="1460"/>
      <c r="B27" s="215">
        <v>1.1499999999999999</v>
      </c>
      <c r="C27" s="216" t="s">
        <v>1884</v>
      </c>
      <c r="D27" s="215">
        <v>18</v>
      </c>
      <c r="E27" s="884"/>
      <c r="F27" s="669"/>
      <c r="G27" s="669"/>
      <c r="H27" s="669"/>
      <c r="I27" s="669"/>
      <c r="J27" s="669"/>
      <c r="K27" s="669"/>
      <c r="L27" s="669"/>
    </row>
    <row r="28" spans="1:12" ht="25.5" x14ac:dyDescent="0.2">
      <c r="A28" s="1460"/>
      <c r="B28" s="215">
        <v>1.1599999999999999</v>
      </c>
      <c r="C28" s="216" t="s">
        <v>1885</v>
      </c>
      <c r="D28" s="215">
        <v>19</v>
      </c>
      <c r="E28" s="884"/>
      <c r="F28" s="669"/>
      <c r="G28" s="669"/>
      <c r="H28" s="669"/>
      <c r="I28" s="669"/>
      <c r="J28" s="669"/>
      <c r="K28" s="669"/>
      <c r="L28" s="669"/>
    </row>
    <row r="29" spans="1:12" x14ac:dyDescent="0.2">
      <c r="A29" s="1460" t="s">
        <v>225</v>
      </c>
      <c r="B29" s="215">
        <v>2.1</v>
      </c>
      <c r="C29" s="214" t="s">
        <v>1451</v>
      </c>
      <c r="D29" s="215">
        <v>20</v>
      </c>
      <c r="E29" s="884"/>
      <c r="F29" s="669"/>
      <c r="G29" s="669"/>
      <c r="H29" s="669"/>
      <c r="I29" s="669"/>
      <c r="J29" s="669"/>
      <c r="K29" s="669"/>
      <c r="L29" s="669"/>
    </row>
    <row r="30" spans="1:12" x14ac:dyDescent="0.2">
      <c r="A30" s="1460"/>
      <c r="B30" s="215" t="s">
        <v>323</v>
      </c>
      <c r="C30" s="214" t="s">
        <v>1957</v>
      </c>
      <c r="D30" s="215">
        <v>21</v>
      </c>
      <c r="E30" s="884"/>
      <c r="F30" s="669"/>
      <c r="G30" s="669"/>
      <c r="H30" s="669"/>
      <c r="I30" s="669"/>
      <c r="J30" s="669"/>
      <c r="K30" s="669"/>
      <c r="L30" s="669"/>
    </row>
    <row r="31" spans="1:12" x14ac:dyDescent="0.2">
      <c r="A31" s="1460"/>
      <c r="B31" s="215">
        <v>2.2000000000000002</v>
      </c>
      <c r="C31" s="214" t="s">
        <v>1452</v>
      </c>
      <c r="D31" s="215">
        <v>22</v>
      </c>
      <c r="E31" s="884"/>
      <c r="F31" s="669"/>
      <c r="G31" s="669"/>
      <c r="H31" s="669"/>
      <c r="I31" s="669"/>
      <c r="J31" s="669"/>
      <c r="K31" s="669"/>
      <c r="L31" s="669"/>
    </row>
    <row r="32" spans="1:12" x14ac:dyDescent="0.2">
      <c r="A32" s="1460"/>
      <c r="B32" s="215" t="s">
        <v>337</v>
      </c>
      <c r="C32" s="214" t="s">
        <v>1957</v>
      </c>
      <c r="D32" s="215">
        <v>23</v>
      </c>
      <c r="E32" s="884"/>
      <c r="F32" s="669"/>
      <c r="G32" s="669"/>
      <c r="H32" s="669"/>
      <c r="I32" s="669"/>
      <c r="J32" s="669"/>
      <c r="K32" s="669"/>
      <c r="L32" s="669"/>
    </row>
    <row r="33" spans="1:12" x14ac:dyDescent="0.2">
      <c r="A33" s="1460"/>
      <c r="B33" s="215">
        <v>2.2999999999999998</v>
      </c>
      <c r="C33" s="214" t="s">
        <v>1453</v>
      </c>
      <c r="D33" s="215">
        <v>24</v>
      </c>
      <c r="E33" s="884"/>
      <c r="F33" s="669"/>
      <c r="G33" s="669"/>
      <c r="H33" s="669"/>
      <c r="I33" s="669"/>
      <c r="J33" s="669"/>
      <c r="K33" s="669"/>
      <c r="L33" s="669"/>
    </row>
    <row r="34" spans="1:12" x14ac:dyDescent="0.2">
      <c r="A34" s="1460"/>
      <c r="B34" s="215">
        <v>2.4</v>
      </c>
      <c r="C34" s="214" t="s">
        <v>1454</v>
      </c>
      <c r="D34" s="215">
        <v>25</v>
      </c>
      <c r="E34" s="884"/>
      <c r="F34" s="669"/>
      <c r="G34" s="669"/>
      <c r="H34" s="669"/>
      <c r="I34" s="669"/>
      <c r="J34" s="669"/>
      <c r="K34" s="669"/>
      <c r="L34" s="669"/>
    </row>
    <row r="35" spans="1:12" x14ac:dyDescent="0.2">
      <c r="A35" s="1460"/>
      <c r="B35" s="215">
        <v>2.5</v>
      </c>
      <c r="C35" s="214" t="s">
        <v>1455</v>
      </c>
      <c r="D35" s="215">
        <v>26</v>
      </c>
      <c r="E35" s="884"/>
      <c r="F35" s="669"/>
      <c r="G35" s="669"/>
      <c r="H35" s="669"/>
      <c r="I35" s="669"/>
      <c r="J35" s="669"/>
      <c r="K35" s="669"/>
      <c r="L35" s="669"/>
    </row>
    <row r="36" spans="1:12" x14ac:dyDescent="0.2">
      <c r="A36" s="1460"/>
      <c r="B36" s="215">
        <v>2.6</v>
      </c>
      <c r="C36" s="214" t="s">
        <v>1456</v>
      </c>
      <c r="D36" s="215">
        <v>27</v>
      </c>
      <c r="E36" s="884"/>
      <c r="F36" s="669"/>
      <c r="G36" s="669"/>
      <c r="H36" s="669"/>
      <c r="I36" s="669"/>
      <c r="J36" s="669"/>
      <c r="K36" s="669"/>
      <c r="L36" s="669"/>
    </row>
    <row r="37" spans="1:12" x14ac:dyDescent="0.2">
      <c r="A37" s="1388" t="s">
        <v>22</v>
      </c>
      <c r="B37" s="1388"/>
      <c r="C37" s="1388"/>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4" t="s">
        <v>901</v>
      </c>
      <c r="E1" s="1384"/>
      <c r="F1" s="1384"/>
      <c r="G1" s="1384"/>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85"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08" t="str">
        <f>i.04130!A6</f>
        <v xml:space="preserve">Даатгагчийн нэр: </v>
      </c>
      <c r="B5" s="1420"/>
      <c r="C5" s="1420"/>
      <c r="D5" s="747"/>
      <c r="E5" s="4"/>
      <c r="F5" s="1400" t="str">
        <f>i.04130!D6</f>
        <v>20.. оны .. сарын ..-ны өдөр</v>
      </c>
      <c r="G5" s="1400"/>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1939</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7" t="str">
        <f>i.04130!A6</f>
        <v xml:space="preserve">Даатгагчийн нэр: </v>
      </c>
      <c r="B6" s="1477"/>
      <c r="C6" s="1477"/>
      <c r="D6" s="1477"/>
      <c r="E6" s="1477"/>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69" t="s">
        <v>258</v>
      </c>
      <c r="B8" s="1407" t="s">
        <v>2282</v>
      </c>
      <c r="C8" s="1407" t="s">
        <v>2279</v>
      </c>
      <c r="D8" s="1416" t="s">
        <v>826</v>
      </c>
      <c r="E8" s="1416" t="s">
        <v>827</v>
      </c>
      <c r="F8" s="1416" t="s">
        <v>221</v>
      </c>
      <c r="G8" s="1416" t="s">
        <v>828</v>
      </c>
      <c r="H8" s="1416" t="s">
        <v>180</v>
      </c>
      <c r="I8" s="1461" t="s">
        <v>829</v>
      </c>
      <c r="J8" s="1478"/>
      <c r="K8" s="1462"/>
      <c r="L8" s="1416" t="s">
        <v>830</v>
      </c>
      <c r="M8" s="1461" t="s">
        <v>831</v>
      </c>
      <c r="N8" s="1478"/>
      <c r="O8" s="1478"/>
      <c r="P8" s="1462"/>
      <c r="Q8" s="1461" t="s">
        <v>832</v>
      </c>
      <c r="R8" s="1478"/>
      <c r="S8" s="1461" t="s">
        <v>833</v>
      </c>
      <c r="T8" s="1462"/>
      <c r="U8" s="1416" t="s">
        <v>1948</v>
      </c>
      <c r="V8" s="1416" t="s">
        <v>834</v>
      </c>
      <c r="W8" s="1416" t="s">
        <v>835</v>
      </c>
      <c r="X8" s="1416" t="s">
        <v>836</v>
      </c>
      <c r="Z8" s="1362" t="s">
        <v>2280</v>
      </c>
    </row>
    <row r="9" spans="1:26" ht="12.75" customHeight="1" x14ac:dyDescent="0.2">
      <c r="A9" s="1469"/>
      <c r="B9" s="1407"/>
      <c r="C9" s="1407"/>
      <c r="D9" s="1468"/>
      <c r="E9" s="1468"/>
      <c r="F9" s="1468"/>
      <c r="G9" s="1468"/>
      <c r="H9" s="1468"/>
      <c r="I9" s="1416" t="s">
        <v>837</v>
      </c>
      <c r="J9" s="1416" t="s">
        <v>838</v>
      </c>
      <c r="K9" s="1416" t="s">
        <v>839</v>
      </c>
      <c r="L9" s="1468"/>
      <c r="M9" s="1470" t="s">
        <v>840</v>
      </c>
      <c r="N9" s="1471"/>
      <c r="O9" s="1461" t="s">
        <v>841</v>
      </c>
      <c r="P9" s="1462"/>
      <c r="Q9" s="1479" t="s">
        <v>843</v>
      </c>
      <c r="R9" s="1482" t="s">
        <v>844</v>
      </c>
      <c r="S9" s="1470" t="s">
        <v>845</v>
      </c>
      <c r="T9" s="1416" t="s">
        <v>846</v>
      </c>
      <c r="U9" s="1468"/>
      <c r="V9" s="1468"/>
      <c r="W9" s="1468"/>
      <c r="X9" s="1468"/>
    </row>
    <row r="10" spans="1:26" ht="12.75" customHeight="1" x14ac:dyDescent="0.2">
      <c r="A10" s="1469"/>
      <c r="B10" s="1407"/>
      <c r="C10" s="1407"/>
      <c r="D10" s="1468"/>
      <c r="E10" s="1468"/>
      <c r="F10" s="1468"/>
      <c r="G10" s="1468"/>
      <c r="H10" s="1468"/>
      <c r="I10" s="1468"/>
      <c r="J10" s="1468"/>
      <c r="K10" s="1468"/>
      <c r="L10" s="1468"/>
      <c r="M10" s="1472"/>
      <c r="N10" s="1473"/>
      <c r="O10" s="1461" t="s">
        <v>842</v>
      </c>
      <c r="P10" s="1462"/>
      <c r="Q10" s="1480"/>
      <c r="R10" s="1483"/>
      <c r="S10" s="1485"/>
      <c r="T10" s="1468"/>
      <c r="U10" s="1468"/>
      <c r="V10" s="1468"/>
      <c r="W10" s="1468"/>
      <c r="X10" s="1468"/>
    </row>
    <row r="11" spans="1:26" ht="83.25" customHeight="1" x14ac:dyDescent="0.2">
      <c r="A11" s="1469"/>
      <c r="B11" s="1407"/>
      <c r="C11" s="1407"/>
      <c r="D11" s="1417"/>
      <c r="E11" s="1417"/>
      <c r="F11" s="1417"/>
      <c r="G11" s="1417"/>
      <c r="H11" s="1417"/>
      <c r="I11" s="1417"/>
      <c r="J11" s="1417"/>
      <c r="K11" s="1417"/>
      <c r="L11" s="1417"/>
      <c r="M11" s="305" t="s">
        <v>847</v>
      </c>
      <c r="N11" s="305" t="s">
        <v>848</v>
      </c>
      <c r="O11" s="305" t="s">
        <v>849</v>
      </c>
      <c r="P11" s="305" t="s">
        <v>850</v>
      </c>
      <c r="Q11" s="1481"/>
      <c r="R11" s="1484"/>
      <c r="S11" s="1472"/>
      <c r="T11" s="1417"/>
      <c r="U11" s="1417"/>
      <c r="V11" s="1417"/>
      <c r="W11" s="1417"/>
      <c r="X11" s="1417"/>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74" t="s">
        <v>851</v>
      </c>
      <c r="B13" s="1475"/>
      <c r="C13" s="1475"/>
      <c r="D13" s="1476"/>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C8:C11"/>
    <mergeCell ref="A13:D13"/>
    <mergeCell ref="A6:E6"/>
    <mergeCell ref="U8:U11"/>
    <mergeCell ref="V8:V11"/>
    <mergeCell ref="I8:K8"/>
    <mergeCell ref="L8:L11"/>
    <mergeCell ref="M8:P8"/>
    <mergeCell ref="Q8:R8"/>
    <mergeCell ref="S8:T8"/>
    <mergeCell ref="Q9:Q11"/>
    <mergeCell ref="R9:R11"/>
    <mergeCell ref="S9:S11"/>
    <mergeCell ref="T9:T11"/>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86" t="str">
        <f>i.04130!D6</f>
        <v>20.. оны .. сарын ..-ны өдөр</v>
      </c>
      <c r="AB7" s="1486"/>
    </row>
    <row r="8" spans="1:30" x14ac:dyDescent="0.2">
      <c r="B8" s="311"/>
      <c r="C8" s="311"/>
      <c r="AB8" s="312"/>
    </row>
    <row r="9" spans="1:30" s="313" customFormat="1" ht="25.5" customHeight="1" x14ac:dyDescent="0.2">
      <c r="A9" s="1487" t="s">
        <v>258</v>
      </c>
      <c r="B9" s="1407" t="s">
        <v>2278</v>
      </c>
      <c r="C9" s="1416" t="s">
        <v>2279</v>
      </c>
      <c r="D9" s="1407" t="s">
        <v>827</v>
      </c>
      <c r="E9" s="1407" t="s">
        <v>2281</v>
      </c>
      <c r="F9" s="1407" t="s">
        <v>858</v>
      </c>
      <c r="G9" s="1407"/>
      <c r="H9" s="1407" t="s">
        <v>859</v>
      </c>
      <c r="I9" s="1407"/>
      <c r="J9" s="1407" t="s">
        <v>860</v>
      </c>
      <c r="K9" s="1407" t="s">
        <v>829</v>
      </c>
      <c r="L9" s="1407"/>
      <c r="M9" s="1407"/>
      <c r="N9" s="1407" t="s">
        <v>861</v>
      </c>
      <c r="O9" s="1407"/>
      <c r="P9" s="1407"/>
      <c r="Q9" s="1407" t="s">
        <v>862</v>
      </c>
      <c r="R9" s="1407"/>
      <c r="S9" s="1407"/>
      <c r="T9" s="1407"/>
      <c r="U9" s="1407"/>
      <c r="V9" s="1407" t="s">
        <v>863</v>
      </c>
      <c r="W9" s="1407"/>
      <c r="X9" s="1407" t="s">
        <v>864</v>
      </c>
      <c r="Y9" s="1407"/>
      <c r="Z9" s="1407" t="s">
        <v>865</v>
      </c>
      <c r="AA9" s="1407"/>
      <c r="AB9" s="1407" t="s">
        <v>834</v>
      </c>
      <c r="AC9" s="303"/>
      <c r="AD9" s="1356" t="s">
        <v>2280</v>
      </c>
    </row>
    <row r="10" spans="1:30" s="313" customFormat="1" x14ac:dyDescent="0.2">
      <c r="A10" s="1487"/>
      <c r="B10" s="1407"/>
      <c r="C10" s="1468"/>
      <c r="D10" s="1407"/>
      <c r="E10" s="1407"/>
      <c r="F10" s="1407"/>
      <c r="G10" s="1407"/>
      <c r="H10" s="1407" t="s">
        <v>857</v>
      </c>
      <c r="I10" s="1407" t="s">
        <v>180</v>
      </c>
      <c r="J10" s="1407"/>
      <c r="K10" s="1407" t="s">
        <v>837</v>
      </c>
      <c r="L10" s="1407" t="s">
        <v>838</v>
      </c>
      <c r="M10" s="1407" t="s">
        <v>839</v>
      </c>
      <c r="N10" s="1407" t="s">
        <v>866</v>
      </c>
      <c r="O10" s="1407" t="s">
        <v>867</v>
      </c>
      <c r="P10" s="1407" t="s">
        <v>868</v>
      </c>
      <c r="Q10" s="1407" t="s">
        <v>869</v>
      </c>
      <c r="R10" s="1407"/>
      <c r="S10" s="1407" t="s">
        <v>842</v>
      </c>
      <c r="T10" s="1407"/>
      <c r="U10" s="1407"/>
      <c r="V10" s="1489" t="s">
        <v>870</v>
      </c>
      <c r="W10" s="1489" t="s">
        <v>871</v>
      </c>
      <c r="X10" s="1407" t="s">
        <v>845</v>
      </c>
      <c r="Y10" s="1407" t="s">
        <v>846</v>
      </c>
      <c r="Z10" s="1407" t="s">
        <v>835</v>
      </c>
      <c r="AA10" s="1407" t="s">
        <v>872</v>
      </c>
      <c r="AB10" s="1407"/>
      <c r="AC10" s="303"/>
    </row>
    <row r="11" spans="1:30" s="313" customFormat="1" ht="82.5" customHeight="1" x14ac:dyDescent="0.2">
      <c r="A11" s="1488"/>
      <c r="B11" s="1407"/>
      <c r="C11" s="1417"/>
      <c r="D11" s="1407"/>
      <c r="E11" s="1407"/>
      <c r="F11" s="212" t="s">
        <v>873</v>
      </c>
      <c r="G11" s="212" t="s">
        <v>874</v>
      </c>
      <c r="H11" s="1407"/>
      <c r="I11" s="1407"/>
      <c r="J11" s="1407"/>
      <c r="K11" s="1407"/>
      <c r="L11" s="1407"/>
      <c r="M11" s="1407"/>
      <c r="N11" s="1407"/>
      <c r="O11" s="1407"/>
      <c r="P11" s="1407"/>
      <c r="Q11" s="305" t="s">
        <v>847</v>
      </c>
      <c r="R11" s="305" t="s">
        <v>848</v>
      </c>
      <c r="S11" s="305" t="s">
        <v>849</v>
      </c>
      <c r="T11" s="305" t="s">
        <v>850</v>
      </c>
      <c r="U11" s="305" t="s">
        <v>875</v>
      </c>
      <c r="V11" s="1489"/>
      <c r="W11" s="1489"/>
      <c r="X11" s="1407"/>
      <c r="Y11" s="1407"/>
      <c r="Z11" s="1407"/>
      <c r="AA11" s="1407"/>
      <c r="AB11" s="1407"/>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74" t="s">
        <v>851</v>
      </c>
      <c r="B13" s="1476"/>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93"/>
      <c r="F414" s="1493"/>
      <c r="G414" s="1493"/>
      <c r="H414" s="1493"/>
      <c r="I414" s="1493"/>
      <c r="J414" s="1420"/>
      <c r="K414" s="1420"/>
      <c r="L414" s="1420"/>
      <c r="M414" s="1420"/>
      <c r="N414" s="1420"/>
      <c r="O414" s="1420"/>
      <c r="Q414" s="1420"/>
      <c r="R414" s="1420"/>
      <c r="S414" s="1420"/>
      <c r="T414" s="1420"/>
      <c r="U414" s="1420"/>
      <c r="V414" s="1420"/>
      <c r="W414" s="1420"/>
      <c r="X414" s="1420"/>
      <c r="Y414" s="1420"/>
    </row>
    <row r="415" spans="1:29" ht="13.5" thickBot="1" x14ac:dyDescent="0.25">
      <c r="E415" s="1491"/>
      <c r="F415" s="1491"/>
      <c r="G415" s="1491"/>
      <c r="H415" s="1491"/>
      <c r="I415" s="1491"/>
      <c r="J415" s="1491"/>
      <c r="K415" s="1491"/>
      <c r="L415" s="1491"/>
      <c r="M415" s="1491"/>
      <c r="N415" s="1491"/>
      <c r="O415" s="1491"/>
      <c r="Q415" s="1491"/>
      <c r="R415" s="1491"/>
      <c r="S415" s="1491"/>
      <c r="T415" s="1491"/>
      <c r="U415" s="1491"/>
      <c r="V415" s="1491"/>
      <c r="W415" s="1491"/>
      <c r="X415" s="1491"/>
      <c r="Y415" s="1491"/>
      <c r="AA415" s="309"/>
      <c r="AB415" s="309"/>
    </row>
    <row r="416" spans="1:29" x14ac:dyDescent="0.2">
      <c r="B416" s="294"/>
      <c r="C416" s="294"/>
      <c r="D416" s="1492" t="s">
        <v>882</v>
      </c>
      <c r="E416" s="1492"/>
      <c r="F416" s="1492"/>
      <c r="G416" s="1492"/>
      <c r="H416" s="1492"/>
      <c r="I416" s="1492"/>
      <c r="J416" s="1492"/>
      <c r="K416" s="1492"/>
      <c r="L416" s="1492"/>
      <c r="M416" s="1492"/>
      <c r="N416" s="1492"/>
      <c r="O416" s="1492"/>
      <c r="P416" s="1492"/>
      <c r="Q416" s="1492"/>
      <c r="R416" s="1492"/>
      <c r="S416" s="1492"/>
      <c r="T416" s="1492"/>
      <c r="U416" s="1492"/>
      <c r="V416" s="1492"/>
      <c r="W416" s="1492"/>
      <c r="X416" s="1492"/>
      <c r="Y416" s="1492"/>
      <c r="Z416" s="1492"/>
      <c r="AA416" s="1492"/>
      <c r="AB416" s="1492"/>
      <c r="AC416" s="294"/>
    </row>
    <row r="417" spans="2:29" x14ac:dyDescent="0.2">
      <c r="B417" s="294"/>
      <c r="C417" s="294"/>
      <c r="D417" s="1490" t="s">
        <v>876</v>
      </c>
      <c r="E417" s="1490"/>
      <c r="F417" s="1490"/>
      <c r="G417" s="1490"/>
      <c r="H417" s="1490"/>
      <c r="I417" s="1490"/>
      <c r="J417" s="1490"/>
      <c r="K417" s="1490"/>
      <c r="L417" s="1490"/>
      <c r="M417" s="1490"/>
      <c r="N417" s="1490"/>
      <c r="O417" s="1490"/>
      <c r="P417" s="1490"/>
      <c r="Q417" s="1490"/>
      <c r="R417" s="1490"/>
      <c r="S417" s="1490"/>
      <c r="T417" s="1490"/>
      <c r="U417" s="1490"/>
      <c r="V417" s="1490"/>
      <c r="W417" s="1490"/>
      <c r="X417" s="1490"/>
      <c r="Y417" s="1490"/>
      <c r="Z417" s="1490"/>
      <c r="AA417" s="1490"/>
      <c r="AB417" s="1490"/>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K9:M9"/>
    <mergeCell ref="AB9:AB11"/>
    <mergeCell ref="AA10:AA11"/>
    <mergeCell ref="Z9:AA9"/>
    <mergeCell ref="J9:J11"/>
    <mergeCell ref="V9:W9"/>
    <mergeCell ref="N10:N11"/>
    <mergeCell ref="O10:O11"/>
    <mergeCell ref="P10:P11"/>
    <mergeCell ref="Q10:R10"/>
    <mergeCell ref="N9:P9"/>
    <mergeCell ref="Q9:U9"/>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H10:H11"/>
    <mergeCell ref="I10:I11"/>
    <mergeCell ref="K10:K11"/>
    <mergeCell ref="L10:L11"/>
    <mergeCell ref="M10:M11"/>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496"/>
      <c r="C1" s="1496"/>
      <c r="D1" s="1496"/>
      <c r="E1" s="1496"/>
      <c r="F1" s="1496"/>
      <c r="G1" s="1496"/>
      <c r="H1" s="1496"/>
      <c r="I1" s="1496"/>
      <c r="J1" s="1496"/>
      <c r="K1" s="1496"/>
      <c r="L1" s="1496"/>
      <c r="M1" s="1496"/>
      <c r="N1" s="1496"/>
      <c r="O1" s="1496"/>
      <c r="P1" s="1496"/>
      <c r="Q1" s="1496"/>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946</v>
      </c>
    </row>
    <row r="3" spans="1:36" ht="15" customHeight="1" x14ac:dyDescent="0.2">
      <c r="A3" s="1497" t="s">
        <v>1958</v>
      </c>
      <c r="B3" s="1497"/>
      <c r="C3" s="1497"/>
      <c r="D3" s="1497"/>
      <c r="E3" s="1497"/>
      <c r="F3" s="1497"/>
      <c r="G3" s="1497"/>
      <c r="H3" s="1497"/>
      <c r="I3" s="1497"/>
      <c r="J3" s="1497"/>
      <c r="K3" s="1497"/>
      <c r="L3" s="1497"/>
      <c r="M3" s="1497"/>
      <c r="N3" s="1497"/>
      <c r="O3" s="1497"/>
      <c r="P3" s="1497"/>
      <c r="Q3" s="1497"/>
      <c r="R3" s="899"/>
      <c r="S3" s="783"/>
      <c r="T3" s="783"/>
      <c r="U3" s="783"/>
      <c r="V3" s="783"/>
      <c r="W3" s="783"/>
      <c r="Y3" s="783" t="s">
        <v>947</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498" t="s">
        <v>1959</v>
      </c>
      <c r="B7" s="1500" t="s">
        <v>429</v>
      </c>
      <c r="C7" s="1500" t="s">
        <v>270</v>
      </c>
      <c r="D7" s="1500" t="s">
        <v>948</v>
      </c>
      <c r="E7" s="1500" t="s">
        <v>949</v>
      </c>
      <c r="F7" s="1500" t="s">
        <v>950</v>
      </c>
      <c r="G7" s="1502" t="s">
        <v>1960</v>
      </c>
      <c r="H7" s="1504" t="s">
        <v>951</v>
      </c>
      <c r="I7" s="1504"/>
      <c r="J7" s="1504"/>
      <c r="K7" s="1504"/>
      <c r="L7" s="1502" t="s">
        <v>952</v>
      </c>
      <c r="M7" s="1500" t="s">
        <v>953</v>
      </c>
      <c r="N7" s="1505" t="s">
        <v>22</v>
      </c>
      <c r="O7" s="1505" t="s">
        <v>1961</v>
      </c>
      <c r="P7" s="1505" t="s">
        <v>1962</v>
      </c>
      <c r="Q7" s="1494" t="s">
        <v>1963</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499"/>
      <c r="B8" s="1501"/>
      <c r="C8" s="1501"/>
      <c r="D8" s="1501"/>
      <c r="E8" s="1501"/>
      <c r="F8" s="1501"/>
      <c r="G8" s="1503"/>
      <c r="H8" s="917" t="s">
        <v>955</v>
      </c>
      <c r="I8" s="917" t="s">
        <v>956</v>
      </c>
      <c r="J8" s="917" t="s">
        <v>1964</v>
      </c>
      <c r="K8" s="780" t="s">
        <v>958</v>
      </c>
      <c r="L8" s="1503"/>
      <c r="M8" s="1501"/>
      <c r="N8" s="1506"/>
      <c r="O8" s="1506"/>
      <c r="P8" s="1506"/>
      <c r="Q8" s="1495"/>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959</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960</v>
      </c>
    </row>
    <row r="11" spans="1:36" outlineLevel="1" x14ac:dyDescent="0.2">
      <c r="A11" s="925" t="str">
        <f>"Ариг банк"</f>
        <v>Ариг банк</v>
      </c>
      <c r="B11" s="1507"/>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961</v>
      </c>
    </row>
    <row r="12" spans="1:36" outlineLevel="1" x14ac:dyDescent="0.2">
      <c r="A12" s="925" t="str">
        <f>"Богд банк"</f>
        <v>Богд банк</v>
      </c>
      <c r="B12" s="1508"/>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962</v>
      </c>
    </row>
    <row r="13" spans="1:36" outlineLevel="1" x14ac:dyDescent="0.2">
      <c r="A13" s="925" t="str">
        <f>"Голомт банк"</f>
        <v>Голомт банк</v>
      </c>
      <c r="B13" s="1508"/>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963</v>
      </c>
    </row>
    <row r="14" spans="1:36" outlineLevel="1" x14ac:dyDescent="0.2">
      <c r="A14" s="925" t="str">
        <f>"Капитрон банк"</f>
        <v>Капитрон банк</v>
      </c>
      <c r="B14" s="1508"/>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964</v>
      </c>
    </row>
    <row r="15" spans="1:36" outlineLevel="1" x14ac:dyDescent="0.2">
      <c r="A15" s="925" t="str">
        <f>"M банк"</f>
        <v>M банк</v>
      </c>
      <c r="B15" s="1508"/>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965</v>
      </c>
    </row>
    <row r="16" spans="1:36" outlineLevel="1" x14ac:dyDescent="0.2">
      <c r="A16" s="925" t="str">
        <f>"Төрийн банк"</f>
        <v>Төрийн банк</v>
      </c>
      <c r="B16" s="1508"/>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966</v>
      </c>
    </row>
    <row r="17" spans="1:25" outlineLevel="1" x14ac:dyDescent="0.2">
      <c r="A17" s="925" t="str">
        <f>"Тээвэр Хөгжлийн банк"</f>
        <v>Тээвэр Хөгжлийн банк</v>
      </c>
      <c r="B17" s="1508"/>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967</v>
      </c>
    </row>
    <row r="18" spans="1:25" outlineLevel="1" x14ac:dyDescent="0.2">
      <c r="A18" s="925" t="str">
        <f>"Үндэсний хөрөнгө оруулалтын банк"</f>
        <v>Үндэсний хөрөнгө оруулалтын банк</v>
      </c>
      <c r="B18" s="1508"/>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508"/>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1047</v>
      </c>
    </row>
    <row r="20" spans="1:25" outlineLevel="1" x14ac:dyDescent="0.2">
      <c r="A20" s="925" t="str">
        <f>"Хас банк"</f>
        <v>Хас банк</v>
      </c>
      <c r="B20" s="1508"/>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1048</v>
      </c>
    </row>
    <row r="21" spans="1:25" outlineLevel="1" x14ac:dyDescent="0.2">
      <c r="A21" s="925" t="str">
        <f>"Худалдаа хөгжлийн банк"</f>
        <v>Худалдаа хөгжлийн банк</v>
      </c>
      <c r="B21" s="1508"/>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508"/>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1965</v>
      </c>
    </row>
    <row r="23" spans="1:25" outlineLevel="1" x14ac:dyDescent="0.2">
      <c r="A23" s="934"/>
      <c r="B23" s="1509"/>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1966</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1967</v>
      </c>
    </row>
    <row r="25" spans="1:25" outlineLevel="1" x14ac:dyDescent="0.2">
      <c r="A25" s="925" t="str">
        <f>"Ариг банк"</f>
        <v>Ариг банк</v>
      </c>
      <c r="B25" s="1507"/>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1968</v>
      </c>
    </row>
    <row r="26" spans="1:25" outlineLevel="1" x14ac:dyDescent="0.2">
      <c r="A26" s="925" t="str">
        <f>"Богд банк"</f>
        <v>Богд банк</v>
      </c>
      <c r="B26" s="1508"/>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508"/>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508"/>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1055</v>
      </c>
    </row>
    <row r="29" spans="1:25" outlineLevel="1" x14ac:dyDescent="0.2">
      <c r="A29" s="925" t="str">
        <f>"M банк"</f>
        <v>M банк</v>
      </c>
      <c r="B29" s="1508"/>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1057</v>
      </c>
    </row>
    <row r="30" spans="1:25" outlineLevel="1" x14ac:dyDescent="0.2">
      <c r="A30" s="925" t="str">
        <f>"Төрийн банк"</f>
        <v>Төрийн банк</v>
      </c>
      <c r="B30" s="1508"/>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1058</v>
      </c>
    </row>
    <row r="31" spans="1:25" outlineLevel="1" x14ac:dyDescent="0.2">
      <c r="A31" s="925" t="str">
        <f>"Тээвэр Хөгжлийн банк"</f>
        <v>Тээвэр Хөгжлийн банк</v>
      </c>
      <c r="B31" s="1508"/>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1059</v>
      </c>
    </row>
    <row r="32" spans="1:25" outlineLevel="1" x14ac:dyDescent="0.2">
      <c r="A32" s="925" t="str">
        <f>"Үндэсний хөрөнгө оруулалтын банк"</f>
        <v>Үндэсний хөрөнгө оруулалтын банк</v>
      </c>
      <c r="B32" s="1508"/>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1969</v>
      </c>
    </row>
    <row r="33" spans="1:23" outlineLevel="1" x14ac:dyDescent="0.2">
      <c r="A33" s="925" t="str">
        <f>"Хаан банк"</f>
        <v>Хаан банк</v>
      </c>
      <c r="B33" s="1508"/>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508"/>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508"/>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508"/>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509"/>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968</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969</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959</v>
      </c>
      <c r="B379" s="962"/>
      <c r="C379" s="926">
        <v>370</v>
      </c>
      <c r="D379" s="943"/>
      <c r="E379" s="943"/>
      <c r="F379" s="943"/>
      <c r="G379" s="943"/>
      <c r="H379" s="1334"/>
      <c r="I379" s="1079" t="s">
        <v>959</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960</v>
      </c>
      <c r="B380" s="962"/>
      <c r="C380" s="926">
        <v>371</v>
      </c>
      <c r="D380" s="943"/>
      <c r="E380" s="943"/>
      <c r="F380" s="943"/>
      <c r="G380" s="943"/>
      <c r="H380" s="1334"/>
      <c r="I380" s="1079" t="s">
        <v>960</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961</v>
      </c>
      <c r="B381" s="962"/>
      <c r="C381" s="926">
        <v>372</v>
      </c>
      <c r="D381" s="943"/>
      <c r="E381" s="943"/>
      <c r="F381" s="943"/>
      <c r="G381" s="943"/>
      <c r="H381" s="1334"/>
      <c r="I381" s="1079" t="s">
        <v>961</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962</v>
      </c>
      <c r="B382" s="962"/>
      <c r="C382" s="926">
        <v>373</v>
      </c>
      <c r="D382" s="943"/>
      <c r="E382" s="943"/>
      <c r="F382" s="943"/>
      <c r="G382" s="943"/>
      <c r="H382" s="1334"/>
      <c r="I382" s="1079" t="s">
        <v>962</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963</v>
      </c>
      <c r="B383" s="962"/>
      <c r="C383" s="926">
        <v>374</v>
      </c>
      <c r="D383" s="943"/>
      <c r="E383" s="943"/>
      <c r="F383" s="943"/>
      <c r="G383" s="943"/>
      <c r="H383" s="1334"/>
      <c r="I383" s="1080" t="s">
        <v>963</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964</v>
      </c>
      <c r="B384" s="962"/>
      <c r="C384" s="926">
        <v>375</v>
      </c>
      <c r="D384" s="943"/>
      <c r="E384" s="943"/>
      <c r="F384" s="943"/>
      <c r="G384" s="943"/>
      <c r="H384" s="1334"/>
      <c r="I384" s="1080" t="s">
        <v>964</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965</v>
      </c>
      <c r="B385" s="962"/>
      <c r="C385" s="926">
        <v>376</v>
      </c>
      <c r="D385" s="943"/>
      <c r="E385" s="943"/>
      <c r="F385" s="943"/>
      <c r="G385" s="943"/>
      <c r="H385" s="1334"/>
      <c r="I385" s="1080" t="s">
        <v>965</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966</v>
      </c>
      <c r="B386" s="962"/>
      <c r="C386" s="926">
        <v>377</v>
      </c>
      <c r="D386" s="943"/>
      <c r="E386" s="943"/>
      <c r="F386" s="943"/>
      <c r="G386" s="943"/>
      <c r="H386" s="1334"/>
      <c r="I386" s="1079" t="s">
        <v>966</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967</v>
      </c>
      <c r="B387" s="962"/>
      <c r="C387" s="926">
        <v>378</v>
      </c>
      <c r="D387" s="943"/>
      <c r="E387" s="943"/>
      <c r="F387" s="943"/>
      <c r="G387" s="943"/>
      <c r="H387" s="1334"/>
      <c r="I387" s="1080" t="s">
        <v>967</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959</v>
      </c>
      <c r="B389" s="941"/>
      <c r="C389" s="926">
        <v>380</v>
      </c>
      <c r="D389" s="943"/>
      <c r="E389" s="943"/>
      <c r="F389" s="943"/>
      <c r="G389" s="943"/>
      <c r="H389" s="1334"/>
      <c r="I389" s="961" t="s">
        <v>959</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960</v>
      </c>
      <c r="B390" s="941"/>
      <c r="C390" s="926">
        <v>381</v>
      </c>
      <c r="D390" s="943"/>
      <c r="E390" s="943"/>
      <c r="F390" s="943"/>
      <c r="G390" s="943"/>
      <c r="H390" s="1334"/>
      <c r="I390" s="961" t="s">
        <v>960</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961</v>
      </c>
      <c r="B391" s="941"/>
      <c r="C391" s="926">
        <v>382</v>
      </c>
      <c r="D391" s="943"/>
      <c r="E391" s="943"/>
      <c r="F391" s="943"/>
      <c r="G391" s="943"/>
      <c r="H391" s="1334"/>
      <c r="I391" s="961" t="s">
        <v>961</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962</v>
      </c>
      <c r="B392" s="941"/>
      <c r="C392" s="926">
        <v>383</v>
      </c>
      <c r="D392" s="943"/>
      <c r="E392" s="943"/>
      <c r="F392" s="943"/>
      <c r="G392" s="943"/>
      <c r="H392" s="1334"/>
      <c r="I392" s="961" t="s">
        <v>962</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963</v>
      </c>
      <c r="B393" s="941"/>
      <c r="C393" s="926">
        <v>384</v>
      </c>
      <c r="D393" s="943"/>
      <c r="E393" s="943"/>
      <c r="F393" s="943"/>
      <c r="G393" s="943"/>
      <c r="H393" s="1334"/>
      <c r="I393" s="963" t="s">
        <v>963</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964</v>
      </c>
      <c r="B394" s="941"/>
      <c r="C394" s="926">
        <v>385</v>
      </c>
      <c r="D394" s="943"/>
      <c r="E394" s="943"/>
      <c r="F394" s="943"/>
      <c r="G394" s="943"/>
      <c r="H394" s="1334"/>
      <c r="I394" s="963" t="s">
        <v>964</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965</v>
      </c>
      <c r="B395" s="941"/>
      <c r="C395" s="926">
        <v>386</v>
      </c>
      <c r="D395" s="943"/>
      <c r="E395" s="943"/>
      <c r="F395" s="943"/>
      <c r="G395" s="943"/>
      <c r="H395" s="1334"/>
      <c r="I395" s="963" t="s">
        <v>965</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966</v>
      </c>
      <c r="B396" s="941"/>
      <c r="C396" s="926">
        <v>387</v>
      </c>
      <c r="D396" s="943"/>
      <c r="E396" s="943"/>
      <c r="F396" s="943"/>
      <c r="G396" s="943"/>
      <c r="H396" s="1334"/>
      <c r="I396" s="961" t="s">
        <v>966</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967</v>
      </c>
      <c r="B397" s="941"/>
      <c r="C397" s="926">
        <v>388</v>
      </c>
      <c r="D397" s="943"/>
      <c r="E397" s="943"/>
      <c r="F397" s="943"/>
      <c r="G397" s="943"/>
      <c r="H397" s="1334"/>
      <c r="I397" s="963" t="s">
        <v>967</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959</v>
      </c>
      <c r="B399" s="941"/>
      <c r="C399" s="926">
        <v>390</v>
      </c>
      <c r="D399" s="943"/>
      <c r="E399" s="943"/>
      <c r="F399" s="943"/>
      <c r="G399" s="943"/>
      <c r="H399" s="1334"/>
      <c r="I399" s="961" t="s">
        <v>959</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960</v>
      </c>
      <c r="B400" s="941"/>
      <c r="C400" s="926">
        <v>391</v>
      </c>
      <c r="D400" s="943"/>
      <c r="E400" s="943"/>
      <c r="F400" s="943"/>
      <c r="G400" s="943"/>
      <c r="H400" s="1334"/>
      <c r="I400" s="961" t="s">
        <v>960</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961</v>
      </c>
      <c r="B401" s="941"/>
      <c r="C401" s="926">
        <v>392</v>
      </c>
      <c r="D401" s="943"/>
      <c r="E401" s="943"/>
      <c r="F401" s="943"/>
      <c r="G401" s="943"/>
      <c r="H401" s="1334"/>
      <c r="I401" s="961" t="s">
        <v>961</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962</v>
      </c>
      <c r="B402" s="941"/>
      <c r="C402" s="926">
        <v>393</v>
      </c>
      <c r="D402" s="943"/>
      <c r="E402" s="943"/>
      <c r="F402" s="943"/>
      <c r="G402" s="943"/>
      <c r="H402" s="1334"/>
      <c r="I402" s="961" t="s">
        <v>962</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963</v>
      </c>
      <c r="B403" s="941"/>
      <c r="C403" s="926">
        <v>394</v>
      </c>
      <c r="D403" s="943"/>
      <c r="E403" s="943"/>
      <c r="F403" s="943"/>
      <c r="G403" s="943"/>
      <c r="H403" s="1334"/>
      <c r="I403" s="963" t="s">
        <v>963</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964</v>
      </c>
      <c r="B404" s="941"/>
      <c r="C404" s="926">
        <v>395</v>
      </c>
      <c r="D404" s="943"/>
      <c r="E404" s="943"/>
      <c r="F404" s="943"/>
      <c r="G404" s="943"/>
      <c r="H404" s="1334"/>
      <c r="I404" s="963" t="s">
        <v>964</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965</v>
      </c>
      <c r="B405" s="941"/>
      <c r="C405" s="926">
        <v>396</v>
      </c>
      <c r="D405" s="943"/>
      <c r="E405" s="943"/>
      <c r="F405" s="943"/>
      <c r="G405" s="943"/>
      <c r="H405" s="1334"/>
      <c r="I405" s="963" t="s">
        <v>965</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966</v>
      </c>
      <c r="B406" s="941"/>
      <c r="C406" s="926">
        <v>397</v>
      </c>
      <c r="D406" s="943"/>
      <c r="E406" s="943"/>
      <c r="F406" s="943"/>
      <c r="G406" s="943"/>
      <c r="H406" s="1334"/>
      <c r="I406" s="961" t="s">
        <v>966</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967</v>
      </c>
      <c r="B407" s="941"/>
      <c r="C407" s="926">
        <v>398</v>
      </c>
      <c r="D407" s="943"/>
      <c r="E407" s="943"/>
      <c r="F407" s="943"/>
      <c r="G407" s="943"/>
      <c r="H407" s="1334"/>
      <c r="I407" s="963" t="s">
        <v>967</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959</v>
      </c>
      <c r="B409" s="941"/>
      <c r="C409" s="926">
        <v>400</v>
      </c>
      <c r="D409" s="943"/>
      <c r="E409" s="943"/>
      <c r="F409" s="943"/>
      <c r="G409" s="943"/>
      <c r="H409" s="1334"/>
      <c r="I409" s="961" t="s">
        <v>959</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960</v>
      </c>
      <c r="B410" s="941"/>
      <c r="C410" s="926">
        <v>401</v>
      </c>
      <c r="D410" s="943"/>
      <c r="E410" s="943"/>
      <c r="F410" s="943"/>
      <c r="G410" s="943"/>
      <c r="H410" s="1334"/>
      <c r="I410" s="961" t="s">
        <v>960</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961</v>
      </c>
      <c r="B411" s="941"/>
      <c r="C411" s="926">
        <v>402</v>
      </c>
      <c r="D411" s="943"/>
      <c r="E411" s="943"/>
      <c r="F411" s="943"/>
      <c r="G411" s="943"/>
      <c r="H411" s="1334"/>
      <c r="I411" s="961" t="s">
        <v>961</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962</v>
      </c>
      <c r="B412" s="941"/>
      <c r="C412" s="926">
        <v>403</v>
      </c>
      <c r="D412" s="943"/>
      <c r="E412" s="943"/>
      <c r="F412" s="943"/>
      <c r="G412" s="943"/>
      <c r="H412" s="1334"/>
      <c r="I412" s="961" t="s">
        <v>962</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963</v>
      </c>
      <c r="B413" s="941"/>
      <c r="C413" s="926">
        <v>404</v>
      </c>
      <c r="D413" s="943"/>
      <c r="E413" s="943"/>
      <c r="F413" s="943"/>
      <c r="G413" s="943"/>
      <c r="H413" s="1334"/>
      <c r="I413" s="963" t="s">
        <v>963</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964</v>
      </c>
      <c r="B414" s="941"/>
      <c r="C414" s="926">
        <v>405</v>
      </c>
      <c r="D414" s="943"/>
      <c r="E414" s="943"/>
      <c r="F414" s="943"/>
      <c r="G414" s="943"/>
      <c r="H414" s="1334"/>
      <c r="I414" s="963" t="s">
        <v>964</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965</v>
      </c>
      <c r="B415" s="941"/>
      <c r="C415" s="926">
        <v>406</v>
      </c>
      <c r="D415" s="943"/>
      <c r="E415" s="943"/>
      <c r="F415" s="943"/>
      <c r="G415" s="943"/>
      <c r="H415" s="1334"/>
      <c r="I415" s="963" t="s">
        <v>965</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966</v>
      </c>
      <c r="B416" s="941"/>
      <c r="C416" s="926">
        <v>407</v>
      </c>
      <c r="D416" s="943"/>
      <c r="E416" s="943"/>
      <c r="F416" s="943"/>
      <c r="G416" s="943"/>
      <c r="H416" s="1334"/>
      <c r="I416" s="961" t="s">
        <v>966</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967</v>
      </c>
      <c r="B417" s="941"/>
      <c r="C417" s="926">
        <v>408</v>
      </c>
      <c r="D417" s="943"/>
      <c r="E417" s="943"/>
      <c r="F417" s="943"/>
      <c r="G417" s="943"/>
      <c r="H417" s="1334"/>
      <c r="I417" s="963" t="s">
        <v>967</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959</v>
      </c>
      <c r="B419" s="941"/>
      <c r="C419" s="926">
        <v>410</v>
      </c>
      <c r="D419" s="943"/>
      <c r="E419" s="943"/>
      <c r="F419" s="943"/>
      <c r="G419" s="943"/>
      <c r="H419" s="1334"/>
      <c r="I419" s="961" t="s">
        <v>959</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960</v>
      </c>
      <c r="B420" s="941"/>
      <c r="C420" s="926">
        <v>411</v>
      </c>
      <c r="D420" s="943"/>
      <c r="E420" s="943"/>
      <c r="F420" s="943"/>
      <c r="G420" s="943"/>
      <c r="H420" s="1334"/>
      <c r="I420" s="961" t="s">
        <v>960</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961</v>
      </c>
      <c r="B421" s="941"/>
      <c r="C421" s="926">
        <v>412</v>
      </c>
      <c r="D421" s="943"/>
      <c r="E421" s="943"/>
      <c r="F421" s="943"/>
      <c r="G421" s="943"/>
      <c r="H421" s="1334"/>
      <c r="I421" s="961" t="s">
        <v>961</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962</v>
      </c>
      <c r="B422" s="941"/>
      <c r="C422" s="926">
        <v>413</v>
      </c>
      <c r="D422" s="943"/>
      <c r="E422" s="943"/>
      <c r="F422" s="943"/>
      <c r="G422" s="943"/>
      <c r="H422" s="1334"/>
      <c r="I422" s="961" t="s">
        <v>962</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963</v>
      </c>
      <c r="B423" s="941"/>
      <c r="C423" s="926">
        <v>414</v>
      </c>
      <c r="D423" s="943"/>
      <c r="E423" s="943"/>
      <c r="F423" s="943"/>
      <c r="G423" s="943"/>
      <c r="H423" s="1334"/>
      <c r="I423" s="963" t="s">
        <v>963</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964</v>
      </c>
      <c r="B424" s="941"/>
      <c r="C424" s="926">
        <v>415</v>
      </c>
      <c r="D424" s="943"/>
      <c r="E424" s="943"/>
      <c r="F424" s="943"/>
      <c r="G424" s="943"/>
      <c r="H424" s="1334"/>
      <c r="I424" s="963" t="s">
        <v>964</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965</v>
      </c>
      <c r="B425" s="941"/>
      <c r="C425" s="926">
        <v>416</v>
      </c>
      <c r="D425" s="943"/>
      <c r="E425" s="943"/>
      <c r="F425" s="943"/>
      <c r="G425" s="943"/>
      <c r="H425" s="1334"/>
      <c r="I425" s="963" t="s">
        <v>965</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966</v>
      </c>
      <c r="B426" s="941"/>
      <c r="C426" s="926">
        <v>417</v>
      </c>
      <c r="D426" s="943"/>
      <c r="E426" s="943"/>
      <c r="F426" s="943"/>
      <c r="G426" s="943"/>
      <c r="H426" s="1334"/>
      <c r="I426" s="961" t="s">
        <v>966</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967</v>
      </c>
      <c r="B427" s="941"/>
      <c r="C427" s="926">
        <v>418</v>
      </c>
      <c r="D427" s="943"/>
      <c r="E427" s="943"/>
      <c r="F427" s="943"/>
      <c r="G427" s="943"/>
      <c r="H427" s="1334"/>
      <c r="I427" s="963" t="s">
        <v>967</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959</v>
      </c>
      <c r="B429" s="941"/>
      <c r="C429" s="926">
        <v>420</v>
      </c>
      <c r="D429" s="943"/>
      <c r="E429" s="943"/>
      <c r="F429" s="943"/>
      <c r="G429" s="943"/>
      <c r="H429" s="1334"/>
      <c r="I429" s="961" t="s">
        <v>959</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960</v>
      </c>
      <c r="B430" s="941"/>
      <c r="C430" s="926">
        <v>421</v>
      </c>
      <c r="D430" s="943"/>
      <c r="E430" s="943"/>
      <c r="F430" s="943"/>
      <c r="G430" s="943"/>
      <c r="H430" s="1334"/>
      <c r="I430" s="961" t="s">
        <v>960</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961</v>
      </c>
      <c r="B431" s="941"/>
      <c r="C431" s="926">
        <v>422</v>
      </c>
      <c r="D431" s="943"/>
      <c r="E431" s="943"/>
      <c r="F431" s="943"/>
      <c r="G431" s="943"/>
      <c r="H431" s="1334"/>
      <c r="I431" s="961" t="s">
        <v>961</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962</v>
      </c>
      <c r="B432" s="941"/>
      <c r="C432" s="926">
        <v>423</v>
      </c>
      <c r="D432" s="943"/>
      <c r="E432" s="943"/>
      <c r="F432" s="943"/>
      <c r="G432" s="943"/>
      <c r="H432" s="1334"/>
      <c r="I432" s="961" t="s">
        <v>962</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963</v>
      </c>
      <c r="B433" s="941"/>
      <c r="C433" s="926">
        <v>424</v>
      </c>
      <c r="D433" s="943"/>
      <c r="E433" s="943"/>
      <c r="F433" s="943"/>
      <c r="G433" s="943"/>
      <c r="H433" s="1334"/>
      <c r="I433" s="963" t="s">
        <v>963</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964</v>
      </c>
      <c r="B434" s="941"/>
      <c r="C434" s="926">
        <v>425</v>
      </c>
      <c r="D434" s="943"/>
      <c r="E434" s="943"/>
      <c r="F434" s="943"/>
      <c r="G434" s="943"/>
      <c r="H434" s="1334"/>
      <c r="I434" s="963" t="s">
        <v>964</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965</v>
      </c>
      <c r="B435" s="941"/>
      <c r="C435" s="926">
        <v>426</v>
      </c>
      <c r="D435" s="943"/>
      <c r="E435" s="943"/>
      <c r="F435" s="943"/>
      <c r="G435" s="943"/>
      <c r="H435" s="1334"/>
      <c r="I435" s="963" t="s">
        <v>965</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966</v>
      </c>
      <c r="B436" s="941"/>
      <c r="C436" s="926">
        <v>427</v>
      </c>
      <c r="D436" s="943"/>
      <c r="E436" s="943"/>
      <c r="F436" s="943"/>
      <c r="G436" s="943"/>
      <c r="H436" s="1334"/>
      <c r="I436" s="961" t="s">
        <v>966</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967</v>
      </c>
      <c r="B437" s="941"/>
      <c r="C437" s="926">
        <v>428</v>
      </c>
      <c r="D437" s="943"/>
      <c r="E437" s="943"/>
      <c r="F437" s="943"/>
      <c r="G437" s="943"/>
      <c r="H437" s="1334"/>
      <c r="I437" s="963" t="s">
        <v>967</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959</v>
      </c>
      <c r="B439" s="941"/>
      <c r="C439" s="926">
        <v>430</v>
      </c>
      <c r="D439" s="943"/>
      <c r="E439" s="943"/>
      <c r="F439" s="943"/>
      <c r="G439" s="943"/>
      <c r="H439" s="1334"/>
      <c r="I439" s="961" t="s">
        <v>959</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960</v>
      </c>
      <c r="B440" s="941"/>
      <c r="C440" s="926">
        <v>431</v>
      </c>
      <c r="D440" s="943"/>
      <c r="E440" s="943"/>
      <c r="F440" s="943"/>
      <c r="G440" s="943"/>
      <c r="H440" s="1334"/>
      <c r="I440" s="961" t="s">
        <v>960</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961</v>
      </c>
      <c r="B441" s="941"/>
      <c r="C441" s="926">
        <v>432</v>
      </c>
      <c r="D441" s="943"/>
      <c r="E441" s="943"/>
      <c r="F441" s="943"/>
      <c r="G441" s="943"/>
      <c r="H441" s="1334"/>
      <c r="I441" s="961" t="s">
        <v>961</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962</v>
      </c>
      <c r="B442" s="941"/>
      <c r="C442" s="926">
        <v>433</v>
      </c>
      <c r="D442" s="943"/>
      <c r="E442" s="943"/>
      <c r="F442" s="943"/>
      <c r="G442" s="943"/>
      <c r="H442" s="1334"/>
      <c r="I442" s="961" t="s">
        <v>962</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963</v>
      </c>
      <c r="B443" s="941"/>
      <c r="C443" s="926">
        <v>434</v>
      </c>
      <c r="D443" s="943"/>
      <c r="E443" s="943"/>
      <c r="F443" s="943"/>
      <c r="G443" s="943"/>
      <c r="H443" s="1334"/>
      <c r="I443" s="963" t="s">
        <v>963</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964</v>
      </c>
      <c r="B444" s="941"/>
      <c r="C444" s="926">
        <v>435</v>
      </c>
      <c r="D444" s="943"/>
      <c r="E444" s="943"/>
      <c r="F444" s="943"/>
      <c r="G444" s="943"/>
      <c r="H444" s="1334"/>
      <c r="I444" s="963" t="s">
        <v>964</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965</v>
      </c>
      <c r="B445" s="941"/>
      <c r="C445" s="926">
        <v>436</v>
      </c>
      <c r="D445" s="943"/>
      <c r="E445" s="943"/>
      <c r="F445" s="943"/>
      <c r="G445" s="943"/>
      <c r="H445" s="1334"/>
      <c r="I445" s="963" t="s">
        <v>965</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966</v>
      </c>
      <c r="B446" s="941"/>
      <c r="C446" s="926">
        <v>437</v>
      </c>
      <c r="D446" s="943"/>
      <c r="E446" s="943"/>
      <c r="F446" s="943"/>
      <c r="G446" s="943"/>
      <c r="H446" s="1334"/>
      <c r="I446" s="961" t="s">
        <v>966</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967</v>
      </c>
      <c r="B447" s="941"/>
      <c r="C447" s="926">
        <v>438</v>
      </c>
      <c r="D447" s="943"/>
      <c r="E447" s="943"/>
      <c r="F447" s="943"/>
      <c r="G447" s="943"/>
      <c r="H447" s="1334"/>
      <c r="I447" s="963" t="s">
        <v>967</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959</v>
      </c>
      <c r="B449" s="941"/>
      <c r="C449" s="926">
        <v>440</v>
      </c>
      <c r="D449" s="943"/>
      <c r="E449" s="943"/>
      <c r="F449" s="943"/>
      <c r="G449" s="943"/>
      <c r="H449" s="1334"/>
      <c r="I449" s="961" t="s">
        <v>959</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960</v>
      </c>
      <c r="B450" s="941"/>
      <c r="C450" s="926">
        <v>441</v>
      </c>
      <c r="D450" s="943"/>
      <c r="E450" s="943"/>
      <c r="F450" s="943"/>
      <c r="G450" s="943"/>
      <c r="H450" s="1334"/>
      <c r="I450" s="961" t="s">
        <v>960</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961</v>
      </c>
      <c r="B451" s="941"/>
      <c r="C451" s="926">
        <v>442</v>
      </c>
      <c r="D451" s="943"/>
      <c r="E451" s="943"/>
      <c r="F451" s="943"/>
      <c r="G451" s="943"/>
      <c r="H451" s="1334"/>
      <c r="I451" s="961" t="s">
        <v>961</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962</v>
      </c>
      <c r="B452" s="941"/>
      <c r="C452" s="926">
        <v>443</v>
      </c>
      <c r="D452" s="943"/>
      <c r="E452" s="943"/>
      <c r="F452" s="943"/>
      <c r="G452" s="943"/>
      <c r="H452" s="1334"/>
      <c r="I452" s="961" t="s">
        <v>962</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963</v>
      </c>
      <c r="B453" s="941"/>
      <c r="C453" s="926">
        <v>444</v>
      </c>
      <c r="D453" s="943"/>
      <c r="E453" s="943"/>
      <c r="F453" s="943"/>
      <c r="G453" s="943"/>
      <c r="H453" s="1334"/>
      <c r="I453" s="963" t="s">
        <v>963</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964</v>
      </c>
      <c r="B454" s="941"/>
      <c r="C454" s="926">
        <v>445</v>
      </c>
      <c r="D454" s="943"/>
      <c r="E454" s="943"/>
      <c r="F454" s="943"/>
      <c r="G454" s="943"/>
      <c r="H454" s="1334"/>
      <c r="I454" s="963" t="s">
        <v>964</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965</v>
      </c>
      <c r="B455" s="941"/>
      <c r="C455" s="926">
        <v>446</v>
      </c>
      <c r="D455" s="943"/>
      <c r="E455" s="943"/>
      <c r="F455" s="943"/>
      <c r="G455" s="943"/>
      <c r="H455" s="1334"/>
      <c r="I455" s="963" t="s">
        <v>965</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966</v>
      </c>
      <c r="B456" s="941"/>
      <c r="C456" s="926">
        <v>447</v>
      </c>
      <c r="D456" s="943"/>
      <c r="E456" s="943"/>
      <c r="F456" s="943"/>
      <c r="G456" s="943"/>
      <c r="H456" s="1334"/>
      <c r="I456" s="961" t="s">
        <v>966</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967</v>
      </c>
      <c r="B457" s="941"/>
      <c r="C457" s="926">
        <v>448</v>
      </c>
      <c r="D457" s="943"/>
      <c r="E457" s="943"/>
      <c r="F457" s="943"/>
      <c r="G457" s="943"/>
      <c r="H457" s="1334"/>
      <c r="I457" s="963" t="s">
        <v>967</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959</v>
      </c>
      <c r="B459" s="941"/>
      <c r="C459" s="926">
        <v>450</v>
      </c>
      <c r="D459" s="943"/>
      <c r="E459" s="943"/>
      <c r="F459" s="943"/>
      <c r="G459" s="943"/>
      <c r="H459" s="1334"/>
      <c r="I459" s="961" t="s">
        <v>959</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960</v>
      </c>
      <c r="B460" s="941"/>
      <c r="C460" s="926">
        <v>451</v>
      </c>
      <c r="D460" s="943"/>
      <c r="E460" s="943"/>
      <c r="F460" s="943"/>
      <c r="G460" s="943"/>
      <c r="H460" s="1334"/>
      <c r="I460" s="961" t="s">
        <v>960</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961</v>
      </c>
      <c r="B461" s="941"/>
      <c r="C461" s="926">
        <v>452</v>
      </c>
      <c r="D461" s="943"/>
      <c r="E461" s="943"/>
      <c r="F461" s="943"/>
      <c r="G461" s="943"/>
      <c r="H461" s="1334"/>
      <c r="I461" s="961" t="s">
        <v>961</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962</v>
      </c>
      <c r="B462" s="941"/>
      <c r="C462" s="926">
        <v>453</v>
      </c>
      <c r="D462" s="943"/>
      <c r="E462" s="943"/>
      <c r="F462" s="943"/>
      <c r="G462" s="943"/>
      <c r="H462" s="1334"/>
      <c r="I462" s="961" t="s">
        <v>962</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963</v>
      </c>
      <c r="B463" s="941"/>
      <c r="C463" s="926">
        <v>454</v>
      </c>
      <c r="D463" s="943"/>
      <c r="E463" s="943"/>
      <c r="F463" s="943"/>
      <c r="G463" s="943"/>
      <c r="H463" s="1334"/>
      <c r="I463" s="963" t="s">
        <v>963</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964</v>
      </c>
      <c r="B464" s="941"/>
      <c r="C464" s="926">
        <v>455</v>
      </c>
      <c r="D464" s="943"/>
      <c r="E464" s="943"/>
      <c r="F464" s="943"/>
      <c r="G464" s="943"/>
      <c r="H464" s="1334"/>
      <c r="I464" s="963" t="s">
        <v>964</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965</v>
      </c>
      <c r="B465" s="941"/>
      <c r="C465" s="926">
        <v>456</v>
      </c>
      <c r="D465" s="943"/>
      <c r="E465" s="943"/>
      <c r="F465" s="943"/>
      <c r="G465" s="943"/>
      <c r="H465" s="1334"/>
      <c r="I465" s="963" t="s">
        <v>965</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966</v>
      </c>
      <c r="B466" s="941"/>
      <c r="C466" s="926">
        <v>457</v>
      </c>
      <c r="D466" s="943"/>
      <c r="E466" s="943"/>
      <c r="F466" s="943"/>
      <c r="G466" s="943"/>
      <c r="H466" s="1334"/>
      <c r="I466" s="961" t="s">
        <v>966</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967</v>
      </c>
      <c r="B467" s="941"/>
      <c r="C467" s="926">
        <v>458</v>
      </c>
      <c r="D467" s="943"/>
      <c r="E467" s="943"/>
      <c r="F467" s="943"/>
      <c r="G467" s="943"/>
      <c r="H467" s="1334"/>
      <c r="I467" s="963" t="s">
        <v>967</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959</v>
      </c>
      <c r="B469" s="941"/>
      <c r="C469" s="926">
        <v>460</v>
      </c>
      <c r="D469" s="943"/>
      <c r="E469" s="943"/>
      <c r="F469" s="943"/>
      <c r="G469" s="943"/>
      <c r="H469" s="1334"/>
      <c r="I469" s="961" t="s">
        <v>959</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960</v>
      </c>
      <c r="B470" s="941"/>
      <c r="C470" s="926">
        <v>461</v>
      </c>
      <c r="D470" s="943"/>
      <c r="E470" s="943"/>
      <c r="F470" s="943"/>
      <c r="G470" s="943"/>
      <c r="H470" s="1334"/>
      <c r="I470" s="961" t="s">
        <v>960</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961</v>
      </c>
      <c r="B471" s="941"/>
      <c r="C471" s="926">
        <v>462</v>
      </c>
      <c r="D471" s="943"/>
      <c r="E471" s="943"/>
      <c r="F471" s="943"/>
      <c r="G471" s="943"/>
      <c r="H471" s="1334"/>
      <c r="I471" s="961" t="s">
        <v>961</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962</v>
      </c>
      <c r="B472" s="941"/>
      <c r="C472" s="926">
        <v>463</v>
      </c>
      <c r="D472" s="943"/>
      <c r="E472" s="943"/>
      <c r="F472" s="943"/>
      <c r="G472" s="943"/>
      <c r="H472" s="1334"/>
      <c r="I472" s="961" t="s">
        <v>962</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963</v>
      </c>
      <c r="B473" s="941"/>
      <c r="C473" s="926">
        <v>464</v>
      </c>
      <c r="D473" s="943"/>
      <c r="E473" s="943"/>
      <c r="F473" s="943"/>
      <c r="G473" s="943"/>
      <c r="H473" s="1334"/>
      <c r="I473" s="963" t="s">
        <v>963</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964</v>
      </c>
      <c r="B474" s="941"/>
      <c r="C474" s="926">
        <v>465</v>
      </c>
      <c r="D474" s="943"/>
      <c r="E474" s="943"/>
      <c r="F474" s="943"/>
      <c r="G474" s="943"/>
      <c r="H474" s="1334"/>
      <c r="I474" s="963" t="s">
        <v>964</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965</v>
      </c>
      <c r="B475" s="941"/>
      <c r="C475" s="926">
        <v>466</v>
      </c>
      <c r="D475" s="943"/>
      <c r="E475" s="943"/>
      <c r="F475" s="943"/>
      <c r="G475" s="943"/>
      <c r="H475" s="1334"/>
      <c r="I475" s="963" t="s">
        <v>965</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966</v>
      </c>
      <c r="B476" s="941"/>
      <c r="C476" s="926">
        <v>467</v>
      </c>
      <c r="D476" s="943"/>
      <c r="E476" s="943"/>
      <c r="F476" s="943"/>
      <c r="G476" s="943"/>
      <c r="H476" s="1334"/>
      <c r="I476" s="961" t="s">
        <v>966</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967</v>
      </c>
      <c r="B477" s="941"/>
      <c r="C477" s="926">
        <v>468</v>
      </c>
      <c r="D477" s="943"/>
      <c r="E477" s="943"/>
      <c r="F477" s="943"/>
      <c r="G477" s="943"/>
      <c r="H477" s="1334"/>
      <c r="I477" s="963" t="s">
        <v>967</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959</v>
      </c>
      <c r="B479" s="941"/>
      <c r="C479" s="926">
        <v>470</v>
      </c>
      <c r="D479" s="943"/>
      <c r="E479" s="943"/>
      <c r="F479" s="943"/>
      <c r="G479" s="943"/>
      <c r="H479" s="1334"/>
      <c r="I479" s="961" t="s">
        <v>959</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960</v>
      </c>
      <c r="B480" s="941"/>
      <c r="C480" s="926">
        <v>471</v>
      </c>
      <c r="D480" s="943"/>
      <c r="E480" s="943"/>
      <c r="F480" s="943"/>
      <c r="G480" s="943"/>
      <c r="H480" s="1334"/>
      <c r="I480" s="961" t="s">
        <v>960</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961</v>
      </c>
      <c r="B481" s="941"/>
      <c r="C481" s="926">
        <v>472</v>
      </c>
      <c r="D481" s="943"/>
      <c r="E481" s="943"/>
      <c r="F481" s="943"/>
      <c r="G481" s="943"/>
      <c r="H481" s="1334"/>
      <c r="I481" s="961" t="s">
        <v>961</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962</v>
      </c>
      <c r="B482" s="941"/>
      <c r="C482" s="926">
        <v>473</v>
      </c>
      <c r="D482" s="943"/>
      <c r="E482" s="943"/>
      <c r="F482" s="943"/>
      <c r="G482" s="943"/>
      <c r="H482" s="1334"/>
      <c r="I482" s="961" t="s">
        <v>962</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963</v>
      </c>
      <c r="B483" s="941"/>
      <c r="C483" s="926">
        <v>474</v>
      </c>
      <c r="D483" s="943"/>
      <c r="E483" s="943"/>
      <c r="F483" s="943"/>
      <c r="G483" s="943"/>
      <c r="H483" s="1334"/>
      <c r="I483" s="963" t="s">
        <v>963</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964</v>
      </c>
      <c r="B484" s="941"/>
      <c r="C484" s="926">
        <v>475</v>
      </c>
      <c r="D484" s="943"/>
      <c r="E484" s="943"/>
      <c r="F484" s="943"/>
      <c r="G484" s="943"/>
      <c r="H484" s="1334"/>
      <c r="I484" s="963" t="s">
        <v>964</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965</v>
      </c>
      <c r="B485" s="941"/>
      <c r="C485" s="926">
        <v>476</v>
      </c>
      <c r="D485" s="943"/>
      <c r="E485" s="943"/>
      <c r="F485" s="943"/>
      <c r="G485" s="943"/>
      <c r="H485" s="1334"/>
      <c r="I485" s="963" t="s">
        <v>965</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966</v>
      </c>
      <c r="B486" s="941"/>
      <c r="C486" s="926">
        <v>477</v>
      </c>
      <c r="D486" s="943"/>
      <c r="E486" s="943"/>
      <c r="F486" s="943"/>
      <c r="G486" s="943"/>
      <c r="H486" s="1334"/>
      <c r="I486" s="961" t="s">
        <v>966</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967</v>
      </c>
      <c r="B487" s="941"/>
      <c r="C487" s="926">
        <v>478</v>
      </c>
      <c r="D487" s="943"/>
      <c r="E487" s="943"/>
      <c r="F487" s="943"/>
      <c r="G487" s="943"/>
      <c r="H487" s="1334"/>
      <c r="I487" s="963" t="s">
        <v>967</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959</v>
      </c>
      <c r="B489" s="941"/>
      <c r="C489" s="926">
        <v>480</v>
      </c>
      <c r="D489" s="943"/>
      <c r="E489" s="943"/>
      <c r="F489" s="943"/>
      <c r="G489" s="943"/>
      <c r="H489" s="1334"/>
      <c r="I489" s="961" t="s">
        <v>959</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960</v>
      </c>
      <c r="B490" s="941"/>
      <c r="C490" s="926">
        <v>481</v>
      </c>
      <c r="D490" s="943"/>
      <c r="E490" s="943"/>
      <c r="F490" s="943"/>
      <c r="G490" s="943"/>
      <c r="H490" s="1334"/>
      <c r="I490" s="961" t="s">
        <v>960</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961</v>
      </c>
      <c r="B491" s="941"/>
      <c r="C491" s="926">
        <v>482</v>
      </c>
      <c r="D491" s="943"/>
      <c r="E491" s="943"/>
      <c r="F491" s="943"/>
      <c r="G491" s="943"/>
      <c r="H491" s="1334"/>
      <c r="I491" s="961" t="s">
        <v>961</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962</v>
      </c>
      <c r="B492" s="941"/>
      <c r="C492" s="926">
        <v>483</v>
      </c>
      <c r="D492" s="943"/>
      <c r="E492" s="943"/>
      <c r="F492" s="943"/>
      <c r="G492" s="943"/>
      <c r="H492" s="1334"/>
      <c r="I492" s="961" t="s">
        <v>962</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963</v>
      </c>
      <c r="B493" s="941"/>
      <c r="C493" s="926">
        <v>484</v>
      </c>
      <c r="D493" s="943"/>
      <c r="E493" s="943"/>
      <c r="F493" s="943"/>
      <c r="G493" s="943"/>
      <c r="H493" s="1334"/>
      <c r="I493" s="963" t="s">
        <v>963</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964</v>
      </c>
      <c r="B494" s="941"/>
      <c r="C494" s="926">
        <v>485</v>
      </c>
      <c r="D494" s="943"/>
      <c r="E494" s="943"/>
      <c r="F494" s="943"/>
      <c r="G494" s="943"/>
      <c r="H494" s="1334"/>
      <c r="I494" s="963" t="s">
        <v>964</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965</v>
      </c>
      <c r="B495" s="941"/>
      <c r="C495" s="926">
        <v>486</v>
      </c>
      <c r="D495" s="943"/>
      <c r="E495" s="943"/>
      <c r="F495" s="943"/>
      <c r="G495" s="943"/>
      <c r="H495" s="1334"/>
      <c r="I495" s="963" t="s">
        <v>965</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966</v>
      </c>
      <c r="B496" s="941"/>
      <c r="C496" s="926">
        <v>487</v>
      </c>
      <c r="D496" s="943"/>
      <c r="E496" s="943"/>
      <c r="F496" s="943"/>
      <c r="G496" s="943"/>
      <c r="H496" s="1334"/>
      <c r="I496" s="961" t="s">
        <v>966</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967</v>
      </c>
      <c r="B497" s="941"/>
      <c r="C497" s="926">
        <v>488</v>
      </c>
      <c r="D497" s="943"/>
      <c r="E497" s="943"/>
      <c r="F497" s="943"/>
      <c r="G497" s="943"/>
      <c r="H497" s="1334"/>
      <c r="I497" s="963" t="s">
        <v>967</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959</v>
      </c>
      <c r="B499" s="941"/>
      <c r="C499" s="926">
        <v>490</v>
      </c>
      <c r="D499" s="943"/>
      <c r="E499" s="943"/>
      <c r="F499" s="943"/>
      <c r="G499" s="943"/>
      <c r="H499" s="1334"/>
      <c r="I499" s="961" t="s">
        <v>959</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960</v>
      </c>
      <c r="B500" s="941"/>
      <c r="C500" s="926">
        <v>491</v>
      </c>
      <c r="D500" s="943"/>
      <c r="E500" s="943"/>
      <c r="F500" s="943"/>
      <c r="G500" s="943"/>
      <c r="H500" s="1334"/>
      <c r="I500" s="961" t="s">
        <v>960</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961</v>
      </c>
      <c r="B501" s="941"/>
      <c r="C501" s="926">
        <v>492</v>
      </c>
      <c r="D501" s="943"/>
      <c r="E501" s="943"/>
      <c r="F501" s="943"/>
      <c r="G501" s="943"/>
      <c r="H501" s="1334"/>
      <c r="I501" s="961" t="s">
        <v>961</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962</v>
      </c>
      <c r="B502" s="941"/>
      <c r="C502" s="926">
        <v>493</v>
      </c>
      <c r="D502" s="943"/>
      <c r="E502" s="943"/>
      <c r="F502" s="943"/>
      <c r="G502" s="943"/>
      <c r="H502" s="1334"/>
      <c r="I502" s="961" t="s">
        <v>962</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963</v>
      </c>
      <c r="B503" s="941"/>
      <c r="C503" s="926">
        <v>494</v>
      </c>
      <c r="D503" s="943"/>
      <c r="E503" s="943"/>
      <c r="F503" s="943"/>
      <c r="G503" s="943"/>
      <c r="H503" s="1334"/>
      <c r="I503" s="963" t="s">
        <v>963</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964</v>
      </c>
      <c r="B504" s="941"/>
      <c r="C504" s="926">
        <v>495</v>
      </c>
      <c r="D504" s="943"/>
      <c r="E504" s="943"/>
      <c r="F504" s="943"/>
      <c r="G504" s="943"/>
      <c r="H504" s="1334"/>
      <c r="I504" s="963" t="s">
        <v>964</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965</v>
      </c>
      <c r="B505" s="941"/>
      <c r="C505" s="926">
        <v>496</v>
      </c>
      <c r="D505" s="943"/>
      <c r="E505" s="943"/>
      <c r="F505" s="943"/>
      <c r="G505" s="943"/>
      <c r="H505" s="1334"/>
      <c r="I505" s="963" t="s">
        <v>965</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966</v>
      </c>
      <c r="B506" s="941"/>
      <c r="C506" s="926">
        <v>497</v>
      </c>
      <c r="D506" s="943"/>
      <c r="E506" s="943"/>
      <c r="F506" s="943"/>
      <c r="G506" s="943"/>
      <c r="H506" s="1334"/>
      <c r="I506" s="961" t="s">
        <v>966</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967</v>
      </c>
      <c r="B507" s="941"/>
      <c r="C507" s="926">
        <v>498</v>
      </c>
      <c r="D507" s="943"/>
      <c r="E507" s="943"/>
      <c r="F507" s="943"/>
      <c r="G507" s="943"/>
      <c r="H507" s="1334"/>
      <c r="I507" s="963" t="s">
        <v>967</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970</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971</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972</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973</v>
      </c>
      <c r="C941" s="984" t="s">
        <v>974</v>
      </c>
      <c r="D941" s="984" t="s">
        <v>975</v>
      </c>
      <c r="E941" s="985" t="s">
        <v>22</v>
      </c>
      <c r="F941" s="917" t="s">
        <v>1970</v>
      </c>
      <c r="J941" s="776" t="s">
        <v>976</v>
      </c>
      <c r="K941" s="986" t="s">
        <v>973</v>
      </c>
      <c r="L941" s="984" t="s">
        <v>974</v>
      </c>
      <c r="M941" s="984" t="s">
        <v>975</v>
      </c>
      <c r="N941" s="985" t="s">
        <v>22</v>
      </c>
      <c r="O941" s="987" t="s">
        <v>1044</v>
      </c>
      <c r="P941" s="987" t="s">
        <v>1045</v>
      </c>
      <c r="Q941" s="988" t="s">
        <v>954</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968</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977</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1971</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1972</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969</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1971</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1972</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979</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977</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980</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978</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1971</v>
      </c>
      <c r="B956" s="782">
        <f t="shared" ref="B956:E957" si="355">B945+B950</f>
        <v>0</v>
      </c>
      <c r="C956" s="782">
        <f t="shared" si="355"/>
        <v>0</v>
      </c>
      <c r="D956" s="782">
        <f t="shared" si="355"/>
        <v>0</v>
      </c>
      <c r="E956" s="782">
        <f t="shared" si="355"/>
        <v>0</v>
      </c>
      <c r="F956" s="782">
        <f>F945+F950</f>
        <v>0</v>
      </c>
      <c r="G956" s="994"/>
      <c r="J956" s="998" t="s">
        <v>956</v>
      </c>
      <c r="K956" s="999" t="s">
        <v>434</v>
      </c>
      <c r="L956" s="1000" t="s">
        <v>970</v>
      </c>
      <c r="M956" s="1000" t="s">
        <v>971</v>
      </c>
      <c r="N956" s="1000" t="s">
        <v>972</v>
      </c>
      <c r="O956" s="906"/>
      <c r="P956" s="1001" t="s">
        <v>1044</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1972</v>
      </c>
      <c r="B957" s="782">
        <f t="shared" si="355"/>
        <v>0</v>
      </c>
      <c r="C957" s="782">
        <f t="shared" si="355"/>
        <v>0</v>
      </c>
      <c r="D957" s="782">
        <f t="shared" si="355"/>
        <v>0</v>
      </c>
      <c r="E957" s="782">
        <f t="shared" si="355"/>
        <v>0</v>
      </c>
      <c r="F957" s="782">
        <f>F946+F951</f>
        <v>0</v>
      </c>
      <c r="G957" s="994"/>
      <c r="J957" s="777" t="s">
        <v>959</v>
      </c>
      <c r="K957" s="782">
        <f>SUMIFS($N$378:$N$507,$I$378:$I$507,"="&amp;$A379)</f>
        <v>0</v>
      </c>
      <c r="L957" s="782">
        <f>SUMIFS($N$509:$N$651,$I$509:$I$651,"="&amp;$A379)</f>
        <v>0</v>
      </c>
      <c r="M957" s="782">
        <f>SUMIFS($N$653:$N$795,$I$653:$I$795,"="&amp;$A379)</f>
        <v>0</v>
      </c>
      <c r="N957" s="782">
        <f>SUMIFS($N$797:$N$939,$I$797:$I$939,"="&amp;$A379)</f>
        <v>0</v>
      </c>
      <c r="O957" s="1003"/>
      <c r="P957" s="777" t="s">
        <v>1047</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1048</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971</v>
      </c>
      <c r="B959" s="990">
        <f>SUM(B960:B963)</f>
        <v>0</v>
      </c>
      <c r="C959" s="990">
        <f>SUM(C960:C963)</f>
        <v>0</v>
      </c>
      <c r="D959" s="990">
        <f>SUM(D960:D963)</f>
        <v>0</v>
      </c>
      <c r="E959" s="990">
        <f>SUM(E960:E963)</f>
        <v>0</v>
      </c>
      <c r="F959" s="990">
        <f>SUM(F960:F963)</f>
        <v>0</v>
      </c>
      <c r="G959" s="994"/>
      <c r="J959" s="777" t="s">
        <v>961</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962</v>
      </c>
      <c r="K960" s="782">
        <f t="shared" si="356"/>
        <v>0</v>
      </c>
      <c r="L960" s="782">
        <f t="shared" si="357"/>
        <v>0</v>
      </c>
      <c r="M960" s="782">
        <f t="shared" si="358"/>
        <v>0</v>
      </c>
      <c r="N960" s="782">
        <f t="shared" si="359"/>
        <v>0</v>
      </c>
      <c r="O960" s="1003"/>
      <c r="P960" s="777" t="s">
        <v>1965</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963</v>
      </c>
      <c r="K961" s="782">
        <f t="shared" si="356"/>
        <v>0</v>
      </c>
      <c r="L961" s="782">
        <f t="shared" si="357"/>
        <v>0</v>
      </c>
      <c r="M961" s="782">
        <f t="shared" si="358"/>
        <v>0</v>
      </c>
      <c r="N961" s="782">
        <f t="shared" si="359"/>
        <v>0</v>
      </c>
      <c r="O961" s="1003"/>
      <c r="P961" s="777" t="s">
        <v>1966</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1971</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964</v>
      </c>
      <c r="K962" s="782">
        <f t="shared" si="356"/>
        <v>0</v>
      </c>
      <c r="L962" s="782">
        <f t="shared" si="357"/>
        <v>0</v>
      </c>
      <c r="M962" s="782">
        <f t="shared" si="358"/>
        <v>0</v>
      </c>
      <c r="N962" s="782">
        <f t="shared" si="359"/>
        <v>0</v>
      </c>
      <c r="O962" s="1003"/>
      <c r="P962" s="777" t="s">
        <v>1967</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1972</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965</v>
      </c>
      <c r="K963" s="782">
        <f t="shared" si="356"/>
        <v>0</v>
      </c>
      <c r="L963" s="782">
        <f t="shared" si="357"/>
        <v>0</v>
      </c>
      <c r="M963" s="782">
        <f t="shared" si="358"/>
        <v>0</v>
      </c>
      <c r="N963" s="782">
        <f t="shared" si="359"/>
        <v>0</v>
      </c>
      <c r="O963" s="1003"/>
      <c r="P963" s="777" t="s">
        <v>1968</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972</v>
      </c>
      <c r="B964" s="990">
        <f>SUM(B965:B968)</f>
        <v>0</v>
      </c>
      <c r="C964" s="990">
        <f>SUM(C965:C968)</f>
        <v>0</v>
      </c>
      <c r="D964" s="990">
        <f>SUM(D965:D968)</f>
        <v>0</v>
      </c>
      <c r="E964" s="990">
        <f>SUM(E965:E968)</f>
        <v>0</v>
      </c>
      <c r="F964" s="990">
        <f>SUM(F965:F968)</f>
        <v>0</v>
      </c>
      <c r="G964" s="994"/>
      <c r="J964" s="777" t="s">
        <v>966</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967</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959</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1971</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960</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1972</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961</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981</v>
      </c>
      <c r="B969" s="990">
        <f>B970+B971</f>
        <v>0</v>
      </c>
      <c r="C969" s="990">
        <f>C970+C971</f>
        <v>0</v>
      </c>
      <c r="D969" s="990">
        <f>D970+D971</f>
        <v>0</v>
      </c>
      <c r="E969" s="990">
        <f>E970+E971</f>
        <v>0</v>
      </c>
      <c r="F969" s="990">
        <f>F970+F971</f>
        <v>0</v>
      </c>
      <c r="G969" s="994"/>
      <c r="J969" s="777" t="s">
        <v>962</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977</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963</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980</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964</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978</v>
      </c>
      <c r="B972" s="782">
        <f t="shared" ref="B972:E974" si="362">B961+B966</f>
        <v>0</v>
      </c>
      <c r="C972" s="782">
        <f t="shared" si="362"/>
        <v>0</v>
      </c>
      <c r="D972" s="782">
        <f t="shared" si="362"/>
        <v>0</v>
      </c>
      <c r="E972" s="782">
        <f t="shared" si="362"/>
        <v>0</v>
      </c>
      <c r="F972" s="782">
        <f>F961+F966</f>
        <v>0</v>
      </c>
      <c r="G972" s="994"/>
      <c r="J972" s="1007" t="s">
        <v>965</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1971</v>
      </c>
      <c r="B973" s="782">
        <f t="shared" si="362"/>
        <v>0</v>
      </c>
      <c r="C973" s="782">
        <f t="shared" si="362"/>
        <v>0</v>
      </c>
      <c r="D973" s="782">
        <f t="shared" si="362"/>
        <v>0</v>
      </c>
      <c r="E973" s="782">
        <f t="shared" si="362"/>
        <v>0</v>
      </c>
      <c r="F973" s="782">
        <f>F962+F967</f>
        <v>0</v>
      </c>
      <c r="G973" s="994"/>
      <c r="J973" s="777" t="s">
        <v>966</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1972</v>
      </c>
      <c r="B974" s="782">
        <f t="shared" si="362"/>
        <v>0</v>
      </c>
      <c r="C974" s="782">
        <f t="shared" si="362"/>
        <v>0</v>
      </c>
      <c r="D974" s="782">
        <f t="shared" si="362"/>
        <v>0</v>
      </c>
      <c r="E974" s="782">
        <f t="shared" si="362"/>
        <v>0</v>
      </c>
      <c r="F974" s="782">
        <f>F963+F968</f>
        <v>0</v>
      </c>
      <c r="G974" s="994"/>
      <c r="J974" s="1007" t="s">
        <v>967</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1469</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1973</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510" t="s">
        <v>1974</v>
      </c>
      <c r="B981" s="1510"/>
      <c r="C981" s="1510"/>
      <c r="D981" s="1510"/>
      <c r="E981" s="1510"/>
      <c r="F981" s="1510"/>
      <c r="G981" s="1510"/>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510" t="s">
        <v>1975</v>
      </c>
      <c r="B982" s="1510"/>
      <c r="C982" s="1510"/>
      <c r="D982" s="1510"/>
      <c r="E982" s="1510"/>
      <c r="F982" s="1510"/>
      <c r="G982" s="1510"/>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510" t="s">
        <v>1976</v>
      </c>
      <c r="B983" s="1510"/>
      <c r="C983" s="1510"/>
      <c r="D983" s="1510"/>
      <c r="E983" s="1510"/>
      <c r="F983" s="1510"/>
      <c r="G983" s="1510"/>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1977</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1470</v>
      </c>
      <c r="B986" s="1013" t="s">
        <v>1471</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1472</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1473</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1474</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1475</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1"/>
      <c r="C1" s="1511"/>
      <c r="D1" s="1511"/>
      <c r="E1" s="1511"/>
      <c r="F1" s="1511"/>
      <c r="G1" s="1511"/>
      <c r="H1" s="1511"/>
      <c r="I1" s="1511"/>
      <c r="J1" s="1511"/>
      <c r="K1" s="1511"/>
      <c r="L1" s="1511"/>
      <c r="M1" s="1511"/>
      <c r="N1" s="1511"/>
    </row>
    <row r="2" spans="1:33" x14ac:dyDescent="0.2">
      <c r="V2" s="1020" t="s">
        <v>946</v>
      </c>
      <c r="Y2" s="1020" t="s">
        <v>946</v>
      </c>
    </row>
    <row r="3" spans="1:33" ht="15" customHeight="1" x14ac:dyDescent="0.2">
      <c r="A3" s="1512" t="s">
        <v>1978</v>
      </c>
      <c r="B3" s="1512"/>
      <c r="C3" s="1512"/>
      <c r="D3" s="1512"/>
      <c r="E3" s="1512"/>
      <c r="F3" s="1512"/>
      <c r="G3" s="1512"/>
      <c r="H3" s="1512"/>
      <c r="I3" s="1512"/>
      <c r="J3" s="1512"/>
      <c r="K3" s="1512"/>
      <c r="L3" s="1512"/>
      <c r="M3" s="1512"/>
      <c r="N3" s="1512"/>
      <c r="V3" s="1020" t="s">
        <v>947</v>
      </c>
      <c r="Y3" s="1020" t="s">
        <v>947</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3" t="s">
        <v>1959</v>
      </c>
      <c r="B7" s="1515" t="s">
        <v>429</v>
      </c>
      <c r="C7" s="1515" t="s">
        <v>270</v>
      </c>
      <c r="D7" s="1515" t="s">
        <v>1014</v>
      </c>
      <c r="E7" s="1515" t="s">
        <v>949</v>
      </c>
      <c r="F7" s="1515" t="s">
        <v>950</v>
      </c>
      <c r="G7" s="1517" t="s">
        <v>1960</v>
      </c>
      <c r="H7" s="1515" t="s">
        <v>951</v>
      </c>
      <c r="I7" s="1515" t="s">
        <v>1015</v>
      </c>
      <c r="J7" s="1515" t="s">
        <v>1016</v>
      </c>
      <c r="K7" s="1517" t="s">
        <v>22</v>
      </c>
      <c r="L7" s="1517" t="s">
        <v>1979</v>
      </c>
      <c r="M7" s="1517" t="s">
        <v>1980</v>
      </c>
      <c r="N7" s="1519" t="s">
        <v>1488</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4"/>
      <c r="B8" s="1516"/>
      <c r="C8" s="1516"/>
      <c r="D8" s="1516"/>
      <c r="E8" s="1516"/>
      <c r="F8" s="1516"/>
      <c r="G8" s="1518"/>
      <c r="H8" s="1516"/>
      <c r="I8" s="1516"/>
      <c r="J8" s="1516"/>
      <c r="K8" s="1518"/>
      <c r="L8" s="1518"/>
      <c r="M8" s="1518"/>
      <c r="N8" s="1520"/>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959</v>
      </c>
    </row>
    <row r="10" spans="1:33" ht="31.5" customHeight="1" x14ac:dyDescent="0.2">
      <c r="A10" s="1030" t="s">
        <v>1017</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960</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961</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962</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963</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964</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965</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967</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1018</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1019</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1020</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1047</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1048</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1965</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1966</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1967</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1968</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1055</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1057</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1058</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1059</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1969</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1021</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973</v>
      </c>
      <c r="C76" s="984" t="s">
        <v>974</v>
      </c>
      <c r="D76" s="984" t="s">
        <v>1022</v>
      </c>
      <c r="E76" s="985" t="s">
        <v>22</v>
      </c>
      <c r="F76" s="985" t="s">
        <v>1970</v>
      </c>
      <c r="G76" s="704"/>
      <c r="H76" s="1001" t="s">
        <v>1044</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1017</v>
      </c>
      <c r="B77" s="990">
        <f>SUM(B78:B81)</f>
        <v>0</v>
      </c>
      <c r="C77" s="990">
        <f>SUM(C78:C81)</f>
        <v>0</v>
      </c>
      <c r="D77" s="990">
        <f>SUM(D78:D81)</f>
        <v>0</v>
      </c>
      <c r="E77" s="1049">
        <f>SUM(E78:E81)</f>
        <v>0</v>
      </c>
      <c r="F77" s="1050">
        <f>SUM(F78:F81)</f>
        <v>0</v>
      </c>
      <c r="G77" s="704"/>
      <c r="H77" s="777" t="s">
        <v>1047</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977</v>
      </c>
      <c r="B78" s="782">
        <f>SUMIFS(H11:H30,$F$11:$F$30,"&lt;="&amp;3)</f>
        <v>0</v>
      </c>
      <c r="C78" s="782">
        <f>SUMIFS(I11:I30,$F$11:$F$30,"&lt;="&amp;3)</f>
        <v>0</v>
      </c>
      <c r="D78" s="782">
        <f>SUMIFS(J11:J30,$F$11:$F$30,"&lt;="&amp;3)</f>
        <v>0</v>
      </c>
      <c r="E78" s="1051">
        <f>SUMIFS(K11:K30,$F$11:$F$30,"&lt;="&amp;3)</f>
        <v>0</v>
      </c>
      <c r="F78" s="1052">
        <f>SUMIFS(K11:K30,$G$11:$G$30,"&lt;="&amp;92)</f>
        <v>0</v>
      </c>
      <c r="G78" s="704"/>
      <c r="H78" s="1006" t="s">
        <v>1048</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978</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1971</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1965</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1972</v>
      </c>
      <c r="B81" s="782">
        <f>SUMIFS(H11:H30,$F$11:$F$30,"&gt;="&amp;60)</f>
        <v>0</v>
      </c>
      <c r="C81" s="782">
        <f>SUMIFS(I11:I30,$F$11:$F$30,"&gt;="&amp;60)</f>
        <v>0</v>
      </c>
      <c r="D81" s="782">
        <f>SUMIFS(J11:J30,$F$11:$F$30,"&gt;="&amp;60)</f>
        <v>0</v>
      </c>
      <c r="E81" s="1051">
        <f>SUMIFS(K11:K30,$F$11:$F$30,"&gt;="&amp;60)</f>
        <v>0</v>
      </c>
      <c r="F81" s="1053">
        <f>SUMIFS(K11:K30,$G$11:$G$30,"&gt;="&amp;1825)</f>
        <v>0</v>
      </c>
      <c r="G81" s="704"/>
      <c r="H81" s="777" t="s">
        <v>1966</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1020</v>
      </c>
      <c r="B82" s="990">
        <f>SUM(B83:B86)</f>
        <v>0</v>
      </c>
      <c r="C82" s="990">
        <f>SUM(C83:C86)</f>
        <v>0</v>
      </c>
      <c r="D82" s="990">
        <f>SUM(D83:D86)</f>
        <v>0</v>
      </c>
      <c r="E82" s="1049">
        <f>SUM(E83:E86)</f>
        <v>0</v>
      </c>
      <c r="F82" s="1050">
        <f>SUM(F83:F86)</f>
        <v>0</v>
      </c>
      <c r="G82" s="704"/>
      <c r="H82" s="777" t="s">
        <v>1967</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977</v>
      </c>
      <c r="B83" s="782">
        <f>SUMIFS(H32:H51,$F$32:$F$51,"&lt;="&amp;3)</f>
        <v>0</v>
      </c>
      <c r="C83" s="782">
        <f>SUMIFS(I32:I51,$F$32:$F$51,"&lt;="&amp;3)</f>
        <v>0</v>
      </c>
      <c r="D83" s="782">
        <f>SUMIFS(J32:J51,$F$32:$F$51,"&lt;="&amp;3)</f>
        <v>0</v>
      </c>
      <c r="E83" s="1051">
        <f>SUMIFS(K32:K51,$F$32:$F$51,"&lt;="&amp;3)</f>
        <v>0</v>
      </c>
      <c r="F83" s="1052">
        <f>SUMIFS(K32:K51,$G$32:$G$51,"&lt;="&amp;92)</f>
        <v>0</v>
      </c>
      <c r="G83" s="704"/>
      <c r="H83" s="777" t="s">
        <v>1968</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978</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1971</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1972</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1021</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977</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978</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1971</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1972</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1023</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1469</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21" t="s">
        <v>1981</v>
      </c>
      <c r="B99" s="1521"/>
      <c r="C99" s="1521"/>
      <c r="D99" s="1521"/>
      <c r="E99" s="1521"/>
      <c r="F99" s="1521"/>
      <c r="G99" s="1521"/>
      <c r="H99" s="152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510" t="s">
        <v>1479</v>
      </c>
      <c r="B100" s="1510"/>
      <c r="C100" s="1510"/>
      <c r="D100" s="1510"/>
      <c r="E100" s="1510"/>
      <c r="F100" s="1510"/>
      <c r="G100" s="1510"/>
      <c r="H100" s="1510"/>
      <c r="I100" s="1510"/>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510" t="s">
        <v>1982</v>
      </c>
      <c r="B101" s="1510"/>
      <c r="C101" s="1510"/>
      <c r="D101" s="1510"/>
      <c r="E101" s="1510"/>
      <c r="F101" s="1510"/>
      <c r="G101" s="1510"/>
      <c r="H101" s="1510"/>
      <c r="I101" s="1510"/>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510" t="s">
        <v>1983</v>
      </c>
      <c r="B102" s="1510"/>
      <c r="C102" s="1510"/>
      <c r="D102" s="1510"/>
      <c r="E102" s="1510"/>
      <c r="F102" s="1510"/>
      <c r="G102" s="1510"/>
      <c r="H102" s="1510"/>
      <c r="I102" s="1510"/>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1470</v>
      </c>
      <c r="B104" s="1013" t="s">
        <v>1471</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1472</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1473</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1474</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1475</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496"/>
      <c r="C1" s="1496"/>
      <c r="D1" s="1496"/>
      <c r="E1" s="1496"/>
      <c r="F1" s="1496"/>
      <c r="G1" s="1496"/>
      <c r="H1" s="1496"/>
      <c r="I1" s="1496"/>
      <c r="J1" s="1496"/>
      <c r="K1" s="1496"/>
      <c r="L1" s="1496"/>
      <c r="M1" s="1496"/>
      <c r="N1" s="1496"/>
      <c r="O1" s="1496"/>
    </row>
    <row r="2" spans="1:34" x14ac:dyDescent="0.2">
      <c r="W2" s="783" t="s">
        <v>946</v>
      </c>
      <c r="Z2" s="783" t="s">
        <v>946</v>
      </c>
    </row>
    <row r="3" spans="1:34" ht="15" customHeight="1" x14ac:dyDescent="0.2">
      <c r="A3" s="1497" t="s">
        <v>1984</v>
      </c>
      <c r="B3" s="1497"/>
      <c r="C3" s="1497"/>
      <c r="D3" s="1497"/>
      <c r="E3" s="1497"/>
      <c r="F3" s="1497"/>
      <c r="G3" s="1497"/>
      <c r="H3" s="1497"/>
      <c r="I3" s="1497"/>
      <c r="J3" s="1497"/>
      <c r="K3" s="1497"/>
      <c r="L3" s="1497"/>
      <c r="M3" s="1497"/>
      <c r="N3" s="1497"/>
      <c r="O3" s="1497"/>
      <c r="W3" s="783" t="s">
        <v>947</v>
      </c>
      <c r="Z3" s="783" t="s">
        <v>947</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2" t="s">
        <v>1959</v>
      </c>
      <c r="B7" s="1501" t="s">
        <v>1985</v>
      </c>
      <c r="C7" s="1501" t="s">
        <v>270</v>
      </c>
      <c r="D7" s="1501" t="s">
        <v>1024</v>
      </c>
      <c r="E7" s="1501" t="s">
        <v>949</v>
      </c>
      <c r="F7" s="1501" t="s">
        <v>950</v>
      </c>
      <c r="G7" s="1523" t="s">
        <v>1960</v>
      </c>
      <c r="H7" s="1524" t="s">
        <v>951</v>
      </c>
      <c r="I7" s="1525"/>
      <c r="J7" s="1525"/>
      <c r="K7" s="1526"/>
      <c r="L7" s="1501" t="s">
        <v>1015</v>
      </c>
      <c r="M7" s="1501" t="s">
        <v>1016</v>
      </c>
      <c r="N7" s="1523" t="s">
        <v>22</v>
      </c>
      <c r="O7" s="1501" t="s">
        <v>1488</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2"/>
      <c r="B8" s="1501"/>
      <c r="C8" s="1501"/>
      <c r="D8" s="1501"/>
      <c r="E8" s="1501"/>
      <c r="F8" s="1501"/>
      <c r="G8" s="1503"/>
      <c r="H8" s="917" t="s">
        <v>955</v>
      </c>
      <c r="I8" s="917" t="s">
        <v>956</v>
      </c>
      <c r="J8" s="917" t="s">
        <v>957</v>
      </c>
      <c r="K8" s="917" t="s">
        <v>958</v>
      </c>
      <c r="L8" s="1501"/>
      <c r="M8" s="1501"/>
      <c r="N8" s="1503"/>
      <c r="O8" s="1501"/>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1072</v>
      </c>
      <c r="W9" s="783" t="s">
        <v>959</v>
      </c>
    </row>
    <row r="10" spans="1:34" x14ac:dyDescent="0.2">
      <c r="A10" s="920" t="s">
        <v>1025</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959</v>
      </c>
      <c r="W10" s="783" t="s">
        <v>960</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960</v>
      </c>
      <c r="W11" s="783" t="s">
        <v>961</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955</v>
      </c>
      <c r="R12" s="780" t="s">
        <v>958</v>
      </c>
      <c r="S12" s="783" t="s">
        <v>961</v>
      </c>
      <c r="W12" s="783" t="s">
        <v>962</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959</v>
      </c>
      <c r="Q13" s="782">
        <f>SUMIFS(I$11:I$30,H$11:H$30,"="&amp;$P13)</f>
        <v>0</v>
      </c>
      <c r="R13" s="782">
        <f>SUMIFS(K$11:K$30,I$11:I$30,"="&amp;$P13)</f>
        <v>0</v>
      </c>
      <c r="S13" s="783" t="s">
        <v>962</v>
      </c>
      <c r="W13" s="933" t="s">
        <v>963</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960</v>
      </c>
      <c r="Q14" s="782">
        <f t="shared" ref="Q14:Q21" si="4">SUMIFS(I$11:I$30,H$11:H$30,"="&amp;$P14)</f>
        <v>0</v>
      </c>
      <c r="R14" s="782">
        <f t="shared" ref="R14:R21" si="5">SUMIFS(K$11:K$30,I$11:I$30,"="&amp;$P14)</f>
        <v>0</v>
      </c>
      <c r="S14" s="933" t="s">
        <v>963</v>
      </c>
      <c r="W14" s="933" t="s">
        <v>964</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961</v>
      </c>
      <c r="Q15" s="782">
        <f t="shared" si="4"/>
        <v>0</v>
      </c>
      <c r="R15" s="782">
        <f t="shared" si="5"/>
        <v>0</v>
      </c>
      <c r="S15" s="933" t="s">
        <v>964</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962</v>
      </c>
      <c r="Q16" s="782">
        <f t="shared" si="4"/>
        <v>0</v>
      </c>
      <c r="R16" s="782">
        <f t="shared" si="5"/>
        <v>0</v>
      </c>
      <c r="S16" s="933" t="s">
        <v>965</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963</v>
      </c>
      <c r="Q17" s="782">
        <f t="shared" si="4"/>
        <v>0</v>
      </c>
      <c r="R17" s="782">
        <f t="shared" si="5"/>
        <v>0</v>
      </c>
      <c r="S17" s="783" t="s">
        <v>966</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964</v>
      </c>
      <c r="Q18" s="782">
        <f t="shared" si="4"/>
        <v>0</v>
      </c>
      <c r="R18" s="782">
        <f t="shared" si="5"/>
        <v>0</v>
      </c>
      <c r="S18" s="933" t="s">
        <v>967</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965</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966</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967</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965</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967</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1018</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1019</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1026</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955</v>
      </c>
      <c r="R33" s="780" t="s">
        <v>958</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959</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960</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961</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962</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963</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964</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965</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966</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967</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1027</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955</v>
      </c>
      <c r="R54" s="780" t="s">
        <v>958</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959</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960</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961</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962</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963</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964</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965</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966</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967</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1028</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955</v>
      </c>
      <c r="R75" s="780" t="s">
        <v>958</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959</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960</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961</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962</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963</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964</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965</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966</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967</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1029</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955</v>
      </c>
      <c r="R96" s="780" t="s">
        <v>958</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959</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960</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961</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962</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963</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964</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965</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966</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967</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1030</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955</v>
      </c>
      <c r="R117" s="780" t="s">
        <v>958</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959</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960</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961</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962</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963</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964</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965</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966</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967</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1031</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955</v>
      </c>
      <c r="R138" s="780" t="s">
        <v>958</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959</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960</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961</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962</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963</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964</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965</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966</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967</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1032</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955</v>
      </c>
      <c r="R159" s="780" t="s">
        <v>958</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959</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960</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961</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962</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963</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964</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965</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966</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967</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1033</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955</v>
      </c>
      <c r="R180" s="780" t="s">
        <v>958</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959</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960</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961</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962</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963</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964</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965</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966</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967</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1034</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955</v>
      </c>
      <c r="R201" s="780" t="s">
        <v>958</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959</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960</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961</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962</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963</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964</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965</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966</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967</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1035</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955</v>
      </c>
      <c r="R222" s="780" t="s">
        <v>958</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959</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960</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961</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962</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963</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964</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965</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966</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967</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1036</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955</v>
      </c>
      <c r="R243" s="780" t="s">
        <v>958</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959</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960</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961</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962</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963</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964</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965</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966</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967</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1037</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955</v>
      </c>
      <c r="R264" s="780" t="s">
        <v>958</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959</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960</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961</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962</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963</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964</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965</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966</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967</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1038</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955</v>
      </c>
      <c r="R285" s="780" t="s">
        <v>958</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959</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960</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961</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962</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963</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964</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965</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966</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967</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1039</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1040</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1041</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1042</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1043</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973</v>
      </c>
      <c r="C411" s="984" t="s">
        <v>974</v>
      </c>
      <c r="D411" s="984" t="s">
        <v>1016</v>
      </c>
      <c r="E411" s="985" t="s">
        <v>22</v>
      </c>
      <c r="F411" s="1072" t="s">
        <v>1970</v>
      </c>
      <c r="G411" s="1056"/>
      <c r="H411" s="1056"/>
      <c r="I411" s="1056"/>
      <c r="J411" s="1056"/>
      <c r="K411" s="779"/>
      <c r="L411" s="780" t="s">
        <v>955</v>
      </c>
      <c r="M411" s="780" t="s">
        <v>958</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977</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959</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978</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960</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1971</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961</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1972</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962</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963</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1018</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964</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1019</v>
      </c>
      <c r="B418" s="954">
        <f t="shared" si="107"/>
        <v>0</v>
      </c>
      <c r="C418" s="954">
        <f t="shared" si="107"/>
        <v>0</v>
      </c>
      <c r="D418" s="954">
        <f t="shared" si="107"/>
        <v>0</v>
      </c>
      <c r="E418" s="954">
        <f t="shared" si="107"/>
        <v>0</v>
      </c>
      <c r="F418" s="1076" t="str">
        <f>IF(B418-i.04130a!D53=0,"",B418-i.04130a!D53)</f>
        <v/>
      </c>
      <c r="G418" s="1076"/>
      <c r="H418" s="1077"/>
      <c r="I418" s="1077"/>
      <c r="J418" s="1077"/>
      <c r="K418" s="1065" t="s">
        <v>965</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966</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967</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1469</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21" t="s">
        <v>1480</v>
      </c>
      <c r="B426" s="1521"/>
      <c r="C426" s="1521"/>
      <c r="D426" s="1521"/>
      <c r="E426" s="1521"/>
      <c r="F426" s="1521"/>
      <c r="G426" s="1521"/>
      <c r="H426" s="1521"/>
      <c r="I426" s="1521"/>
      <c r="J426" s="1521"/>
      <c r="K426" s="152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510" t="s">
        <v>1481</v>
      </c>
      <c r="B427" s="1510"/>
      <c r="C427" s="1510"/>
      <c r="D427" s="1510"/>
      <c r="E427" s="1510"/>
      <c r="F427" s="1510"/>
      <c r="G427" s="1510"/>
      <c r="H427" s="1510"/>
      <c r="I427" s="1510"/>
      <c r="J427" s="1510"/>
      <c r="K427" s="1510"/>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510" t="s">
        <v>1482</v>
      </c>
      <c r="B428" s="1510"/>
      <c r="C428" s="1510"/>
      <c r="D428" s="1510"/>
      <c r="E428" s="1510"/>
      <c r="F428" s="1510"/>
      <c r="G428" s="1510"/>
      <c r="H428" s="1510"/>
      <c r="I428" s="1510"/>
      <c r="J428" s="1510"/>
      <c r="K428" s="1510"/>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510" t="s">
        <v>1483</v>
      </c>
      <c r="B429" s="1510"/>
      <c r="C429" s="1510"/>
      <c r="D429" s="1510"/>
      <c r="E429" s="1510"/>
      <c r="F429" s="1510"/>
      <c r="G429" s="1510"/>
      <c r="H429" s="1510"/>
      <c r="I429" s="1510"/>
      <c r="J429" s="1510"/>
      <c r="K429" s="1510"/>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1470</v>
      </c>
      <c r="B431" s="1013" t="s">
        <v>1471</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1472</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1473</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1474</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1475</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1"/>
      <c r="C1" s="1511"/>
      <c r="D1" s="1511"/>
      <c r="E1" s="1511"/>
      <c r="F1" s="1511"/>
      <c r="G1" s="1511"/>
      <c r="H1" s="1511"/>
      <c r="I1" s="1511"/>
      <c r="J1" s="1511"/>
      <c r="K1" s="1511"/>
      <c r="L1" s="1511"/>
      <c r="M1" s="1511"/>
      <c r="N1" s="1511"/>
      <c r="O1" s="1511"/>
      <c r="P1" s="1511"/>
      <c r="Q1" s="1511"/>
    </row>
    <row r="2" spans="1:37" x14ac:dyDescent="0.2">
      <c r="Z2" s="1020" t="s">
        <v>946</v>
      </c>
    </row>
    <row r="3" spans="1:37" ht="15" customHeight="1" x14ac:dyDescent="0.2">
      <c r="A3" s="1512" t="s">
        <v>1986</v>
      </c>
      <c r="B3" s="1512"/>
      <c r="C3" s="1512"/>
      <c r="D3" s="1512"/>
      <c r="E3" s="1512"/>
      <c r="F3" s="1512"/>
      <c r="G3" s="1512"/>
      <c r="H3" s="1512"/>
      <c r="I3" s="1512"/>
      <c r="J3" s="1512"/>
      <c r="K3" s="1512"/>
      <c r="L3" s="1512"/>
      <c r="M3" s="1512"/>
      <c r="N3" s="1512"/>
      <c r="O3" s="1512"/>
      <c r="P3" s="1512"/>
      <c r="Q3" s="1512"/>
      <c r="Z3" s="1020" t="s">
        <v>947</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3" t="s">
        <v>428</v>
      </c>
      <c r="B7" s="1515" t="s">
        <v>429</v>
      </c>
      <c r="C7" s="1515" t="s">
        <v>270</v>
      </c>
      <c r="D7" s="1515" t="s">
        <v>1987</v>
      </c>
      <c r="E7" s="1515" t="s">
        <v>949</v>
      </c>
      <c r="F7" s="1515" t="s">
        <v>950</v>
      </c>
      <c r="G7" s="1517" t="s">
        <v>1960</v>
      </c>
      <c r="H7" s="1515" t="s">
        <v>951</v>
      </c>
      <c r="I7" s="1515"/>
      <c r="J7" s="1515"/>
      <c r="K7" s="1515"/>
      <c r="L7" s="1517" t="s">
        <v>952</v>
      </c>
      <c r="M7" s="1515" t="s">
        <v>953</v>
      </c>
      <c r="N7" s="1517" t="s">
        <v>22</v>
      </c>
      <c r="O7" s="1515" t="s">
        <v>1044</v>
      </c>
      <c r="P7" s="1517" t="s">
        <v>1045</v>
      </c>
      <c r="Q7" s="1519" t="s">
        <v>954</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4"/>
      <c r="B8" s="1516"/>
      <c r="C8" s="1516"/>
      <c r="D8" s="1516"/>
      <c r="E8" s="1516"/>
      <c r="F8" s="1516"/>
      <c r="G8" s="1518"/>
      <c r="H8" s="780" t="s">
        <v>955</v>
      </c>
      <c r="I8" s="780" t="s">
        <v>956</v>
      </c>
      <c r="J8" s="780" t="s">
        <v>957</v>
      </c>
      <c r="K8" s="780" t="s">
        <v>958</v>
      </c>
      <c r="L8" s="1518"/>
      <c r="M8" s="1516"/>
      <c r="N8" s="1518"/>
      <c r="O8" s="1516"/>
      <c r="P8" s="1518"/>
      <c r="Q8" s="1520"/>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959</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955</v>
      </c>
      <c r="T10" s="780" t="s">
        <v>958</v>
      </c>
      <c r="U10" s="780" t="s">
        <v>22</v>
      </c>
      <c r="V10" s="1021"/>
      <c r="W10" s="1021"/>
      <c r="X10" s="1530" t="s">
        <v>958</v>
      </c>
      <c r="Y10" s="1517" t="s">
        <v>952</v>
      </c>
      <c r="Z10" s="1021" t="s">
        <v>960</v>
      </c>
      <c r="AA10" s="1021"/>
      <c r="AB10" s="1021"/>
      <c r="AC10" s="1021"/>
      <c r="AD10" s="1021"/>
      <c r="AE10" s="1021"/>
      <c r="AF10" s="1021"/>
      <c r="AG10" s="1021"/>
      <c r="AH10" s="1021"/>
      <c r="AI10" s="1021"/>
      <c r="AJ10" s="1021"/>
      <c r="AK10" s="1021"/>
    </row>
    <row r="11" spans="1:37" s="701" customFormat="1" outlineLevel="1" x14ac:dyDescent="0.2">
      <c r="A11" s="1039" t="s">
        <v>1046</v>
      </c>
      <c r="B11" s="1527"/>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959</v>
      </c>
      <c r="S11" s="782">
        <f>SUMIFS(H11:H20,I11:I20,"="&amp;R11)</f>
        <v>0</v>
      </c>
      <c r="T11" s="782">
        <f>SUMIFS(K11:K20,I11:I20,"="&amp;R11)</f>
        <v>0</v>
      </c>
      <c r="U11" s="782">
        <f>SUMIFS(N11:N20,I11:I20,"="&amp;R11)</f>
        <v>0</v>
      </c>
      <c r="V11" s="1021"/>
      <c r="X11" s="1531"/>
      <c r="Y11" s="1518"/>
      <c r="Z11" s="1021" t="s">
        <v>961</v>
      </c>
      <c r="AA11" s="1021"/>
      <c r="AB11" s="1021"/>
      <c r="AC11" s="1021"/>
      <c r="AD11" s="1021"/>
      <c r="AE11" s="1021"/>
      <c r="AF11" s="1021"/>
      <c r="AG11" s="1021"/>
      <c r="AH11" s="1021"/>
      <c r="AI11" s="1021"/>
      <c r="AJ11" s="1021"/>
      <c r="AK11" s="1021"/>
    </row>
    <row r="12" spans="1:37" s="701" customFormat="1" outlineLevel="1" x14ac:dyDescent="0.2">
      <c r="A12" s="1039" t="s">
        <v>1046</v>
      </c>
      <c r="B12" s="1528"/>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960</v>
      </c>
      <c r="S12" s="782">
        <f>SUMIFS(H11:H20,I11:I20,"="&amp;R12)</f>
        <v>0</v>
      </c>
      <c r="T12" s="782">
        <f>SUMIFS(K11:K20,I11:I20,"="&amp;R12)</f>
        <v>0</v>
      </c>
      <c r="U12" s="782">
        <f>SUMIFS(N11:N20,I11:I20,"="&amp;R12)</f>
        <v>0</v>
      </c>
      <c r="V12" s="1021"/>
      <c r="W12" s="777" t="s">
        <v>1047</v>
      </c>
      <c r="X12" s="1094">
        <f>SUMIFS(K$11:K$20,$O$11:$O$20,"="&amp;$W12)</f>
        <v>0</v>
      </c>
      <c r="Y12" s="1094">
        <f>SUMIFS(L$11:L$20,$O$11:$O$20,"="&amp;$W12)</f>
        <v>0</v>
      </c>
      <c r="Z12" s="1021" t="s">
        <v>962</v>
      </c>
      <c r="AA12" s="1021"/>
      <c r="AB12" s="1021"/>
      <c r="AC12" s="1021"/>
      <c r="AD12" s="1021"/>
      <c r="AE12" s="1021"/>
      <c r="AF12" s="1021"/>
      <c r="AG12" s="1021"/>
      <c r="AH12" s="1021"/>
      <c r="AI12" s="1021"/>
      <c r="AJ12" s="1021"/>
      <c r="AK12" s="1021"/>
    </row>
    <row r="13" spans="1:37" s="701" customFormat="1" outlineLevel="1" x14ac:dyDescent="0.2">
      <c r="A13" s="1039" t="s">
        <v>1046</v>
      </c>
      <c r="B13" s="1528"/>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961</v>
      </c>
      <c r="S13" s="782">
        <f>SUMIFS(H11:H20,I11:I20,"="&amp;R13)</f>
        <v>0</v>
      </c>
      <c r="T13" s="782">
        <f>SUMIFS(K11:K20,I11:I20,"="&amp;R13)</f>
        <v>0</v>
      </c>
      <c r="U13" s="782">
        <f>SUMIFS(N11:N20,I11:I20,"="&amp;R13)</f>
        <v>0</v>
      </c>
      <c r="V13" s="1021"/>
      <c r="W13" s="777" t="s">
        <v>1048</v>
      </c>
      <c r="X13" s="1094">
        <f t="shared" ref="X13:Y19" si="2">SUMIFS(K$11:K$20,$O$11:$O$20,"="&amp;$W13)</f>
        <v>0</v>
      </c>
      <c r="Y13" s="1094">
        <f t="shared" si="2"/>
        <v>0</v>
      </c>
      <c r="Z13" s="1036" t="s">
        <v>963</v>
      </c>
      <c r="AA13" s="1021"/>
      <c r="AB13" s="1021"/>
      <c r="AC13" s="1021"/>
      <c r="AD13" s="1021"/>
      <c r="AE13" s="1021"/>
      <c r="AF13" s="1021"/>
      <c r="AG13" s="1021"/>
      <c r="AH13" s="1021"/>
      <c r="AI13" s="1021"/>
      <c r="AJ13" s="1021"/>
      <c r="AK13" s="1021"/>
    </row>
    <row r="14" spans="1:37" s="701" customFormat="1" outlineLevel="1" x14ac:dyDescent="0.2">
      <c r="A14" s="1039" t="s">
        <v>1046</v>
      </c>
      <c r="B14" s="1528"/>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962</v>
      </c>
      <c r="S14" s="782">
        <f>SUMIFS(H11:H20,I11:I20,"="&amp;R14)</f>
        <v>0</v>
      </c>
      <c r="T14" s="782">
        <f>SUMIFS(K11:K20,I11:I20,"="&amp;R14)</f>
        <v>0</v>
      </c>
      <c r="U14" s="782">
        <f>SUMIFS(N11:N20,I11:I20,"="&amp;R14)</f>
        <v>0</v>
      </c>
      <c r="V14" s="1021"/>
      <c r="W14" s="777" t="s">
        <v>1049</v>
      </c>
      <c r="X14" s="1094">
        <f t="shared" si="2"/>
        <v>0</v>
      </c>
      <c r="Y14" s="1094">
        <f t="shared" si="2"/>
        <v>0</v>
      </c>
      <c r="Z14" s="1036" t="s">
        <v>964</v>
      </c>
      <c r="AA14" s="1021"/>
      <c r="AB14" s="1021"/>
      <c r="AC14" s="1021"/>
      <c r="AD14" s="1021"/>
      <c r="AE14" s="1021"/>
      <c r="AF14" s="1021"/>
      <c r="AG14" s="1021"/>
      <c r="AH14" s="1021"/>
      <c r="AI14" s="1021"/>
      <c r="AJ14" s="1021"/>
      <c r="AK14" s="1021"/>
    </row>
    <row r="15" spans="1:37" s="701" customFormat="1" outlineLevel="1" x14ac:dyDescent="0.2">
      <c r="A15" s="1039" t="s">
        <v>1046</v>
      </c>
      <c r="B15" s="1528"/>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963</v>
      </c>
      <c r="S15" s="782">
        <f>SUMIFS(H11:H20,I11:I20,"="&amp;R15)</f>
        <v>0</v>
      </c>
      <c r="T15" s="782">
        <f>SUMIFS(K11:K20,I11:I20,"="&amp;R15)</f>
        <v>0</v>
      </c>
      <c r="U15" s="782">
        <f>SUMIFS(N11:N20,I11:I20,"="&amp;R15)</f>
        <v>0</v>
      </c>
      <c r="V15" s="1021"/>
      <c r="W15" s="777" t="s">
        <v>1050</v>
      </c>
      <c r="X15" s="1094">
        <f t="shared" si="2"/>
        <v>0</v>
      </c>
      <c r="Y15" s="1094">
        <f t="shared" si="2"/>
        <v>0</v>
      </c>
      <c r="Z15" s="1036" t="s">
        <v>965</v>
      </c>
      <c r="AA15" s="1021"/>
      <c r="AB15" s="1021"/>
      <c r="AC15" s="1021"/>
      <c r="AD15" s="1021"/>
      <c r="AE15" s="1021"/>
      <c r="AF15" s="1021"/>
      <c r="AG15" s="1021"/>
      <c r="AH15" s="1021"/>
      <c r="AI15" s="1021"/>
      <c r="AJ15" s="1021"/>
      <c r="AK15" s="1021"/>
    </row>
    <row r="16" spans="1:37" s="701" customFormat="1" outlineLevel="1" x14ac:dyDescent="0.2">
      <c r="A16" s="1039" t="s">
        <v>1046</v>
      </c>
      <c r="B16" s="1528"/>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964</v>
      </c>
      <c r="S16" s="782">
        <f>SUMIFS(H11:H20,I11:I20,"="&amp;R16)</f>
        <v>0</v>
      </c>
      <c r="T16" s="782">
        <f>SUMIFS(K11:K20,I11:I20,"="&amp;R16)</f>
        <v>0</v>
      </c>
      <c r="U16" s="782">
        <f>SUMIFS(N11:N20,I11:I20,"="&amp;R16)</f>
        <v>0</v>
      </c>
      <c r="V16" s="1021"/>
      <c r="W16" s="777" t="s">
        <v>1051</v>
      </c>
      <c r="X16" s="1094">
        <f t="shared" si="2"/>
        <v>0</v>
      </c>
      <c r="Y16" s="1094">
        <f t="shared" si="2"/>
        <v>0</v>
      </c>
      <c r="Z16" s="1021" t="s">
        <v>966</v>
      </c>
      <c r="AA16" s="1021"/>
      <c r="AB16" s="1021"/>
      <c r="AC16" s="1021"/>
      <c r="AD16" s="1021"/>
      <c r="AE16" s="1021"/>
      <c r="AF16" s="1021"/>
      <c r="AG16" s="1021"/>
      <c r="AH16" s="1021"/>
      <c r="AI16" s="1021"/>
      <c r="AJ16" s="1021"/>
      <c r="AK16" s="1021"/>
    </row>
    <row r="17" spans="1:37" s="701" customFormat="1" outlineLevel="1" x14ac:dyDescent="0.2">
      <c r="A17" s="1039" t="s">
        <v>1046</v>
      </c>
      <c r="B17" s="1528"/>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965</v>
      </c>
      <c r="S17" s="782">
        <f>SUMIFS(H11:H20,I11:I20,"="&amp;R17)</f>
        <v>0</v>
      </c>
      <c r="T17" s="782">
        <f>SUMIFS(K11:K20,I11:I20,"="&amp;R17)</f>
        <v>0</v>
      </c>
      <c r="U17" s="782">
        <f>SUMIFS(N11:N20,I11:I20,"="&amp;R17)</f>
        <v>0</v>
      </c>
      <c r="V17" s="1021"/>
      <c r="W17" s="777" t="s">
        <v>1052</v>
      </c>
      <c r="X17" s="1094">
        <f t="shared" si="2"/>
        <v>0</v>
      </c>
      <c r="Y17" s="1094">
        <f t="shared" si="2"/>
        <v>0</v>
      </c>
      <c r="Z17" s="1036" t="s">
        <v>967</v>
      </c>
      <c r="AA17" s="1021"/>
      <c r="AB17" s="1021"/>
      <c r="AC17" s="1021"/>
      <c r="AD17" s="1021"/>
      <c r="AE17" s="1021"/>
      <c r="AF17" s="1021"/>
      <c r="AG17" s="1021"/>
      <c r="AH17" s="1021"/>
      <c r="AI17" s="1021"/>
      <c r="AJ17" s="1021"/>
      <c r="AK17" s="1021"/>
    </row>
    <row r="18" spans="1:37" s="701" customFormat="1" outlineLevel="1" x14ac:dyDescent="0.2">
      <c r="A18" s="1039" t="s">
        <v>1046</v>
      </c>
      <c r="B18" s="1528"/>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966</v>
      </c>
      <c r="S18" s="782">
        <f>SUMIFS(H11:H20,I11:I20,"="&amp;R18)</f>
        <v>0</v>
      </c>
      <c r="T18" s="782">
        <f>SUMIFS(K11:K20,I11:I20,"="&amp;R18)</f>
        <v>0</v>
      </c>
      <c r="U18" s="782">
        <f>SUMIFS(N11:N20,I11:I20,"="&amp;R18)</f>
        <v>0</v>
      </c>
      <c r="V18" s="1021"/>
      <c r="W18" s="777" t="s">
        <v>1053</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1046</v>
      </c>
      <c r="B19" s="1528"/>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967</v>
      </c>
      <c r="S19" s="782">
        <f>SUMIFS(H11:H20,I11:I20,"="&amp;R19)</f>
        <v>0</v>
      </c>
      <c r="T19" s="782">
        <f>SUMIFS(K11:K20,I11:I20,"="&amp;S19)</f>
        <v>0</v>
      </c>
      <c r="U19" s="782">
        <f>SUMIFS(N11:N20,I11:I20,"="&amp;T19)</f>
        <v>0</v>
      </c>
      <c r="V19" s="1021"/>
      <c r="W19" s="777" t="s">
        <v>1054</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29"/>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1055</v>
      </c>
      <c r="AA20" s="1021"/>
      <c r="AB20" s="1021"/>
      <c r="AC20" s="1021"/>
      <c r="AD20" s="1021"/>
      <c r="AE20" s="1021"/>
      <c r="AF20" s="1021"/>
      <c r="AG20" s="1021"/>
      <c r="AH20" s="1021"/>
      <c r="AI20" s="1021"/>
      <c r="AJ20" s="1021"/>
      <c r="AK20" s="1021"/>
    </row>
    <row r="21" spans="1:37" s="701" customFormat="1" ht="12.75" customHeight="1" x14ac:dyDescent="0.2">
      <c r="A21" s="1030" t="s">
        <v>1056</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955</v>
      </c>
      <c r="T21" s="780" t="s">
        <v>958</v>
      </c>
      <c r="U21" s="780" t="s">
        <v>22</v>
      </c>
      <c r="V21" s="1021"/>
      <c r="W21" s="1021"/>
      <c r="X21" s="1530" t="s">
        <v>958</v>
      </c>
      <c r="Y21" s="1517" t="s">
        <v>952</v>
      </c>
      <c r="Z21" s="937" t="s">
        <v>1057</v>
      </c>
      <c r="AA21" s="1021"/>
      <c r="AB21" s="1021"/>
      <c r="AC21" s="1021"/>
      <c r="AD21" s="1021"/>
      <c r="AE21" s="1021"/>
      <c r="AF21" s="1021"/>
      <c r="AG21" s="1021"/>
      <c r="AH21" s="1021"/>
      <c r="AI21" s="1021"/>
      <c r="AJ21" s="1021"/>
      <c r="AK21" s="1021"/>
    </row>
    <row r="22" spans="1:37" s="701" customFormat="1" outlineLevel="1" x14ac:dyDescent="0.2">
      <c r="A22" s="1039" t="s">
        <v>1046</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959</v>
      </c>
      <c r="S22" s="782">
        <f>SUMIFS(H22:H31,I22:I31,"="&amp;R22)</f>
        <v>0</v>
      </c>
      <c r="T22" s="782">
        <f>SUMIFS(K22:K31,I22:I31,"="&amp;R22)</f>
        <v>0</v>
      </c>
      <c r="U22" s="782">
        <f>SUMIFS(N22:N31,I22:I31,"="&amp;R22)</f>
        <v>0</v>
      </c>
      <c r="V22" s="1021"/>
      <c r="X22" s="1531"/>
      <c r="Y22" s="1518"/>
      <c r="Z22" s="937" t="s">
        <v>1058</v>
      </c>
      <c r="AA22" s="1021"/>
      <c r="AB22" s="1021"/>
      <c r="AC22" s="1021"/>
      <c r="AD22" s="1021"/>
      <c r="AE22" s="1021"/>
      <c r="AF22" s="1021"/>
      <c r="AG22" s="1021"/>
      <c r="AH22" s="1021"/>
      <c r="AI22" s="1021"/>
      <c r="AJ22" s="1021"/>
      <c r="AK22" s="1021"/>
    </row>
    <row r="23" spans="1:37" s="701" customFormat="1" outlineLevel="1" x14ac:dyDescent="0.2">
      <c r="A23" s="1039" t="s">
        <v>1046</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960</v>
      </c>
      <c r="S23" s="782">
        <f>SUMIFS(H22:H31,I22:I31,"="&amp;R23)</f>
        <v>0</v>
      </c>
      <c r="T23" s="782">
        <f>SUMIFS(K22:K31,I22:I31,"="&amp;R23)</f>
        <v>0</v>
      </c>
      <c r="U23" s="782">
        <f>SUMIFS(N22:N31,I22:I31,"="&amp;R23)</f>
        <v>0</v>
      </c>
      <c r="V23" s="1021"/>
      <c r="W23" s="777" t="s">
        <v>1047</v>
      </c>
      <c r="X23" s="1094">
        <f>SUMIFS(K$22:K$31,$O$22:$O$31,"="&amp;$W23)</f>
        <v>0</v>
      </c>
      <c r="Y23" s="1094">
        <f>SUMIFS(L$22:L$31,$O$22:$O$31,"="&amp;$W23)</f>
        <v>0</v>
      </c>
      <c r="Z23" s="937" t="s">
        <v>1059</v>
      </c>
      <c r="AA23" s="1021"/>
      <c r="AB23" s="1021"/>
      <c r="AC23" s="1021"/>
      <c r="AD23" s="1021"/>
      <c r="AE23" s="1021"/>
      <c r="AF23" s="1021"/>
      <c r="AG23" s="1021"/>
      <c r="AH23" s="1021"/>
      <c r="AI23" s="1021"/>
      <c r="AJ23" s="1021"/>
      <c r="AK23" s="1021"/>
    </row>
    <row r="24" spans="1:37" s="701" customFormat="1" outlineLevel="1" x14ac:dyDescent="0.2">
      <c r="A24" s="1039" t="s">
        <v>1046</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961</v>
      </c>
      <c r="S24" s="782">
        <f>SUMIFS(H22:H31,I22:I31,"="&amp;R24)</f>
        <v>0</v>
      </c>
      <c r="T24" s="782">
        <f>SUMIFS(K22:K31,I22:I31,"="&amp;R24)</f>
        <v>0</v>
      </c>
      <c r="U24" s="782">
        <f>SUMIFS(N22:N31,I22:I31,"="&amp;R24)</f>
        <v>0</v>
      </c>
      <c r="V24" s="1021"/>
      <c r="W24" s="777" t="s">
        <v>1048</v>
      </c>
      <c r="X24" s="1094">
        <f t="shared" ref="X24:Y30" si="7">SUMIFS(K$22:K$31,$O$22:$O$31,"="&amp;$W24)</f>
        <v>0</v>
      </c>
      <c r="Y24" s="1094">
        <f t="shared" si="7"/>
        <v>0</v>
      </c>
      <c r="Z24" s="783" t="s">
        <v>1060</v>
      </c>
      <c r="AA24" s="1021"/>
      <c r="AB24" s="1021"/>
      <c r="AC24" s="1021"/>
      <c r="AD24" s="1021"/>
      <c r="AE24" s="1021"/>
      <c r="AF24" s="1021"/>
      <c r="AG24" s="1021"/>
      <c r="AH24" s="1021"/>
      <c r="AI24" s="1021"/>
      <c r="AJ24" s="1021"/>
      <c r="AK24" s="1021"/>
    </row>
    <row r="25" spans="1:37" s="701" customFormat="1" outlineLevel="1" x14ac:dyDescent="0.2">
      <c r="A25" s="1039" t="s">
        <v>1046</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962</v>
      </c>
      <c r="S25" s="782">
        <f>SUMIFS(H22:H31,I22:I31,"="&amp;R25)</f>
        <v>0</v>
      </c>
      <c r="T25" s="782">
        <f>SUMIFS(K22:K31,I22:I31,"="&amp;R25)</f>
        <v>0</v>
      </c>
      <c r="U25" s="782">
        <f>SUMIFS(N22:N31,I22:I31,"="&amp;R25)</f>
        <v>0</v>
      </c>
      <c r="V25" s="1021"/>
      <c r="W25" s="777" t="s">
        <v>1049</v>
      </c>
      <c r="X25" s="1094">
        <f t="shared" si="7"/>
        <v>0</v>
      </c>
      <c r="Y25" s="1094">
        <f t="shared" si="7"/>
        <v>0</v>
      </c>
      <c r="Z25" s="783" t="s">
        <v>1061</v>
      </c>
      <c r="AA25" s="1021"/>
      <c r="AB25" s="1021"/>
      <c r="AC25" s="1021"/>
      <c r="AD25" s="1021"/>
      <c r="AE25" s="1021"/>
      <c r="AF25" s="1021"/>
      <c r="AG25" s="1021"/>
      <c r="AH25" s="1021"/>
      <c r="AI25" s="1021"/>
      <c r="AJ25" s="1021"/>
      <c r="AK25" s="1021"/>
    </row>
    <row r="26" spans="1:37" s="701" customFormat="1" outlineLevel="1" x14ac:dyDescent="0.2">
      <c r="A26" s="1039" t="s">
        <v>1046</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963</v>
      </c>
      <c r="S26" s="782">
        <f>SUMIFS(H22:H31,I22:I31,"="&amp;R26)</f>
        <v>0</v>
      </c>
      <c r="T26" s="782">
        <f>SUMIFS(K22:K31,I22:I31,"="&amp;R26)</f>
        <v>0</v>
      </c>
      <c r="U26" s="782">
        <f>SUMIFS(N22:N31,I22:I31,"="&amp;R26)</f>
        <v>0</v>
      </c>
      <c r="V26" s="1021"/>
      <c r="W26" s="777" t="s">
        <v>1050</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1046</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964</v>
      </c>
      <c r="S27" s="782">
        <f>SUMIFS(H22:H31,I22:I31,"="&amp;R27)</f>
        <v>0</v>
      </c>
      <c r="T27" s="782">
        <f>SUMIFS(K22:K31,I22:I31,"="&amp;R27)</f>
        <v>0</v>
      </c>
      <c r="U27" s="782">
        <f>SUMIFS(N22:N31,I22:I31,"="&amp;R27)</f>
        <v>0</v>
      </c>
      <c r="V27" s="1021"/>
      <c r="W27" s="777" t="s">
        <v>1051</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1046</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965</v>
      </c>
      <c r="S28" s="782">
        <f>SUMIFS(H22:H31,I22:I31,"="&amp;R28)</f>
        <v>0</v>
      </c>
      <c r="T28" s="782">
        <f>SUMIFS(K22:K31,I22:I31,"="&amp;R28)</f>
        <v>0</v>
      </c>
      <c r="U28" s="782">
        <f>SUMIFS(N22:N31,I22:I31,"="&amp;R28)</f>
        <v>0</v>
      </c>
      <c r="V28" s="1021"/>
      <c r="W28" s="777" t="s">
        <v>1052</v>
      </c>
      <c r="X28" s="1094">
        <f t="shared" si="7"/>
        <v>0</v>
      </c>
      <c r="Y28" s="1094">
        <f t="shared" si="7"/>
        <v>0</v>
      </c>
      <c r="Z28" s="783" t="s">
        <v>1047</v>
      </c>
      <c r="AA28" s="1021"/>
      <c r="AB28" s="1021"/>
      <c r="AC28" s="1021"/>
      <c r="AD28" s="1021"/>
      <c r="AE28" s="1021"/>
      <c r="AF28" s="1021"/>
      <c r="AG28" s="1021"/>
      <c r="AH28" s="1021"/>
      <c r="AI28" s="1021"/>
      <c r="AJ28" s="1021"/>
      <c r="AK28" s="1021"/>
    </row>
    <row r="29" spans="1:37" s="701" customFormat="1" outlineLevel="1" x14ac:dyDescent="0.2">
      <c r="A29" s="1039" t="s">
        <v>1046</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966</v>
      </c>
      <c r="S29" s="782">
        <f>SUMIFS(H22:H31,I22:I31,"="&amp;R29)</f>
        <v>0</v>
      </c>
      <c r="T29" s="782">
        <f>SUMIFS(K22:K31,I22:I31,"="&amp;R29)</f>
        <v>0</v>
      </c>
      <c r="U29" s="782">
        <f>SUMIFS(N22:N31,I22:I31,"="&amp;R29)</f>
        <v>0</v>
      </c>
      <c r="V29" s="1021"/>
      <c r="W29" s="777" t="s">
        <v>1053</v>
      </c>
      <c r="X29" s="1094">
        <f t="shared" si="7"/>
        <v>0</v>
      </c>
      <c r="Y29" s="1094">
        <f t="shared" si="7"/>
        <v>0</v>
      </c>
      <c r="Z29" s="783" t="s">
        <v>1048</v>
      </c>
      <c r="AA29" s="1021"/>
      <c r="AB29" s="1021"/>
      <c r="AC29" s="1021"/>
      <c r="AD29" s="1021"/>
      <c r="AE29" s="1021"/>
      <c r="AF29" s="1021"/>
      <c r="AG29" s="1021"/>
      <c r="AH29" s="1021"/>
      <c r="AI29" s="1021"/>
      <c r="AJ29" s="1021"/>
      <c r="AK29" s="1021"/>
    </row>
    <row r="30" spans="1:37" s="701" customFormat="1" outlineLevel="1" x14ac:dyDescent="0.2">
      <c r="A30" s="1039" t="s">
        <v>1046</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967</v>
      </c>
      <c r="S30" s="782">
        <f>SUMIFS(H22:H31,I22:I31,"="&amp;R30)</f>
        <v>0</v>
      </c>
      <c r="T30" s="782">
        <f>SUMIFS(K22:K31,I22:I31,"="&amp;S30)</f>
        <v>0</v>
      </c>
      <c r="U30" s="782">
        <f>SUMIFS(N22:N31,I22:I31,"="&amp;T30)</f>
        <v>0</v>
      </c>
      <c r="V30" s="1021"/>
      <c r="W30" s="777" t="s">
        <v>1054</v>
      </c>
      <c r="X30" s="1094">
        <f t="shared" si="7"/>
        <v>0</v>
      </c>
      <c r="Y30" s="1094">
        <f t="shared" si="7"/>
        <v>0</v>
      </c>
      <c r="Z30" s="783" t="s">
        <v>1049</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1050</v>
      </c>
      <c r="AA31" s="1021"/>
      <c r="AB31" s="1021"/>
      <c r="AC31" s="1021"/>
      <c r="AD31" s="1021"/>
      <c r="AE31" s="1021"/>
      <c r="AF31" s="1021"/>
      <c r="AG31" s="1021"/>
      <c r="AH31" s="1021"/>
      <c r="AI31" s="1021"/>
      <c r="AJ31" s="1021"/>
      <c r="AK31" s="1021"/>
    </row>
    <row r="32" spans="1:37" s="701" customFormat="1" x14ac:dyDescent="0.2">
      <c r="A32" s="1030" t="s">
        <v>1062</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955</v>
      </c>
      <c r="T32" s="780" t="s">
        <v>958</v>
      </c>
      <c r="U32" s="780" t="s">
        <v>22</v>
      </c>
      <c r="V32" s="1021"/>
      <c r="W32" s="1021"/>
      <c r="X32" s="1530" t="s">
        <v>958</v>
      </c>
      <c r="Y32" s="1517" t="s">
        <v>952</v>
      </c>
      <c r="Z32" s="783" t="s">
        <v>1051</v>
      </c>
      <c r="AA32" s="1021"/>
      <c r="AB32" s="1021"/>
      <c r="AC32" s="1021"/>
      <c r="AD32" s="1021"/>
      <c r="AE32" s="1021"/>
      <c r="AF32" s="1021"/>
      <c r="AG32" s="1021"/>
      <c r="AH32" s="1021"/>
      <c r="AI32" s="1021"/>
      <c r="AJ32" s="1021"/>
      <c r="AK32" s="1021"/>
    </row>
    <row r="33" spans="1:37" s="701" customFormat="1" outlineLevel="1" x14ac:dyDescent="0.2">
      <c r="A33" s="1039" t="s">
        <v>1046</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959</v>
      </c>
      <c r="S33" s="782">
        <f>SUMIFS(H33:H42,I33:I42,"="&amp;R33)</f>
        <v>0</v>
      </c>
      <c r="T33" s="782">
        <f>SUMIFS(K33:K42,I33:I42,"="&amp;R33)</f>
        <v>0</v>
      </c>
      <c r="U33" s="782">
        <f>SUMIFS(N33:N42,I33:I42,"="&amp;R33)</f>
        <v>0</v>
      </c>
      <c r="V33" s="1021"/>
      <c r="X33" s="1531"/>
      <c r="Y33" s="1518"/>
      <c r="Z33" s="783" t="s">
        <v>1052</v>
      </c>
      <c r="AA33" s="1021"/>
      <c r="AB33" s="1021"/>
      <c r="AC33" s="1021"/>
      <c r="AD33" s="1021"/>
      <c r="AE33" s="1021"/>
      <c r="AF33" s="1021"/>
      <c r="AG33" s="1021"/>
      <c r="AH33" s="1021"/>
      <c r="AI33" s="1021"/>
      <c r="AJ33" s="1021"/>
      <c r="AK33" s="1021"/>
    </row>
    <row r="34" spans="1:37" s="701" customFormat="1" outlineLevel="1" x14ac:dyDescent="0.2">
      <c r="A34" s="1039" t="s">
        <v>1046</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960</v>
      </c>
      <c r="S34" s="782">
        <f>SUMIFS(H33:H42,I33:I42,"="&amp;R34)</f>
        <v>0</v>
      </c>
      <c r="T34" s="782">
        <f>SUMIFS(K33:K42,I33:I42,"="&amp;R34)</f>
        <v>0</v>
      </c>
      <c r="U34" s="782">
        <f>SUMIFS(N33:N42,I33:I42,"="&amp;R34)</f>
        <v>0</v>
      </c>
      <c r="V34" s="1021"/>
      <c r="W34" s="777" t="s">
        <v>1047</v>
      </c>
      <c r="X34" s="1094">
        <f>SUMIFS(K$33:K$42,$O$33:$O$42,"="&amp;$W34)</f>
        <v>0</v>
      </c>
      <c r="Y34" s="1094">
        <f>SUMIFS(L$33:L$42,$O$33:$O$42,"="&amp;$W34)</f>
        <v>0</v>
      </c>
      <c r="Z34" s="783" t="s">
        <v>1053</v>
      </c>
      <c r="AA34" s="1021"/>
      <c r="AB34" s="1021"/>
      <c r="AC34" s="1021"/>
      <c r="AD34" s="1021"/>
      <c r="AE34" s="1021"/>
      <c r="AF34" s="1021"/>
      <c r="AG34" s="1021"/>
      <c r="AH34" s="1021"/>
      <c r="AI34" s="1021"/>
      <c r="AJ34" s="1021"/>
      <c r="AK34" s="1021"/>
    </row>
    <row r="35" spans="1:37" s="701" customFormat="1" outlineLevel="1" x14ac:dyDescent="0.2">
      <c r="A35" s="1039" t="s">
        <v>1046</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961</v>
      </c>
      <c r="S35" s="782">
        <f>SUMIFS(H33:H42,I33:I42,"="&amp;R35)</f>
        <v>0</v>
      </c>
      <c r="T35" s="782">
        <f>SUMIFS(K33:K42,I33:I42,"="&amp;R35)</f>
        <v>0</v>
      </c>
      <c r="U35" s="782">
        <f>SUMIFS(N33:N42,I33:I42,"="&amp;R35)</f>
        <v>0</v>
      </c>
      <c r="V35" s="1021"/>
      <c r="W35" s="777" t="s">
        <v>1048</v>
      </c>
      <c r="X35" s="1094">
        <f t="shared" ref="X35:Y41" si="12">SUMIFS(K$33:K$42,$O$33:$O$42,"="&amp;$W35)</f>
        <v>0</v>
      </c>
      <c r="Y35" s="1094">
        <f t="shared" si="12"/>
        <v>0</v>
      </c>
      <c r="Z35" s="783" t="s">
        <v>1054</v>
      </c>
      <c r="AA35" s="1021"/>
      <c r="AB35" s="1021"/>
      <c r="AC35" s="1021"/>
      <c r="AD35" s="1021"/>
      <c r="AE35" s="1021"/>
      <c r="AF35" s="1021"/>
      <c r="AG35" s="1021"/>
      <c r="AH35" s="1021"/>
      <c r="AI35" s="1021"/>
      <c r="AJ35" s="1021"/>
      <c r="AK35" s="1021"/>
    </row>
    <row r="36" spans="1:37" s="701" customFormat="1" outlineLevel="1" x14ac:dyDescent="0.2">
      <c r="A36" s="1039" t="s">
        <v>1046</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962</v>
      </c>
      <c r="S36" s="782">
        <f>SUMIFS(H33:H42,I33:I42,"="&amp;R36)</f>
        <v>0</v>
      </c>
      <c r="T36" s="782">
        <f>SUMIFS(K33:K42,I33:I42,"="&amp;R36)</f>
        <v>0</v>
      </c>
      <c r="U36" s="782">
        <f>SUMIFS(N33:N42,I33:I42,"="&amp;R36)</f>
        <v>0</v>
      </c>
      <c r="V36" s="1021"/>
      <c r="W36" s="777" t="s">
        <v>1049</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1046</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963</v>
      </c>
      <c r="S37" s="782">
        <f>SUMIFS(H33:H42,I33:I42,"="&amp;R37)</f>
        <v>0</v>
      </c>
      <c r="T37" s="782">
        <f>SUMIFS(K33:K42,I33:I42,"="&amp;R37)</f>
        <v>0</v>
      </c>
      <c r="U37" s="782">
        <f>SUMIFS(N33:N42,I33:I42,"="&amp;R37)</f>
        <v>0</v>
      </c>
      <c r="V37" s="1021"/>
      <c r="W37" s="777" t="s">
        <v>1050</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1046</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964</v>
      </c>
      <c r="S38" s="782">
        <f>SUMIFS(H33:H42,I33:I42,"="&amp;R38)</f>
        <v>0</v>
      </c>
      <c r="T38" s="782">
        <f>SUMIFS(K33:K42,I33:I42,"="&amp;R38)</f>
        <v>0</v>
      </c>
      <c r="U38" s="782">
        <f>SUMIFS(N33:N42,I33:I42,"="&amp;R38)</f>
        <v>0</v>
      </c>
      <c r="V38" s="1021"/>
      <c r="W38" s="777" t="s">
        <v>1051</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1046</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965</v>
      </c>
      <c r="S39" s="782">
        <f>SUMIFS(H33:H42,I33:I42,"="&amp;R39)</f>
        <v>0</v>
      </c>
      <c r="T39" s="782">
        <f>SUMIFS(K33:K42,I33:I42,"="&amp;R39)</f>
        <v>0</v>
      </c>
      <c r="U39" s="782">
        <f>SUMIFS(N33:N42,I33:I42,"="&amp;R39)</f>
        <v>0</v>
      </c>
      <c r="V39" s="1021"/>
      <c r="W39" s="777" t="s">
        <v>1052</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1046</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966</v>
      </c>
      <c r="S40" s="782">
        <f>SUMIFS(H33:H42,I33:I42,"="&amp;R40)</f>
        <v>0</v>
      </c>
      <c r="T40" s="782">
        <f>SUMIFS(K33:K42,I33:I42,"="&amp;R40)</f>
        <v>0</v>
      </c>
      <c r="U40" s="782">
        <f>SUMIFS(N33:N42,I33:I42,"="&amp;R40)</f>
        <v>0</v>
      </c>
      <c r="V40" s="1021"/>
      <c r="W40" s="777" t="s">
        <v>1053</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1046</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967</v>
      </c>
      <c r="S41" s="782">
        <f>SUMIFS(H33:H42,I33:I42,"="&amp;R41)</f>
        <v>0</v>
      </c>
      <c r="T41" s="782">
        <f>SUMIFS(K33:K42,I33:I42,"="&amp;S41)</f>
        <v>0</v>
      </c>
      <c r="U41" s="782">
        <f>SUMIFS(N33:N42,I33:I42,"="&amp;T41)</f>
        <v>0</v>
      </c>
      <c r="V41" s="1021"/>
      <c r="W41" s="777" t="s">
        <v>1054</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1063</v>
      </c>
      <c r="B43" s="1097" t="s">
        <v>1064</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955</v>
      </c>
      <c r="T43" s="780" t="s">
        <v>958</v>
      </c>
      <c r="U43" s="780" t="s">
        <v>22</v>
      </c>
      <c r="V43" s="1021"/>
      <c r="W43" s="1021"/>
      <c r="X43" s="1530" t="s">
        <v>958</v>
      </c>
      <c r="Y43" s="1517" t="s">
        <v>952</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959</v>
      </c>
      <c r="S44" s="782">
        <f>SUMIFS(H44:H53,I44:I53,"="&amp;R44)</f>
        <v>0</v>
      </c>
      <c r="T44" s="782">
        <f>SUMIFS(K44:K53,I44:I53,"="&amp;R44)</f>
        <v>0</v>
      </c>
      <c r="U44" s="782">
        <f>SUMIFS(N44:N53,I44:I53,"="&amp;R44)</f>
        <v>0</v>
      </c>
      <c r="V44" s="1021"/>
      <c r="X44" s="1531"/>
      <c r="Y44" s="1518"/>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960</v>
      </c>
      <c r="S45" s="782">
        <f>SUMIFS(H44:H53,I44:I53,"="&amp;R45)</f>
        <v>0</v>
      </c>
      <c r="T45" s="782">
        <f>SUMIFS(K44:K53,I44:I53,"="&amp;R45)</f>
        <v>0</v>
      </c>
      <c r="U45" s="782">
        <f>SUMIFS(N44:N53,I44:I53,"="&amp;R45)</f>
        <v>0</v>
      </c>
      <c r="V45" s="1021"/>
      <c r="W45" s="777" t="s">
        <v>1047</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961</v>
      </c>
      <c r="S46" s="782">
        <f>SUMIFS(H44:H53,I44:I53,"="&amp;R46)</f>
        <v>0</v>
      </c>
      <c r="T46" s="782">
        <f>SUMIFS(K44:K53,I44:I53,"="&amp;R46)</f>
        <v>0</v>
      </c>
      <c r="U46" s="782">
        <f>SUMIFS(N44:N53,I44:I53,"="&amp;R46)</f>
        <v>0</v>
      </c>
      <c r="V46" s="1021"/>
      <c r="W46" s="777" t="s">
        <v>1048</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962</v>
      </c>
      <c r="S47" s="782">
        <f>SUMIFS(H44:H53,I44:I53,"="&amp;R47)</f>
        <v>0</v>
      </c>
      <c r="T47" s="782">
        <f>SUMIFS(K44:K53,I44:I53,"="&amp;R47)</f>
        <v>0</v>
      </c>
      <c r="U47" s="782">
        <f>SUMIFS(N44:N53,I44:I53,"="&amp;R47)</f>
        <v>0</v>
      </c>
      <c r="V47" s="1021"/>
      <c r="W47" s="777" t="s">
        <v>1049</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963</v>
      </c>
      <c r="S48" s="782">
        <f>SUMIFS(H44:H53,I44:I53,"="&amp;R48)</f>
        <v>0</v>
      </c>
      <c r="T48" s="782">
        <f>SUMIFS(K44:K53,I44:I53,"="&amp;R48)</f>
        <v>0</v>
      </c>
      <c r="U48" s="782">
        <f>SUMIFS(N44:N53,I44:I53,"="&amp;R48)</f>
        <v>0</v>
      </c>
      <c r="V48" s="1021"/>
      <c r="W48" s="777" t="s">
        <v>1050</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964</v>
      </c>
      <c r="S49" s="782">
        <f>SUMIFS(H44:H53,I44:I53,"="&amp;R49)</f>
        <v>0</v>
      </c>
      <c r="T49" s="782">
        <f>SUMIFS(K44:K53,I44:I53,"="&amp;R49)</f>
        <v>0</v>
      </c>
      <c r="U49" s="782">
        <f>SUMIFS(N44:N53,I44:I53,"="&amp;R49)</f>
        <v>0</v>
      </c>
      <c r="V49" s="1021"/>
      <c r="W49" s="777" t="s">
        <v>1051</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965</v>
      </c>
      <c r="S50" s="782">
        <f>SUMIFS(H44:H53,I44:I53,"="&amp;R50)</f>
        <v>0</v>
      </c>
      <c r="T50" s="782">
        <f>SUMIFS(K44:K53,I44:I53,"="&amp;R50)</f>
        <v>0</v>
      </c>
      <c r="U50" s="782">
        <f>SUMIFS(N44:N53,I44:I53,"="&amp;R50)</f>
        <v>0</v>
      </c>
      <c r="V50" s="1021"/>
      <c r="W50" s="777" t="s">
        <v>1052</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966</v>
      </c>
      <c r="S51" s="782">
        <f>SUMIFS(H44:H53,I44:I53,"="&amp;R51)</f>
        <v>0</v>
      </c>
      <c r="T51" s="782">
        <f>SUMIFS(K44:K53,I44:I53,"="&amp;R51)</f>
        <v>0</v>
      </c>
      <c r="U51" s="782">
        <f>SUMIFS(N44:N53,I44:I53,"="&amp;R51)</f>
        <v>0</v>
      </c>
      <c r="V51" s="1021"/>
      <c r="W51" s="777" t="s">
        <v>1053</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967</v>
      </c>
      <c r="S52" s="782">
        <f>SUMIFS(H44:H53,I44:I53,"="&amp;R52)</f>
        <v>0</v>
      </c>
      <c r="T52" s="782">
        <f>SUMIFS(K44:K53,I44:I53,"="&amp;S52)</f>
        <v>0</v>
      </c>
      <c r="U52" s="782">
        <f>SUMIFS(N44:N53,I44:I53,"="&amp;T52)</f>
        <v>0</v>
      </c>
      <c r="V52" s="1021"/>
      <c r="W52" s="777" t="s">
        <v>1054</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1065</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955</v>
      </c>
      <c r="T54" s="780" t="s">
        <v>958</v>
      </c>
      <c r="U54" s="780" t="s">
        <v>22</v>
      </c>
      <c r="V54" s="1021"/>
      <c r="W54" s="1021"/>
      <c r="X54" s="1530" t="s">
        <v>958</v>
      </c>
      <c r="Y54" s="1517" t="s">
        <v>952</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959</v>
      </c>
      <c r="S55" s="782">
        <f>SUMIFS(H55:H64,I55:I64,"="&amp;R55)</f>
        <v>0</v>
      </c>
      <c r="T55" s="782">
        <f>SUMIFS(K55:K64,I55:I64,"="&amp;R55)</f>
        <v>0</v>
      </c>
      <c r="U55" s="782">
        <f>SUMIFS(N55:N64,I55:I64,"="&amp;R55)</f>
        <v>0</v>
      </c>
      <c r="V55" s="1021"/>
      <c r="X55" s="1531"/>
      <c r="Y55" s="1518"/>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960</v>
      </c>
      <c r="S56" s="782">
        <f>SUMIFS(H55:H64,I55:I64,"="&amp;R56)</f>
        <v>0</v>
      </c>
      <c r="T56" s="782">
        <f>SUMIFS(K55:K64,I55:I64,"="&amp;R56)</f>
        <v>0</v>
      </c>
      <c r="U56" s="782">
        <f>SUMIFS(N55:N64,I55:I64,"="&amp;R56)</f>
        <v>0</v>
      </c>
      <c r="V56" s="1021"/>
      <c r="W56" s="777" t="s">
        <v>1047</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961</v>
      </c>
      <c r="S57" s="782">
        <f>SUMIFS(H55:H64,I55:I64,"="&amp;R57)</f>
        <v>0</v>
      </c>
      <c r="T57" s="782">
        <f>SUMIFS(K55:K64,I55:I64,"="&amp;R57)</f>
        <v>0</v>
      </c>
      <c r="U57" s="782">
        <f>SUMIFS(N55:N64,I55:I64,"="&amp;R57)</f>
        <v>0</v>
      </c>
      <c r="V57" s="1021"/>
      <c r="W57" s="777" t="s">
        <v>1048</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962</v>
      </c>
      <c r="S58" s="782">
        <f>SUMIFS(H55:H64,I55:I64,"="&amp;R58)</f>
        <v>0</v>
      </c>
      <c r="T58" s="782">
        <f>SUMIFS(K55:K64,I55:I64,"="&amp;R58)</f>
        <v>0</v>
      </c>
      <c r="U58" s="782">
        <f>SUMIFS(N55:N64,I55:I64,"="&amp;R58)</f>
        <v>0</v>
      </c>
      <c r="V58" s="1021"/>
      <c r="W58" s="777" t="s">
        <v>1049</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963</v>
      </c>
      <c r="S59" s="782">
        <f>SUMIFS(H55:H64,I55:I64,"="&amp;R59)</f>
        <v>0</v>
      </c>
      <c r="T59" s="782">
        <f>SUMIFS(K55:K64,I55:I64,"="&amp;R59)</f>
        <v>0</v>
      </c>
      <c r="U59" s="782">
        <f>SUMIFS(N55:N64,I55:I64,"="&amp;R59)</f>
        <v>0</v>
      </c>
      <c r="V59" s="1021"/>
      <c r="W59" s="777" t="s">
        <v>1050</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964</v>
      </c>
      <c r="S60" s="782">
        <f>SUMIFS(H55:H64,I55:I64,"="&amp;R60)</f>
        <v>0</v>
      </c>
      <c r="T60" s="782">
        <f>SUMIFS(K55:K64,I55:I64,"="&amp;R60)</f>
        <v>0</v>
      </c>
      <c r="U60" s="782">
        <f>SUMIFS(N55:N64,I55:I64,"="&amp;R60)</f>
        <v>0</v>
      </c>
      <c r="V60" s="1021"/>
      <c r="W60" s="777" t="s">
        <v>1051</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965</v>
      </c>
      <c r="S61" s="782">
        <f>SUMIFS(H55:H64,I55:I64,"="&amp;R61)</f>
        <v>0</v>
      </c>
      <c r="T61" s="782">
        <f>SUMIFS(K55:K64,I55:I64,"="&amp;R61)</f>
        <v>0</v>
      </c>
      <c r="U61" s="782">
        <f>SUMIFS(N55:N64,I55:I64,"="&amp;R61)</f>
        <v>0</v>
      </c>
      <c r="V61" s="1021"/>
      <c r="W61" s="777" t="s">
        <v>1052</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966</v>
      </c>
      <c r="S62" s="782">
        <f>SUMIFS(H55:H64,I55:I64,"="&amp;R62)</f>
        <v>0</v>
      </c>
      <c r="T62" s="782">
        <f>SUMIFS(K55:K64,I55:I64,"="&amp;R62)</f>
        <v>0</v>
      </c>
      <c r="U62" s="782">
        <f>SUMIFS(N55:N64,I55:I64,"="&amp;R62)</f>
        <v>0</v>
      </c>
      <c r="V62" s="1021"/>
      <c r="W62" s="777" t="s">
        <v>1053</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967</v>
      </c>
      <c r="S63" s="782">
        <f>SUMIFS(H55:H64,I55:I64,"="&amp;R63)</f>
        <v>0</v>
      </c>
      <c r="T63" s="782">
        <f>SUMIFS(K55:K64,I55:I64,"="&amp;S63)</f>
        <v>0</v>
      </c>
      <c r="U63" s="782">
        <f>SUMIFS(N55:N64,I55:I64,"="&amp;T63)</f>
        <v>0</v>
      </c>
      <c r="V63" s="1021"/>
      <c r="W63" s="777" t="s">
        <v>1054</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1066</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955</v>
      </c>
      <c r="T65" s="780" t="s">
        <v>958</v>
      </c>
      <c r="U65" s="780" t="s">
        <v>22</v>
      </c>
      <c r="V65" s="1021"/>
      <c r="W65" s="1021"/>
      <c r="X65" s="1530" t="s">
        <v>958</v>
      </c>
      <c r="Y65" s="1517" t="s">
        <v>952</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959</v>
      </c>
      <c r="S66" s="782">
        <f>SUMIFS(H66:H75,I66:I75,"="&amp;R66)</f>
        <v>0</v>
      </c>
      <c r="T66" s="782">
        <f>SUMIFS(K66:K75,I66:I75,"="&amp;R66)</f>
        <v>0</v>
      </c>
      <c r="U66" s="782">
        <f>SUMIFS(N66:N75,I66:I75,"="&amp;R66)</f>
        <v>0</v>
      </c>
      <c r="V66" s="1021"/>
      <c r="X66" s="1531"/>
      <c r="Y66" s="1518"/>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960</v>
      </c>
      <c r="S67" s="782">
        <f>SUMIFS(H66:H75,I66:I75,"="&amp;R67)</f>
        <v>0</v>
      </c>
      <c r="T67" s="782">
        <f>SUMIFS(K66:K75,I66:I75,"="&amp;R67)</f>
        <v>0</v>
      </c>
      <c r="U67" s="782">
        <f>SUMIFS(N66:N75,I66:I75,"="&amp;R67)</f>
        <v>0</v>
      </c>
      <c r="V67" s="1021"/>
      <c r="W67" s="777" t="s">
        <v>1047</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961</v>
      </c>
      <c r="S68" s="782">
        <f>SUMIFS(H66:H75,I66:I75,"="&amp;R68)</f>
        <v>0</v>
      </c>
      <c r="T68" s="782">
        <f>SUMIFS(K66:K75,I66:I75,"="&amp;R68)</f>
        <v>0</v>
      </c>
      <c r="U68" s="782">
        <f>SUMIFS(N66:N75,I66:I75,"="&amp;R68)</f>
        <v>0</v>
      </c>
      <c r="V68" s="1021"/>
      <c r="W68" s="777" t="s">
        <v>1048</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962</v>
      </c>
      <c r="S69" s="782">
        <f>SUMIFS(H66:H75,I66:I75,"="&amp;R69)</f>
        <v>0</v>
      </c>
      <c r="T69" s="782">
        <f>SUMIFS(K66:K75,I66:I75,"="&amp;R69)</f>
        <v>0</v>
      </c>
      <c r="U69" s="782">
        <f>SUMIFS(N66:N75,I66:I75,"="&amp;R69)</f>
        <v>0</v>
      </c>
      <c r="V69" s="1021"/>
      <c r="W69" s="777" t="s">
        <v>1049</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963</v>
      </c>
      <c r="S70" s="782">
        <f>SUMIFS(H66:H75,I66:I75,"="&amp;R70)</f>
        <v>0</v>
      </c>
      <c r="T70" s="782">
        <f>SUMIFS(K66:K75,I66:I75,"="&amp;R70)</f>
        <v>0</v>
      </c>
      <c r="U70" s="782">
        <f>SUMIFS(N66:N75,I66:I75,"="&amp;R70)</f>
        <v>0</v>
      </c>
      <c r="V70" s="1021"/>
      <c r="W70" s="777" t="s">
        <v>1050</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964</v>
      </c>
      <c r="S71" s="782">
        <f>SUMIFS(H66:H75,I66:I75,"="&amp;R71)</f>
        <v>0</v>
      </c>
      <c r="T71" s="782">
        <f>SUMIFS(K66:K75,I66:I75,"="&amp;R71)</f>
        <v>0</v>
      </c>
      <c r="U71" s="782">
        <f>SUMIFS(N66:N75,I66:I75,"="&amp;R71)</f>
        <v>0</v>
      </c>
      <c r="V71" s="1021"/>
      <c r="W71" s="777" t="s">
        <v>1051</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965</v>
      </c>
      <c r="S72" s="782">
        <f>SUMIFS(H66:H75,I66:I75,"="&amp;R72)</f>
        <v>0</v>
      </c>
      <c r="T72" s="782">
        <f>SUMIFS(K66:K75,I66:I75,"="&amp;R72)</f>
        <v>0</v>
      </c>
      <c r="U72" s="782">
        <f>SUMIFS(N66:N75,I66:I75,"="&amp;R72)</f>
        <v>0</v>
      </c>
      <c r="V72" s="1021"/>
      <c r="W72" s="777" t="s">
        <v>1052</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966</v>
      </c>
      <c r="S73" s="782">
        <f>SUMIFS(H66:H75,I66:I75,"="&amp;R73)</f>
        <v>0</v>
      </c>
      <c r="T73" s="782">
        <f>SUMIFS(K66:K75,I66:I75,"="&amp;R73)</f>
        <v>0</v>
      </c>
      <c r="U73" s="782">
        <f>SUMIFS(N66:N75,I66:I75,"="&amp;R73)</f>
        <v>0</v>
      </c>
      <c r="V73" s="1021"/>
      <c r="W73" s="777" t="s">
        <v>1053</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967</v>
      </c>
      <c r="S74" s="782">
        <f>SUMIFS(H66:H75,I66:I75,"="&amp;R74)</f>
        <v>0</v>
      </c>
      <c r="T74" s="782">
        <f>SUMIFS(K66:K75,I66:I75,"="&amp;S74)</f>
        <v>0</v>
      </c>
      <c r="U74" s="782">
        <f>SUMIFS(N66:N75,I66:I75,"="&amp;T74)</f>
        <v>0</v>
      </c>
      <c r="V74" s="1021"/>
      <c r="W74" s="777" t="s">
        <v>1054</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1067</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955</v>
      </c>
      <c r="T76" s="780" t="s">
        <v>958</v>
      </c>
      <c r="U76" s="780" t="s">
        <v>22</v>
      </c>
      <c r="V76" s="1021"/>
      <c r="W76" s="1021"/>
      <c r="X76" s="1530" t="s">
        <v>958</v>
      </c>
      <c r="Y76" s="1517" t="s">
        <v>952</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959</v>
      </c>
      <c r="S77" s="782">
        <f>SUMIFS(H77:H86,I77:I86,"="&amp;R77)</f>
        <v>0</v>
      </c>
      <c r="T77" s="782">
        <f>SUMIFS(K77:K86,I77:I86,"="&amp;R77)</f>
        <v>0</v>
      </c>
      <c r="U77" s="782">
        <f>SUMIFS(N77:N86,I77:I86,"="&amp;R77)</f>
        <v>0</v>
      </c>
      <c r="V77" s="1021"/>
      <c r="X77" s="1531"/>
      <c r="Y77" s="1518"/>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960</v>
      </c>
      <c r="S78" s="782">
        <f>SUMIFS(H77:H86,I77:I86,"="&amp;R78)</f>
        <v>0</v>
      </c>
      <c r="T78" s="782">
        <f>SUMIFS(K77:K86,I77:I86,"="&amp;R78)</f>
        <v>0</v>
      </c>
      <c r="U78" s="782">
        <f>SUMIFS(N77:N86,I77:I86,"="&amp;R78)</f>
        <v>0</v>
      </c>
      <c r="V78" s="1021"/>
      <c r="W78" s="777" t="s">
        <v>1047</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961</v>
      </c>
      <c r="S79" s="782">
        <f>SUMIFS(H77:H86,I77:I86,"="&amp;R79)</f>
        <v>0</v>
      </c>
      <c r="T79" s="782">
        <f>SUMIFS(K77:K86,I77:I86,"="&amp;R79)</f>
        <v>0</v>
      </c>
      <c r="U79" s="782">
        <f>SUMIFS(N77:N86,I77:I86,"="&amp;R79)</f>
        <v>0</v>
      </c>
      <c r="V79" s="1021"/>
      <c r="W79" s="777" t="s">
        <v>1048</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962</v>
      </c>
      <c r="S80" s="782">
        <f>SUMIFS(H77:H86,I77:I86,"="&amp;R80)</f>
        <v>0</v>
      </c>
      <c r="T80" s="782">
        <f>SUMIFS(K77:K86,I77:I86,"="&amp;R80)</f>
        <v>0</v>
      </c>
      <c r="U80" s="782">
        <f>SUMIFS(N77:N86,I77:I86,"="&amp;R80)</f>
        <v>0</v>
      </c>
      <c r="V80" s="1021"/>
      <c r="W80" s="777" t="s">
        <v>1049</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963</v>
      </c>
      <c r="S81" s="782">
        <f>SUMIFS(H77:H86,I77:I86,"="&amp;R81)</f>
        <v>0</v>
      </c>
      <c r="T81" s="782">
        <f>SUMIFS(K77:K86,I77:I86,"="&amp;R81)</f>
        <v>0</v>
      </c>
      <c r="U81" s="782">
        <f>SUMIFS(N77:N86,I77:I86,"="&amp;R81)</f>
        <v>0</v>
      </c>
      <c r="V81" s="1021"/>
      <c r="W81" s="777" t="s">
        <v>1050</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964</v>
      </c>
      <c r="S82" s="782">
        <f>SUMIFS(H77:H86,I77:I86,"="&amp;R82)</f>
        <v>0</v>
      </c>
      <c r="T82" s="782">
        <f>SUMIFS(K77:K86,I77:I86,"="&amp;R82)</f>
        <v>0</v>
      </c>
      <c r="U82" s="782">
        <f>SUMIFS(N77:N86,I77:I86,"="&amp;R82)</f>
        <v>0</v>
      </c>
      <c r="V82" s="1021"/>
      <c r="W82" s="777" t="s">
        <v>1051</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965</v>
      </c>
      <c r="S83" s="782">
        <f>SUMIFS(H77:H86,I77:I86,"="&amp;R83)</f>
        <v>0</v>
      </c>
      <c r="T83" s="782">
        <f>SUMIFS(K77:K86,I77:I86,"="&amp;R83)</f>
        <v>0</v>
      </c>
      <c r="U83" s="782">
        <f>SUMIFS(N77:N86,I77:I86,"="&amp;R83)</f>
        <v>0</v>
      </c>
      <c r="V83" s="1021"/>
      <c r="W83" s="777" t="s">
        <v>1052</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966</v>
      </c>
      <c r="S84" s="782">
        <f>SUMIFS(H77:H86,I77:I86,"="&amp;R84)</f>
        <v>0</v>
      </c>
      <c r="T84" s="782">
        <f>SUMIFS(K77:K86,I77:I86,"="&amp;R84)</f>
        <v>0</v>
      </c>
      <c r="U84" s="782">
        <f>SUMIFS(N77:N86,I77:I86,"="&amp;R84)</f>
        <v>0</v>
      </c>
      <c r="V84" s="1021"/>
      <c r="W84" s="777" t="s">
        <v>1053</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967</v>
      </c>
      <c r="S85" s="782">
        <f>SUMIFS(H77:H86,I77:I86,"="&amp;R85)</f>
        <v>0</v>
      </c>
      <c r="T85" s="782">
        <f>SUMIFS(K77:K86,I77:I86,"="&amp;S85)</f>
        <v>0</v>
      </c>
      <c r="U85" s="782">
        <f>SUMIFS(N77:N86,I77:I86,"="&amp;T85)</f>
        <v>0</v>
      </c>
      <c r="V85" s="1021"/>
      <c r="W85" s="777" t="s">
        <v>1054</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1068</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955</v>
      </c>
      <c r="T87" s="780" t="s">
        <v>958</v>
      </c>
      <c r="U87" s="780" t="s">
        <v>22</v>
      </c>
      <c r="V87" s="1021"/>
      <c r="W87" s="1021"/>
      <c r="X87" s="1530" t="s">
        <v>958</v>
      </c>
      <c r="Y87" s="1517" t="s">
        <v>952</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959</v>
      </c>
      <c r="S88" s="782">
        <f>SUMIFS(H88:H97,I88:I97,"="&amp;R88)</f>
        <v>0</v>
      </c>
      <c r="T88" s="782">
        <f>SUMIFS(K88:K97,I88:I97,"="&amp;R88)</f>
        <v>0</v>
      </c>
      <c r="U88" s="782">
        <f>SUMIFS(N88:N97,I88:I97,"="&amp;R88)</f>
        <v>0</v>
      </c>
      <c r="V88" s="1021"/>
      <c r="X88" s="1531"/>
      <c r="Y88" s="1518"/>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960</v>
      </c>
      <c r="S89" s="782">
        <f>SUMIFS(H88:H97,I88:I97,"="&amp;R89)</f>
        <v>0</v>
      </c>
      <c r="T89" s="782">
        <f>SUMIFS(K88:K97,I88:I97,"="&amp;R89)</f>
        <v>0</v>
      </c>
      <c r="U89" s="782">
        <f>SUMIFS(N88:N97,I88:I97,"="&amp;R89)</f>
        <v>0</v>
      </c>
      <c r="V89" s="1021"/>
      <c r="W89" s="777" t="s">
        <v>1047</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961</v>
      </c>
      <c r="S90" s="782">
        <f>SUMIFS(H88:H97,I88:I97,"="&amp;R90)</f>
        <v>0</v>
      </c>
      <c r="T90" s="782">
        <f>SUMIFS(K88:K97,I88:I97,"="&amp;R90)</f>
        <v>0</v>
      </c>
      <c r="U90" s="782">
        <f>SUMIFS(N88:N97,I88:I97,"="&amp;R90)</f>
        <v>0</v>
      </c>
      <c r="V90" s="1021"/>
      <c r="W90" s="777" t="s">
        <v>1048</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962</v>
      </c>
      <c r="S91" s="782">
        <f>SUMIFS(H88:H97,I88:I97,"="&amp;R91)</f>
        <v>0</v>
      </c>
      <c r="T91" s="782">
        <f>SUMIFS(K88:K97,I88:I97,"="&amp;R91)</f>
        <v>0</v>
      </c>
      <c r="U91" s="782">
        <f>SUMIFS(N88:N97,I88:I97,"="&amp;R91)</f>
        <v>0</v>
      </c>
      <c r="V91" s="1021"/>
      <c r="W91" s="777" t="s">
        <v>1049</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963</v>
      </c>
      <c r="S92" s="782">
        <f>SUMIFS(H88:H97,I88:I97,"="&amp;R92)</f>
        <v>0</v>
      </c>
      <c r="T92" s="782">
        <f>SUMIFS(K88:K97,I88:I97,"="&amp;R92)</f>
        <v>0</v>
      </c>
      <c r="U92" s="782">
        <f>SUMIFS(N88:N97,I88:I97,"="&amp;R92)</f>
        <v>0</v>
      </c>
      <c r="V92" s="1021"/>
      <c r="W92" s="777" t="s">
        <v>1050</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964</v>
      </c>
      <c r="S93" s="782">
        <f>SUMIFS(H88:H97,I88:I97,"="&amp;R93)</f>
        <v>0</v>
      </c>
      <c r="T93" s="782">
        <f>SUMIFS(K88:K97,I88:I97,"="&amp;R93)</f>
        <v>0</v>
      </c>
      <c r="U93" s="782">
        <f>SUMIFS(N88:N97,I88:I97,"="&amp;R93)</f>
        <v>0</v>
      </c>
      <c r="V93" s="1021"/>
      <c r="W93" s="777" t="s">
        <v>1051</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965</v>
      </c>
      <c r="S94" s="782">
        <f>SUMIFS(H88:H97,I88:I97,"="&amp;R94)</f>
        <v>0</v>
      </c>
      <c r="T94" s="782">
        <f>SUMIFS(K88:K97,I88:I97,"="&amp;R94)</f>
        <v>0</v>
      </c>
      <c r="U94" s="782">
        <f>SUMIFS(N88:N97,I88:I97,"="&amp;R94)</f>
        <v>0</v>
      </c>
      <c r="V94" s="1021"/>
      <c r="W94" s="777" t="s">
        <v>1052</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966</v>
      </c>
      <c r="S95" s="782">
        <f>SUMIFS(H88:H97,I88:I97,"="&amp;R95)</f>
        <v>0</v>
      </c>
      <c r="T95" s="782">
        <f>SUMIFS(K88:K97,I88:I97,"="&amp;R95)</f>
        <v>0</v>
      </c>
      <c r="U95" s="782">
        <f>SUMIFS(N88:N97,I88:I97,"="&amp;R95)</f>
        <v>0</v>
      </c>
      <c r="V95" s="1021"/>
      <c r="W95" s="777" t="s">
        <v>1053</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967</v>
      </c>
      <c r="S96" s="782">
        <f>SUMIFS(H88:H97,I88:I97,"="&amp;R96)</f>
        <v>0</v>
      </c>
      <c r="T96" s="782">
        <f>SUMIFS(K88:K97,I88:I97,"="&amp;S96)</f>
        <v>0</v>
      </c>
      <c r="U96" s="782">
        <f>SUMIFS(N88:N97,I88:I97,"="&amp;T96)</f>
        <v>0</v>
      </c>
      <c r="V96" s="1021"/>
      <c r="W96" s="777" t="s">
        <v>1054</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1988</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955</v>
      </c>
      <c r="T98" s="780" t="s">
        <v>958</v>
      </c>
      <c r="U98" s="780" t="s">
        <v>22</v>
      </c>
      <c r="V98" s="1021"/>
      <c r="W98" s="1021"/>
      <c r="X98" s="1530" t="s">
        <v>958</v>
      </c>
      <c r="Y98" s="1517" t="s">
        <v>952</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959</v>
      </c>
      <c r="S99" s="782">
        <f>SUMIFS(H99:H108,I99:I108,"="&amp;R99)</f>
        <v>0</v>
      </c>
      <c r="T99" s="782">
        <f>SUMIFS(K99:K108,I99:I108,"="&amp;R99)</f>
        <v>0</v>
      </c>
      <c r="U99" s="782">
        <f>SUMIFS(N99:N108,I99:I108,"="&amp;R99)</f>
        <v>0</v>
      </c>
      <c r="V99" s="1021"/>
      <c r="X99" s="1531"/>
      <c r="Y99" s="1518"/>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960</v>
      </c>
      <c r="S100" s="782">
        <f>SUMIFS(H99:H108,I99:I108,"="&amp;R100)</f>
        <v>0</v>
      </c>
      <c r="T100" s="782">
        <f>SUMIFS(K99:K108,I99:I108,"="&amp;R100)</f>
        <v>0</v>
      </c>
      <c r="U100" s="782">
        <f>SUMIFS(N99:N108,I99:I108,"="&amp;R100)</f>
        <v>0</v>
      </c>
      <c r="V100" s="1021"/>
      <c r="W100" s="777" t="s">
        <v>1047</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961</v>
      </c>
      <c r="S101" s="782">
        <f>SUMIFS(H99:H108,I99:I108,"="&amp;R101)</f>
        <v>0</v>
      </c>
      <c r="T101" s="782">
        <f>SUMIFS(K99:K108,I99:I108,"="&amp;R101)</f>
        <v>0</v>
      </c>
      <c r="U101" s="782">
        <f>SUMIFS(N99:N108,I99:I108,"="&amp;R101)</f>
        <v>0</v>
      </c>
      <c r="V101" s="1021"/>
      <c r="W101" s="777" t="s">
        <v>1048</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962</v>
      </c>
      <c r="S102" s="782">
        <f>SUMIFS(H99:H108,I99:I108,"="&amp;R102)</f>
        <v>0</v>
      </c>
      <c r="T102" s="782">
        <f>SUMIFS(K99:K108,I99:I108,"="&amp;R102)</f>
        <v>0</v>
      </c>
      <c r="U102" s="782">
        <f>SUMIFS(N99:N108,I99:I108,"="&amp;R102)</f>
        <v>0</v>
      </c>
      <c r="V102" s="1021"/>
      <c r="W102" s="777" t="s">
        <v>1049</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963</v>
      </c>
      <c r="S103" s="782">
        <f>SUMIFS(H99:H108,I99:I108,"="&amp;R103)</f>
        <v>0</v>
      </c>
      <c r="T103" s="782">
        <f>SUMIFS(K99:K108,I99:I108,"="&amp;R103)</f>
        <v>0</v>
      </c>
      <c r="U103" s="782">
        <f>SUMIFS(N99:N108,I99:I108,"="&amp;R103)</f>
        <v>0</v>
      </c>
      <c r="V103" s="1021"/>
      <c r="W103" s="777" t="s">
        <v>1050</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964</v>
      </c>
      <c r="S104" s="782">
        <f>SUMIFS(H99:H108,I99:I108,"="&amp;R104)</f>
        <v>0</v>
      </c>
      <c r="T104" s="782">
        <f>SUMIFS(K99:K108,I99:I108,"="&amp;R104)</f>
        <v>0</v>
      </c>
      <c r="U104" s="782">
        <f>SUMIFS(N99:N108,I99:I108,"="&amp;R104)</f>
        <v>0</v>
      </c>
      <c r="V104" s="1021"/>
      <c r="W104" s="777" t="s">
        <v>1051</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965</v>
      </c>
      <c r="S105" s="782">
        <f>SUMIFS(H99:H108,I99:I108,"="&amp;R105)</f>
        <v>0</v>
      </c>
      <c r="T105" s="782">
        <f>SUMIFS(K99:K108,I99:I108,"="&amp;R105)</f>
        <v>0</v>
      </c>
      <c r="U105" s="782">
        <f>SUMIFS(N99:N108,I99:I108,"="&amp;R105)</f>
        <v>0</v>
      </c>
      <c r="V105" s="1021"/>
      <c r="W105" s="777" t="s">
        <v>1052</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966</v>
      </c>
      <c r="S106" s="782">
        <f>SUMIFS(H99:H108,I99:I108,"="&amp;R106)</f>
        <v>0</v>
      </c>
      <c r="T106" s="782">
        <f>SUMIFS(K99:K108,I99:I108,"="&amp;R106)</f>
        <v>0</v>
      </c>
      <c r="U106" s="782">
        <f>SUMIFS(N99:N108,I99:I108,"="&amp;R106)</f>
        <v>0</v>
      </c>
      <c r="V106" s="1021"/>
      <c r="W106" s="777" t="s">
        <v>1053</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967</v>
      </c>
      <c r="S107" s="782">
        <f>SUMIFS(H99:H108,I99:I108,"="&amp;R107)</f>
        <v>0</v>
      </c>
      <c r="T107" s="782">
        <f>SUMIFS(K99:K108,I99:I108,"="&amp;S107)</f>
        <v>0</v>
      </c>
      <c r="U107" s="782">
        <f>SUMIFS(N99:N108,I99:I108,"="&amp;T107)</f>
        <v>0</v>
      </c>
      <c r="V107" s="1021"/>
      <c r="W107" s="777" t="s">
        <v>1054</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1069</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955</v>
      </c>
      <c r="T109" s="780" t="s">
        <v>958</v>
      </c>
      <c r="U109" s="780" t="s">
        <v>22</v>
      </c>
      <c r="V109" s="1021"/>
      <c r="W109" s="1021"/>
      <c r="X109" s="1530" t="s">
        <v>958</v>
      </c>
      <c r="Y109" s="1517" t="s">
        <v>952</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959</v>
      </c>
      <c r="S110" s="782">
        <f>SUMIFS(H110:H119,I110:I119,"="&amp;R110)</f>
        <v>0</v>
      </c>
      <c r="T110" s="782">
        <f>SUMIFS(K110:K119,I110:I119,"="&amp;R110)</f>
        <v>0</v>
      </c>
      <c r="U110" s="782">
        <f>SUMIFS(N110:N119,I110:I119,"="&amp;R110)</f>
        <v>0</v>
      </c>
      <c r="V110" s="1021"/>
      <c r="X110" s="1531"/>
      <c r="Y110" s="1518"/>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960</v>
      </c>
      <c r="S111" s="782">
        <f>SUMIFS(H110:H119,I110:I119,"="&amp;R111)</f>
        <v>0</v>
      </c>
      <c r="T111" s="782">
        <f>SUMIFS(K110:K119,I110:I119,"="&amp;R111)</f>
        <v>0</v>
      </c>
      <c r="U111" s="782">
        <f>SUMIFS(N110:N119,I110:I119,"="&amp;R111)</f>
        <v>0</v>
      </c>
      <c r="V111" s="1021"/>
      <c r="W111" s="777" t="s">
        <v>1047</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961</v>
      </c>
      <c r="S112" s="782">
        <f>SUMIFS(H110:H119,I110:I119,"="&amp;R112)</f>
        <v>0</v>
      </c>
      <c r="T112" s="782">
        <f>SUMIFS(K110:K119,I110:I119,"="&amp;R112)</f>
        <v>0</v>
      </c>
      <c r="U112" s="782">
        <f>SUMIFS(N110:N119,I110:I119,"="&amp;R112)</f>
        <v>0</v>
      </c>
      <c r="V112" s="1021"/>
      <c r="W112" s="777" t="s">
        <v>1048</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962</v>
      </c>
      <c r="S113" s="782">
        <f>SUMIFS(H110:H119,I110:I119,"="&amp;R113)</f>
        <v>0</v>
      </c>
      <c r="T113" s="782">
        <f>SUMIFS(K110:K119,I110:I119,"="&amp;R113)</f>
        <v>0</v>
      </c>
      <c r="U113" s="782">
        <f>SUMIFS(N110:N119,I110:I119,"="&amp;R113)</f>
        <v>0</v>
      </c>
      <c r="V113" s="1021"/>
      <c r="W113" s="777" t="s">
        <v>1049</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963</v>
      </c>
      <c r="S114" s="782">
        <f>SUMIFS(H110:H119,I110:I119,"="&amp;R114)</f>
        <v>0</v>
      </c>
      <c r="T114" s="782">
        <f>SUMIFS(K110:K119,I110:I119,"="&amp;R114)</f>
        <v>0</v>
      </c>
      <c r="U114" s="782">
        <f>SUMIFS(N110:N119,I110:I119,"="&amp;R114)</f>
        <v>0</v>
      </c>
      <c r="V114" s="1021"/>
      <c r="W114" s="777" t="s">
        <v>1050</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964</v>
      </c>
      <c r="S115" s="782">
        <f>SUMIFS(H110:H119,I110:I119,"="&amp;R115)</f>
        <v>0</v>
      </c>
      <c r="T115" s="782">
        <f>SUMIFS(K110:K119,I110:I119,"="&amp;R115)</f>
        <v>0</v>
      </c>
      <c r="U115" s="782">
        <f>SUMIFS(N110:N119,I110:I119,"="&amp;R115)</f>
        <v>0</v>
      </c>
      <c r="V115" s="1021"/>
      <c r="W115" s="777" t="s">
        <v>1051</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965</v>
      </c>
      <c r="S116" s="782">
        <f>SUMIFS(H110:H119,I110:I119,"="&amp;R116)</f>
        <v>0</v>
      </c>
      <c r="T116" s="782">
        <f>SUMIFS(K110:K119,I110:I119,"="&amp;R116)</f>
        <v>0</v>
      </c>
      <c r="U116" s="782">
        <f>SUMIFS(N110:N119,I110:I119,"="&amp;R116)</f>
        <v>0</v>
      </c>
      <c r="V116" s="1021"/>
      <c r="W116" s="777" t="s">
        <v>1052</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966</v>
      </c>
      <c r="S117" s="782">
        <f>SUMIFS(H110:H119,I110:I119,"="&amp;R117)</f>
        <v>0</v>
      </c>
      <c r="T117" s="782">
        <f>SUMIFS(K110:K119,I110:I119,"="&amp;R117)</f>
        <v>0</v>
      </c>
      <c r="U117" s="782">
        <f>SUMIFS(N110:N119,I110:I119,"="&amp;R117)</f>
        <v>0</v>
      </c>
      <c r="V117" s="1021"/>
      <c r="W117" s="777" t="s">
        <v>1053</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967</v>
      </c>
      <c r="S118" s="782">
        <f>SUMIFS(H110:H119,I110:I119,"="&amp;R118)</f>
        <v>0</v>
      </c>
      <c r="T118" s="782">
        <f>SUMIFS(K110:K119,I110:I119,"="&amp;S118)</f>
        <v>0</v>
      </c>
      <c r="U118" s="782">
        <f>SUMIFS(N110:N119,I110:I119,"="&amp;T118)</f>
        <v>0</v>
      </c>
      <c r="V118" s="1021"/>
      <c r="W118" s="777" t="s">
        <v>1054</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973</v>
      </c>
      <c r="C123" s="984" t="s">
        <v>974</v>
      </c>
      <c r="D123" s="984" t="s">
        <v>975</v>
      </c>
      <c r="E123" s="985" t="s">
        <v>22</v>
      </c>
      <c r="F123" s="985" t="s">
        <v>1970</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1056</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977</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978</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1971</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1972</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1062</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977</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978</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1971</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1972</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1070</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977</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980</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978</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1971</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1972</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1063</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977</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978</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1971</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1972</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1071</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977</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978</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1971</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1972</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1469</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510" t="s">
        <v>1484</v>
      </c>
      <c r="B155" s="1510"/>
      <c r="C155" s="1510"/>
      <c r="D155" s="1510"/>
      <c r="E155" s="1510"/>
      <c r="F155" s="1510"/>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1470</v>
      </c>
      <c r="B157" s="1013" t="s">
        <v>1471</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1472</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1473</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1474</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1475</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35"/>
      <c r="C1" s="1535"/>
      <c r="D1" s="1535"/>
      <c r="E1" s="1535"/>
      <c r="F1" s="1535"/>
      <c r="G1" s="1535"/>
      <c r="H1" s="1535"/>
    </row>
    <row r="2" spans="1:27" x14ac:dyDescent="0.2">
      <c r="R2" s="148" t="s">
        <v>1476</v>
      </c>
    </row>
    <row r="3" spans="1:27" ht="15" customHeight="1" x14ac:dyDescent="0.2">
      <c r="A3" s="1445" t="s">
        <v>2034</v>
      </c>
      <c r="B3" s="1445"/>
      <c r="C3" s="1445"/>
      <c r="D3" s="1445"/>
      <c r="E3" s="1445"/>
      <c r="F3" s="1445"/>
      <c r="G3" s="1445"/>
      <c r="H3" s="1445"/>
      <c r="R3" s="148" t="s">
        <v>947</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36" t="s">
        <v>428</v>
      </c>
      <c r="B7" s="1538" t="s">
        <v>429</v>
      </c>
      <c r="C7" s="1538" t="s">
        <v>270</v>
      </c>
      <c r="D7" s="1540" t="s">
        <v>982</v>
      </c>
      <c r="E7" s="1540" t="s">
        <v>951</v>
      </c>
      <c r="F7" s="1538" t="s">
        <v>1084</v>
      </c>
      <c r="G7" s="1538" t="s">
        <v>1085</v>
      </c>
      <c r="H7" s="1542" t="s">
        <v>1086</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37"/>
      <c r="B8" s="1539"/>
      <c r="C8" s="1539"/>
      <c r="D8" s="1541"/>
      <c r="E8" s="1541"/>
      <c r="F8" s="1539"/>
      <c r="G8" s="1539"/>
      <c r="H8" s="1543"/>
      <c r="I8" s="394"/>
      <c r="J8" s="395"/>
    </row>
    <row r="9" spans="1:27" x14ac:dyDescent="0.2">
      <c r="A9" s="400" t="s">
        <v>260</v>
      </c>
      <c r="B9" s="136" t="s">
        <v>261</v>
      </c>
      <c r="C9" s="136" t="s">
        <v>272</v>
      </c>
      <c r="D9" s="136">
        <v>1</v>
      </c>
      <c r="E9" s="136">
        <v>2</v>
      </c>
      <c r="F9" s="136">
        <v>3</v>
      </c>
      <c r="G9" s="136">
        <v>4</v>
      </c>
      <c r="H9" s="401">
        <v>5</v>
      </c>
    </row>
    <row r="10" spans="1:27" x14ac:dyDescent="0.2">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
      <c r="A11" s="450"/>
      <c r="B11" s="154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4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1940</v>
      </c>
      <c r="K12" s="420">
        <f>SUMPRODUCT(($H$11:$H$35=H32)*$E$11:$E$35)</f>
        <v>0</v>
      </c>
      <c r="L12" s="788" t="str">
        <f>IF(K12-i.04106!E$39=0,"",K12-i.04106!E$39)</f>
        <v/>
      </c>
    </row>
    <row r="13" spans="1:27" x14ac:dyDescent="0.2">
      <c r="A13" s="450"/>
      <c r="B13" s="154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4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4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45"/>
      <c r="C16" s="406">
        <v>7</v>
      </c>
      <c r="D16" s="408"/>
      <c r="E16" s="408"/>
      <c r="F16" s="451"/>
      <c r="G16" s="409">
        <f t="shared" si="0"/>
        <v>0</v>
      </c>
      <c r="H16" s="452" t="str">
        <f t="shared" si="1"/>
        <v>Хэвийн</v>
      </c>
    </row>
    <row r="17" spans="1:16" x14ac:dyDescent="0.2">
      <c r="A17" s="450"/>
      <c r="B17" s="1545"/>
      <c r="C17" s="406">
        <v>8</v>
      </c>
      <c r="D17" s="408"/>
      <c r="E17" s="408"/>
      <c r="F17" s="451"/>
      <c r="G17" s="409">
        <f t="shared" si="0"/>
        <v>0</v>
      </c>
      <c r="H17" s="452" t="str">
        <f t="shared" si="1"/>
        <v>Хэвийн</v>
      </c>
    </row>
    <row r="18" spans="1:16" x14ac:dyDescent="0.2">
      <c r="A18" s="450"/>
      <c r="B18" s="1545"/>
      <c r="C18" s="406">
        <v>9</v>
      </c>
      <c r="D18" s="408"/>
      <c r="E18" s="408"/>
      <c r="F18" s="451"/>
      <c r="G18" s="409">
        <f t="shared" si="0"/>
        <v>0</v>
      </c>
      <c r="H18" s="452" t="str">
        <f t="shared" si="1"/>
        <v>Хэвийн</v>
      </c>
    </row>
    <row r="19" spans="1:16" x14ac:dyDescent="0.2">
      <c r="A19" s="450"/>
      <c r="B19" s="1545"/>
      <c r="C19" s="406">
        <v>10</v>
      </c>
      <c r="D19" s="408"/>
      <c r="E19" s="408"/>
      <c r="F19" s="451"/>
      <c r="G19" s="409">
        <f t="shared" si="0"/>
        <v>0</v>
      </c>
      <c r="H19" s="452" t="str">
        <f t="shared" si="1"/>
        <v>Хэвийн</v>
      </c>
    </row>
    <row r="20" spans="1:16" x14ac:dyDescent="0.2">
      <c r="A20" s="450"/>
      <c r="B20" s="1545"/>
      <c r="C20" s="406">
        <v>11</v>
      </c>
      <c r="D20" s="408"/>
      <c r="E20" s="408"/>
      <c r="F20" s="451"/>
      <c r="G20" s="409">
        <f t="shared" si="0"/>
        <v>0</v>
      </c>
      <c r="H20" s="452" t="str">
        <f t="shared" si="1"/>
        <v>Хэвийн</v>
      </c>
    </row>
    <row r="21" spans="1:16" x14ac:dyDescent="0.2">
      <c r="A21" s="455"/>
      <c r="B21" s="1545"/>
      <c r="C21" s="406">
        <v>12</v>
      </c>
      <c r="D21" s="408"/>
      <c r="E21" s="408"/>
      <c r="F21" s="451"/>
      <c r="G21" s="409">
        <f t="shared" si="0"/>
        <v>0</v>
      </c>
      <c r="H21" s="452" t="str">
        <f t="shared" si="1"/>
        <v>Хэвийн</v>
      </c>
    </row>
    <row r="22" spans="1:16" x14ac:dyDescent="0.2">
      <c r="A22" s="455"/>
      <c r="B22" s="1545"/>
      <c r="C22" s="406">
        <v>13</v>
      </c>
      <c r="D22" s="408"/>
      <c r="E22" s="408"/>
      <c r="F22" s="451"/>
      <c r="G22" s="409">
        <f t="shared" si="0"/>
        <v>0</v>
      </c>
      <c r="H22" s="452" t="str">
        <f t="shared" si="1"/>
        <v>Хэвийн</v>
      </c>
    </row>
    <row r="23" spans="1:16" x14ac:dyDescent="0.2">
      <c r="A23" s="455"/>
      <c r="B23" s="1545"/>
      <c r="C23" s="406">
        <v>14</v>
      </c>
      <c r="D23" s="408"/>
      <c r="E23" s="408"/>
      <c r="F23" s="451"/>
      <c r="G23" s="409">
        <f t="shared" si="0"/>
        <v>0</v>
      </c>
      <c r="H23" s="452" t="str">
        <f t="shared" si="1"/>
        <v>Хэвийн</v>
      </c>
      <c r="P23" s="410"/>
    </row>
    <row r="24" spans="1:16" x14ac:dyDescent="0.2">
      <c r="A24" s="455"/>
      <c r="B24" s="1545"/>
      <c r="C24" s="406">
        <v>15</v>
      </c>
      <c r="D24" s="408"/>
      <c r="E24" s="408"/>
      <c r="F24" s="451"/>
      <c r="G24" s="409">
        <f t="shared" si="0"/>
        <v>0</v>
      </c>
      <c r="H24" s="452" t="str">
        <f t="shared" si="1"/>
        <v>Хэвийн</v>
      </c>
      <c r="P24" s="410"/>
    </row>
    <row r="25" spans="1:16" x14ac:dyDescent="0.2">
      <c r="A25" s="455"/>
      <c r="B25" s="1545"/>
      <c r="C25" s="406">
        <v>16</v>
      </c>
      <c r="D25" s="408"/>
      <c r="E25" s="408"/>
      <c r="F25" s="451"/>
      <c r="G25" s="409">
        <f t="shared" si="0"/>
        <v>0</v>
      </c>
      <c r="H25" s="452" t="str">
        <f t="shared" si="1"/>
        <v>Хэвийн</v>
      </c>
      <c r="P25" s="410"/>
    </row>
    <row r="26" spans="1:16" x14ac:dyDescent="0.2">
      <c r="A26" s="455"/>
      <c r="B26" s="1545"/>
      <c r="C26" s="406">
        <v>17</v>
      </c>
      <c r="D26" s="408"/>
      <c r="E26" s="408"/>
      <c r="F26" s="451"/>
      <c r="G26" s="409">
        <f t="shared" si="0"/>
        <v>0</v>
      </c>
      <c r="H26" s="452" t="str">
        <f t="shared" si="1"/>
        <v>Хэвийн</v>
      </c>
      <c r="P26" s="410"/>
    </row>
    <row r="27" spans="1:16" x14ac:dyDescent="0.2">
      <c r="A27" s="455"/>
      <c r="B27" s="1545"/>
      <c r="C27" s="406">
        <v>18</v>
      </c>
      <c r="D27" s="408"/>
      <c r="E27" s="408"/>
      <c r="F27" s="451"/>
      <c r="G27" s="409">
        <f t="shared" si="0"/>
        <v>0</v>
      </c>
      <c r="H27" s="452" t="str">
        <f t="shared" si="1"/>
        <v>Хэвийн</v>
      </c>
    </row>
    <row r="28" spans="1:16" x14ac:dyDescent="0.2">
      <c r="A28" s="455"/>
      <c r="B28" s="1545"/>
      <c r="C28" s="406">
        <v>19</v>
      </c>
      <c r="D28" s="408"/>
      <c r="E28" s="408"/>
      <c r="F28" s="451"/>
      <c r="G28" s="409">
        <f t="shared" si="0"/>
        <v>0</v>
      </c>
      <c r="H28" s="452" t="str">
        <f t="shared" si="1"/>
        <v>Хэвийн</v>
      </c>
    </row>
    <row r="29" spans="1:16" x14ac:dyDescent="0.2">
      <c r="A29" s="455"/>
      <c r="B29" s="1545"/>
      <c r="C29" s="406">
        <v>20</v>
      </c>
      <c r="D29" s="408"/>
      <c r="E29" s="408"/>
      <c r="F29" s="451"/>
      <c r="G29" s="409">
        <f t="shared" si="0"/>
        <v>0</v>
      </c>
      <c r="H29" s="452" t="str">
        <f t="shared" si="1"/>
        <v>Хэвийн</v>
      </c>
    </row>
    <row r="30" spans="1:16" x14ac:dyDescent="0.2">
      <c r="A30" s="455"/>
      <c r="B30" s="1545"/>
      <c r="C30" s="406">
        <v>21</v>
      </c>
      <c r="D30" s="408"/>
      <c r="E30" s="408"/>
      <c r="F30" s="451"/>
      <c r="G30" s="409">
        <f t="shared" si="0"/>
        <v>0</v>
      </c>
      <c r="H30" s="452" t="str">
        <f t="shared" si="1"/>
        <v>Хэвийн</v>
      </c>
    </row>
    <row r="31" spans="1:16" x14ac:dyDescent="0.2">
      <c r="A31" s="456" t="s">
        <v>992</v>
      </c>
      <c r="B31" s="1545"/>
      <c r="C31" s="406">
        <v>22</v>
      </c>
      <c r="D31" s="408"/>
      <c r="E31" s="408"/>
      <c r="F31" s="407"/>
      <c r="G31" s="407"/>
      <c r="H31" s="452" t="s">
        <v>27</v>
      </c>
    </row>
    <row r="32" spans="1:16" x14ac:dyDescent="0.2">
      <c r="A32" s="456" t="s">
        <v>1989</v>
      </c>
      <c r="B32" s="1545"/>
      <c r="C32" s="406">
        <v>23</v>
      </c>
      <c r="D32" s="408"/>
      <c r="E32" s="408"/>
      <c r="F32" s="407"/>
      <c r="G32" s="407"/>
      <c r="H32" s="452" t="s">
        <v>1940</v>
      </c>
    </row>
    <row r="33" spans="1:27" x14ac:dyDescent="0.2">
      <c r="A33" s="456" t="s">
        <v>993</v>
      </c>
      <c r="B33" s="1545"/>
      <c r="C33" s="406">
        <v>24</v>
      </c>
      <c r="D33" s="408"/>
      <c r="E33" s="408"/>
      <c r="F33" s="407"/>
      <c r="G33" s="407"/>
      <c r="H33" s="452" t="s">
        <v>28</v>
      </c>
    </row>
    <row r="34" spans="1:27" x14ac:dyDescent="0.2">
      <c r="A34" s="456" t="s">
        <v>994</v>
      </c>
      <c r="B34" s="1545"/>
      <c r="C34" s="406">
        <v>25</v>
      </c>
      <c r="D34" s="408"/>
      <c r="E34" s="408"/>
      <c r="F34" s="407"/>
      <c r="G34" s="407"/>
      <c r="H34" s="457" t="s">
        <v>29</v>
      </c>
    </row>
    <row r="35" spans="1:27" ht="13.5" thickBot="1" x14ac:dyDescent="0.25">
      <c r="A35" s="458" t="s">
        <v>995</v>
      </c>
      <c r="B35" s="154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36" t="s">
        <v>428</v>
      </c>
      <c r="B37" s="1538" t="s">
        <v>429</v>
      </c>
      <c r="C37" s="1538" t="s">
        <v>270</v>
      </c>
      <c r="D37" s="1540" t="s">
        <v>982</v>
      </c>
      <c r="E37" s="1540" t="s">
        <v>951</v>
      </c>
      <c r="F37" s="1538" t="s">
        <v>1089</v>
      </c>
      <c r="G37" s="1542" t="s">
        <v>949</v>
      </c>
      <c r="H37" s="1542"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37"/>
      <c r="B38" s="1539"/>
      <c r="C38" s="1539"/>
      <c r="D38" s="1541"/>
      <c r="E38" s="1541"/>
      <c r="F38" s="1539"/>
      <c r="G38" s="1543"/>
      <c r="H38" s="154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4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4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4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4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4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4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4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4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4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4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4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4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4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4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4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4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4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4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4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4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1076</v>
      </c>
      <c r="B61" s="154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32" t="s">
        <v>1489</v>
      </c>
      <c r="B67" s="1532"/>
      <c r="C67" s="1532"/>
      <c r="D67" s="1532"/>
      <c r="E67" s="1532"/>
      <c r="F67" s="1532"/>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33" t="s">
        <v>1990</v>
      </c>
      <c r="B68" s="1533"/>
      <c r="C68" s="1533"/>
      <c r="D68" s="1533"/>
      <c r="E68" s="1533"/>
      <c r="F68" s="1533"/>
      <c r="G68" s="1533"/>
      <c r="H68" s="1533"/>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34" t="s">
        <v>1490</v>
      </c>
      <c r="B69" s="1534"/>
      <c r="C69" s="1534"/>
      <c r="D69" s="1534"/>
      <c r="E69" s="1534"/>
      <c r="F69" s="1534"/>
      <c r="G69" s="1534"/>
      <c r="H69" s="1534"/>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34" t="s">
        <v>1491</v>
      </c>
      <c r="B70" s="1534"/>
      <c r="C70" s="1534"/>
      <c r="D70" s="1534"/>
      <c r="E70" s="1534"/>
      <c r="F70" s="1534"/>
      <c r="G70" s="1534"/>
      <c r="H70" s="1534"/>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35"/>
      <c r="C1" s="1535"/>
      <c r="D1" s="1535"/>
      <c r="E1" s="1535"/>
      <c r="F1" s="1535"/>
    </row>
    <row r="3" spans="1:25" ht="15" customHeight="1" x14ac:dyDescent="0.2">
      <c r="A3" s="1445" t="s">
        <v>2035</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955</v>
      </c>
      <c r="E7" s="466" t="s">
        <v>957</v>
      </c>
      <c r="F7" s="204" t="s">
        <v>958</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959</v>
      </c>
      <c r="B10" s="1547"/>
      <c r="C10" s="415">
        <v>2</v>
      </c>
      <c r="D10" s="471"/>
      <c r="E10" s="472"/>
      <c r="F10" s="473">
        <f t="shared" ref="F10:F73" si="0">D10*E10</f>
        <v>0</v>
      </c>
    </row>
    <row r="11" spans="1:25" outlineLevel="1" x14ac:dyDescent="0.2">
      <c r="A11" s="416" t="s">
        <v>960</v>
      </c>
      <c r="B11" s="1548"/>
      <c r="C11" s="415">
        <v>3</v>
      </c>
      <c r="D11" s="471"/>
      <c r="E11" s="472"/>
      <c r="F11" s="473">
        <f t="shared" si="0"/>
        <v>0</v>
      </c>
    </row>
    <row r="12" spans="1:25" outlineLevel="1" x14ac:dyDescent="0.2">
      <c r="A12" s="416" t="s">
        <v>962</v>
      </c>
      <c r="B12" s="1548"/>
      <c r="C12" s="415">
        <v>4</v>
      </c>
      <c r="D12" s="471"/>
      <c r="E12" s="472"/>
      <c r="F12" s="473">
        <f t="shared" si="0"/>
        <v>0</v>
      </c>
    </row>
    <row r="13" spans="1:25" outlineLevel="1" x14ac:dyDescent="0.2">
      <c r="A13" s="148" t="s">
        <v>961</v>
      </c>
      <c r="B13" s="1548"/>
      <c r="C13" s="415">
        <v>5</v>
      </c>
      <c r="D13" s="471"/>
      <c r="E13" s="472"/>
      <c r="F13" s="473">
        <f t="shared" si="0"/>
        <v>0</v>
      </c>
    </row>
    <row r="14" spans="1:25" outlineLevel="1" x14ac:dyDescent="0.2">
      <c r="A14" s="416" t="s">
        <v>963</v>
      </c>
      <c r="B14" s="1548"/>
      <c r="C14" s="415">
        <v>6</v>
      </c>
      <c r="D14" s="471"/>
      <c r="E14" s="472"/>
      <c r="F14" s="473">
        <f t="shared" si="0"/>
        <v>0</v>
      </c>
    </row>
    <row r="15" spans="1:25" outlineLevel="1" x14ac:dyDescent="0.2">
      <c r="A15" s="416" t="s">
        <v>964</v>
      </c>
      <c r="B15" s="1548"/>
      <c r="C15" s="415">
        <v>7</v>
      </c>
      <c r="D15" s="471"/>
      <c r="E15" s="472"/>
      <c r="F15" s="473">
        <f t="shared" si="0"/>
        <v>0</v>
      </c>
    </row>
    <row r="16" spans="1:25" outlineLevel="1" x14ac:dyDescent="0.2">
      <c r="A16" s="416" t="s">
        <v>965</v>
      </c>
      <c r="B16" s="1548"/>
      <c r="C16" s="415">
        <v>8</v>
      </c>
      <c r="D16" s="471"/>
      <c r="E16" s="472"/>
      <c r="F16" s="473">
        <f t="shared" si="0"/>
        <v>0</v>
      </c>
    </row>
    <row r="17" spans="1:7" outlineLevel="1" x14ac:dyDescent="0.2">
      <c r="A17" s="416" t="s">
        <v>966</v>
      </c>
      <c r="B17" s="1548"/>
      <c r="C17" s="415">
        <v>9</v>
      </c>
      <c r="D17" s="471"/>
      <c r="E17" s="472"/>
      <c r="F17" s="473">
        <f t="shared" si="0"/>
        <v>0</v>
      </c>
    </row>
    <row r="18" spans="1:7" outlineLevel="1" x14ac:dyDescent="0.2">
      <c r="A18" s="416" t="s">
        <v>967</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959</v>
      </c>
      <c r="B20" s="1547"/>
      <c r="C20" s="415">
        <v>12</v>
      </c>
      <c r="D20" s="471"/>
      <c r="E20" s="475">
        <f>$E$10</f>
        <v>0</v>
      </c>
      <c r="F20" s="473">
        <f t="shared" si="0"/>
        <v>0</v>
      </c>
    </row>
    <row r="21" spans="1:7" outlineLevel="1" x14ac:dyDescent="0.2">
      <c r="A21" s="416" t="s">
        <v>960</v>
      </c>
      <c r="B21" s="1548"/>
      <c r="C21" s="415">
        <v>13</v>
      </c>
      <c r="D21" s="471"/>
      <c r="E21" s="475">
        <f>$E$11</f>
        <v>0</v>
      </c>
      <c r="F21" s="473">
        <f t="shared" si="0"/>
        <v>0</v>
      </c>
    </row>
    <row r="22" spans="1:7" outlineLevel="1" x14ac:dyDescent="0.2">
      <c r="A22" s="416" t="s">
        <v>962</v>
      </c>
      <c r="B22" s="1548"/>
      <c r="C22" s="415">
        <v>14</v>
      </c>
      <c r="D22" s="471"/>
      <c r="E22" s="475">
        <f>$E$12</f>
        <v>0</v>
      </c>
      <c r="F22" s="473">
        <f t="shared" si="0"/>
        <v>0</v>
      </c>
    </row>
    <row r="23" spans="1:7" outlineLevel="1" x14ac:dyDescent="0.2">
      <c r="A23" s="148" t="s">
        <v>961</v>
      </c>
      <c r="B23" s="1548"/>
      <c r="C23" s="415">
        <v>15</v>
      </c>
      <c r="D23" s="471"/>
      <c r="E23" s="475">
        <f>$E$13</f>
        <v>0</v>
      </c>
      <c r="F23" s="473">
        <f t="shared" si="0"/>
        <v>0</v>
      </c>
    </row>
    <row r="24" spans="1:7" outlineLevel="1" x14ac:dyDescent="0.2">
      <c r="A24" s="416" t="s">
        <v>963</v>
      </c>
      <c r="B24" s="1548"/>
      <c r="C24" s="415">
        <v>16</v>
      </c>
      <c r="D24" s="471"/>
      <c r="E24" s="475">
        <f>$E$14</f>
        <v>0</v>
      </c>
      <c r="F24" s="473">
        <f t="shared" si="0"/>
        <v>0</v>
      </c>
    </row>
    <row r="25" spans="1:7" outlineLevel="1" x14ac:dyDescent="0.2">
      <c r="A25" s="416" t="s">
        <v>964</v>
      </c>
      <c r="B25" s="1548"/>
      <c r="C25" s="415">
        <v>17</v>
      </c>
      <c r="D25" s="471"/>
      <c r="E25" s="475">
        <f>$E$15</f>
        <v>0</v>
      </c>
      <c r="F25" s="473">
        <f t="shared" si="0"/>
        <v>0</v>
      </c>
    </row>
    <row r="26" spans="1:7" outlineLevel="1" x14ac:dyDescent="0.2">
      <c r="A26" s="416" t="s">
        <v>965</v>
      </c>
      <c r="B26" s="1548"/>
      <c r="C26" s="415">
        <v>18</v>
      </c>
      <c r="D26" s="471"/>
      <c r="E26" s="475">
        <f>$E$16</f>
        <v>0</v>
      </c>
      <c r="F26" s="473">
        <f t="shared" si="0"/>
        <v>0</v>
      </c>
    </row>
    <row r="27" spans="1:7" outlineLevel="1" x14ac:dyDescent="0.2">
      <c r="A27" s="416" t="s">
        <v>966</v>
      </c>
      <c r="B27" s="1548"/>
      <c r="C27" s="415">
        <v>19</v>
      </c>
      <c r="D27" s="471"/>
      <c r="E27" s="475">
        <f>$E$17</f>
        <v>0</v>
      </c>
      <c r="F27" s="473">
        <f t="shared" si="0"/>
        <v>0</v>
      </c>
    </row>
    <row r="28" spans="1:7" outlineLevel="1" x14ac:dyDescent="0.2">
      <c r="A28" s="416" t="s">
        <v>967</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959</v>
      </c>
      <c r="B30" s="1547"/>
      <c r="C30" s="415">
        <v>22</v>
      </c>
      <c r="D30" s="476"/>
      <c r="E30" s="475">
        <f>$E$10</f>
        <v>0</v>
      </c>
      <c r="F30" s="473">
        <f t="shared" si="0"/>
        <v>0</v>
      </c>
    </row>
    <row r="31" spans="1:7" outlineLevel="1" x14ac:dyDescent="0.2">
      <c r="A31" s="416" t="s">
        <v>960</v>
      </c>
      <c r="B31" s="1548"/>
      <c r="C31" s="415">
        <v>23</v>
      </c>
      <c r="D31" s="476"/>
      <c r="E31" s="475">
        <f>$E$11</f>
        <v>0</v>
      </c>
      <c r="F31" s="473">
        <f t="shared" si="0"/>
        <v>0</v>
      </c>
    </row>
    <row r="32" spans="1:7" outlineLevel="1" x14ac:dyDescent="0.2">
      <c r="A32" s="416" t="s">
        <v>962</v>
      </c>
      <c r="B32" s="1548"/>
      <c r="C32" s="415">
        <v>24</v>
      </c>
      <c r="D32" s="476"/>
      <c r="E32" s="475">
        <f>$E$12</f>
        <v>0</v>
      </c>
      <c r="F32" s="473">
        <f t="shared" si="0"/>
        <v>0</v>
      </c>
    </row>
    <row r="33" spans="1:7" outlineLevel="1" x14ac:dyDescent="0.2">
      <c r="A33" s="148" t="s">
        <v>961</v>
      </c>
      <c r="B33" s="1548"/>
      <c r="C33" s="415">
        <v>25</v>
      </c>
      <c r="D33" s="476"/>
      <c r="E33" s="475">
        <f>$E$13</f>
        <v>0</v>
      </c>
      <c r="F33" s="473">
        <f t="shared" si="0"/>
        <v>0</v>
      </c>
    </row>
    <row r="34" spans="1:7" outlineLevel="1" x14ac:dyDescent="0.2">
      <c r="A34" s="416" t="s">
        <v>963</v>
      </c>
      <c r="B34" s="1548"/>
      <c r="C34" s="415">
        <v>26</v>
      </c>
      <c r="D34" s="476"/>
      <c r="E34" s="475">
        <f>$E$14</f>
        <v>0</v>
      </c>
      <c r="F34" s="473">
        <f t="shared" si="0"/>
        <v>0</v>
      </c>
    </row>
    <row r="35" spans="1:7" outlineLevel="1" x14ac:dyDescent="0.2">
      <c r="A35" s="416" t="s">
        <v>964</v>
      </c>
      <c r="B35" s="1548"/>
      <c r="C35" s="415">
        <v>27</v>
      </c>
      <c r="D35" s="476"/>
      <c r="E35" s="475">
        <f>$E$15</f>
        <v>0</v>
      </c>
      <c r="F35" s="473">
        <f t="shared" si="0"/>
        <v>0</v>
      </c>
    </row>
    <row r="36" spans="1:7" outlineLevel="1" x14ac:dyDescent="0.2">
      <c r="A36" s="416" t="s">
        <v>965</v>
      </c>
      <c r="B36" s="1548"/>
      <c r="C36" s="415">
        <v>28</v>
      </c>
      <c r="D36" s="476"/>
      <c r="E36" s="475">
        <f>$E$16</f>
        <v>0</v>
      </c>
      <c r="F36" s="473">
        <f t="shared" si="0"/>
        <v>0</v>
      </c>
    </row>
    <row r="37" spans="1:7" outlineLevel="1" x14ac:dyDescent="0.2">
      <c r="A37" s="416" t="s">
        <v>966</v>
      </c>
      <c r="B37" s="1548"/>
      <c r="C37" s="415">
        <v>29</v>
      </c>
      <c r="D37" s="476"/>
      <c r="E37" s="475">
        <f>$E$17</f>
        <v>0</v>
      </c>
      <c r="F37" s="473">
        <f t="shared" si="0"/>
        <v>0</v>
      </c>
    </row>
    <row r="38" spans="1:7" outlineLevel="1" x14ac:dyDescent="0.2">
      <c r="A38" s="416" t="s">
        <v>967</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959</v>
      </c>
      <c r="B40" s="1547"/>
      <c r="C40" s="415">
        <v>32</v>
      </c>
      <c r="D40" s="34"/>
      <c r="E40" s="475">
        <f>$E$10</f>
        <v>0</v>
      </c>
      <c r="F40" s="473">
        <f t="shared" si="0"/>
        <v>0</v>
      </c>
    </row>
    <row r="41" spans="1:7" outlineLevel="1" x14ac:dyDescent="0.2">
      <c r="A41" s="416" t="s">
        <v>960</v>
      </c>
      <c r="B41" s="1548"/>
      <c r="C41" s="415">
        <v>33</v>
      </c>
      <c r="D41" s="34"/>
      <c r="E41" s="475">
        <f>$E$11</f>
        <v>0</v>
      </c>
      <c r="F41" s="473">
        <f t="shared" si="0"/>
        <v>0</v>
      </c>
    </row>
    <row r="42" spans="1:7" outlineLevel="1" x14ac:dyDescent="0.2">
      <c r="A42" s="416" t="s">
        <v>962</v>
      </c>
      <c r="B42" s="1548"/>
      <c r="C42" s="415">
        <v>34</v>
      </c>
      <c r="D42" s="34"/>
      <c r="E42" s="475">
        <f>$E$12</f>
        <v>0</v>
      </c>
      <c r="F42" s="473">
        <f t="shared" si="0"/>
        <v>0</v>
      </c>
    </row>
    <row r="43" spans="1:7" outlineLevel="1" x14ac:dyDescent="0.2">
      <c r="A43" s="148" t="s">
        <v>961</v>
      </c>
      <c r="B43" s="1548"/>
      <c r="C43" s="415">
        <v>35</v>
      </c>
      <c r="D43" s="34"/>
      <c r="E43" s="475">
        <f>$E$13</f>
        <v>0</v>
      </c>
      <c r="F43" s="473">
        <f t="shared" si="0"/>
        <v>0</v>
      </c>
    </row>
    <row r="44" spans="1:7" outlineLevel="1" x14ac:dyDescent="0.2">
      <c r="A44" s="416" t="s">
        <v>963</v>
      </c>
      <c r="B44" s="1548"/>
      <c r="C44" s="415">
        <v>36</v>
      </c>
      <c r="D44" s="34"/>
      <c r="E44" s="475">
        <f>$E$14</f>
        <v>0</v>
      </c>
      <c r="F44" s="473">
        <f t="shared" si="0"/>
        <v>0</v>
      </c>
    </row>
    <row r="45" spans="1:7" outlineLevel="1" x14ac:dyDescent="0.2">
      <c r="A45" s="416" t="s">
        <v>964</v>
      </c>
      <c r="B45" s="1548"/>
      <c r="C45" s="415">
        <v>37</v>
      </c>
      <c r="D45" s="34"/>
      <c r="E45" s="475">
        <f>$E$15</f>
        <v>0</v>
      </c>
      <c r="F45" s="473">
        <f t="shared" si="0"/>
        <v>0</v>
      </c>
    </row>
    <row r="46" spans="1:7" outlineLevel="1" x14ac:dyDescent="0.2">
      <c r="A46" s="416" t="s">
        <v>965</v>
      </c>
      <c r="B46" s="1548"/>
      <c r="C46" s="415">
        <v>38</v>
      </c>
      <c r="D46" s="34"/>
      <c r="E46" s="475">
        <f>$E$16</f>
        <v>0</v>
      </c>
      <c r="F46" s="473">
        <f t="shared" si="0"/>
        <v>0</v>
      </c>
    </row>
    <row r="47" spans="1:7" outlineLevel="1" x14ac:dyDescent="0.2">
      <c r="A47" s="416" t="s">
        <v>966</v>
      </c>
      <c r="B47" s="1548"/>
      <c r="C47" s="415">
        <v>39</v>
      </c>
      <c r="D47" s="34"/>
      <c r="E47" s="475">
        <f>$E$17</f>
        <v>0</v>
      </c>
      <c r="F47" s="473">
        <f t="shared" si="0"/>
        <v>0</v>
      </c>
    </row>
    <row r="48" spans="1:7" outlineLevel="1" x14ac:dyDescent="0.2">
      <c r="A48" s="416" t="s">
        <v>967</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959</v>
      </c>
      <c r="B50" s="1547"/>
      <c r="C50" s="415">
        <v>42</v>
      </c>
      <c r="D50" s="471"/>
      <c r="E50" s="475">
        <f>$E$10</f>
        <v>0</v>
      </c>
      <c r="F50" s="473">
        <f t="shared" si="0"/>
        <v>0</v>
      </c>
    </row>
    <row r="51" spans="1:7" outlineLevel="1" x14ac:dyDescent="0.2">
      <c r="A51" s="416" t="s">
        <v>960</v>
      </c>
      <c r="B51" s="1548"/>
      <c r="C51" s="415">
        <v>43</v>
      </c>
      <c r="D51" s="471"/>
      <c r="E51" s="475">
        <f>$E$11</f>
        <v>0</v>
      </c>
      <c r="F51" s="473">
        <f t="shared" si="0"/>
        <v>0</v>
      </c>
    </row>
    <row r="52" spans="1:7" outlineLevel="1" x14ac:dyDescent="0.2">
      <c r="A52" s="416" t="s">
        <v>962</v>
      </c>
      <c r="B52" s="1548"/>
      <c r="C52" s="415">
        <v>44</v>
      </c>
      <c r="D52" s="471"/>
      <c r="E52" s="475">
        <f>$E$12</f>
        <v>0</v>
      </c>
      <c r="F52" s="473">
        <f t="shared" si="0"/>
        <v>0</v>
      </c>
    </row>
    <row r="53" spans="1:7" outlineLevel="1" x14ac:dyDescent="0.2">
      <c r="A53" s="148" t="s">
        <v>961</v>
      </c>
      <c r="B53" s="1548"/>
      <c r="C53" s="415">
        <v>45</v>
      </c>
      <c r="D53" s="471"/>
      <c r="E53" s="475">
        <f>$E$13</f>
        <v>0</v>
      </c>
      <c r="F53" s="473">
        <f t="shared" si="0"/>
        <v>0</v>
      </c>
    </row>
    <row r="54" spans="1:7" outlineLevel="1" x14ac:dyDescent="0.2">
      <c r="A54" s="416" t="s">
        <v>963</v>
      </c>
      <c r="B54" s="1548"/>
      <c r="C54" s="415">
        <v>46</v>
      </c>
      <c r="D54" s="471"/>
      <c r="E54" s="475">
        <f>$E$14</f>
        <v>0</v>
      </c>
      <c r="F54" s="473">
        <f t="shared" si="0"/>
        <v>0</v>
      </c>
    </row>
    <row r="55" spans="1:7" outlineLevel="1" x14ac:dyDescent="0.2">
      <c r="A55" s="416" t="s">
        <v>964</v>
      </c>
      <c r="B55" s="1548"/>
      <c r="C55" s="415">
        <v>47</v>
      </c>
      <c r="D55" s="471"/>
      <c r="E55" s="475">
        <f>$E$15</f>
        <v>0</v>
      </c>
      <c r="F55" s="473">
        <f t="shared" si="0"/>
        <v>0</v>
      </c>
    </row>
    <row r="56" spans="1:7" outlineLevel="1" x14ac:dyDescent="0.2">
      <c r="A56" s="416" t="s">
        <v>965</v>
      </c>
      <c r="B56" s="1548"/>
      <c r="C56" s="415">
        <v>48</v>
      </c>
      <c r="D56" s="471"/>
      <c r="E56" s="475">
        <f>$E$16</f>
        <v>0</v>
      </c>
      <c r="F56" s="473">
        <f t="shared" si="0"/>
        <v>0</v>
      </c>
    </row>
    <row r="57" spans="1:7" outlineLevel="1" x14ac:dyDescent="0.2">
      <c r="A57" s="416" t="s">
        <v>966</v>
      </c>
      <c r="B57" s="1548"/>
      <c r="C57" s="415">
        <v>49</v>
      </c>
      <c r="D57" s="471"/>
      <c r="E57" s="475">
        <f>$E$17</f>
        <v>0</v>
      </c>
      <c r="F57" s="473"/>
    </row>
    <row r="58" spans="1:7" outlineLevel="1" x14ac:dyDescent="0.2">
      <c r="A58" s="416" t="s">
        <v>967</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959</v>
      </c>
      <c r="B60" s="1547"/>
      <c r="C60" s="415">
        <v>52</v>
      </c>
      <c r="D60" s="471"/>
      <c r="E60" s="475">
        <f>$E$10</f>
        <v>0</v>
      </c>
      <c r="F60" s="473">
        <f t="shared" si="0"/>
        <v>0</v>
      </c>
    </row>
    <row r="61" spans="1:7" outlineLevel="1" x14ac:dyDescent="0.2">
      <c r="A61" s="416" t="s">
        <v>960</v>
      </c>
      <c r="B61" s="1548"/>
      <c r="C61" s="415">
        <v>53</v>
      </c>
      <c r="D61" s="471"/>
      <c r="E61" s="475">
        <f>$E$11</f>
        <v>0</v>
      </c>
      <c r="F61" s="473">
        <f t="shared" si="0"/>
        <v>0</v>
      </c>
    </row>
    <row r="62" spans="1:7" outlineLevel="1" x14ac:dyDescent="0.2">
      <c r="A62" s="416" t="s">
        <v>962</v>
      </c>
      <c r="B62" s="1548"/>
      <c r="C62" s="415">
        <v>54</v>
      </c>
      <c r="D62" s="471"/>
      <c r="E62" s="475">
        <f>$E$12</f>
        <v>0</v>
      </c>
      <c r="F62" s="473">
        <f t="shared" si="0"/>
        <v>0</v>
      </c>
    </row>
    <row r="63" spans="1:7" outlineLevel="1" x14ac:dyDescent="0.2">
      <c r="A63" s="148" t="s">
        <v>961</v>
      </c>
      <c r="B63" s="1548"/>
      <c r="C63" s="415">
        <v>55</v>
      </c>
      <c r="D63" s="471"/>
      <c r="E63" s="475">
        <f>$E$13</f>
        <v>0</v>
      </c>
      <c r="F63" s="473">
        <f t="shared" si="0"/>
        <v>0</v>
      </c>
    </row>
    <row r="64" spans="1:7" outlineLevel="1" x14ac:dyDescent="0.2">
      <c r="A64" s="416" t="s">
        <v>963</v>
      </c>
      <c r="B64" s="1548"/>
      <c r="C64" s="415">
        <v>56</v>
      </c>
      <c r="D64" s="471"/>
      <c r="E64" s="475">
        <f>$E$14</f>
        <v>0</v>
      </c>
      <c r="F64" s="473">
        <f t="shared" si="0"/>
        <v>0</v>
      </c>
    </row>
    <row r="65" spans="1:7" outlineLevel="1" x14ac:dyDescent="0.2">
      <c r="A65" s="416" t="s">
        <v>964</v>
      </c>
      <c r="B65" s="1548"/>
      <c r="C65" s="415">
        <v>57</v>
      </c>
      <c r="D65" s="471"/>
      <c r="E65" s="475">
        <f>$E$15</f>
        <v>0</v>
      </c>
      <c r="F65" s="473">
        <f t="shared" si="0"/>
        <v>0</v>
      </c>
    </row>
    <row r="66" spans="1:7" outlineLevel="1" x14ac:dyDescent="0.2">
      <c r="A66" s="416" t="s">
        <v>965</v>
      </c>
      <c r="B66" s="1548"/>
      <c r="C66" s="415">
        <v>58</v>
      </c>
      <c r="D66" s="471"/>
      <c r="E66" s="475">
        <f>$E$16</f>
        <v>0</v>
      </c>
      <c r="F66" s="473">
        <f t="shared" si="0"/>
        <v>0</v>
      </c>
    </row>
    <row r="67" spans="1:7" outlineLevel="1" x14ac:dyDescent="0.2">
      <c r="A67" s="416" t="s">
        <v>966</v>
      </c>
      <c r="B67" s="1548"/>
      <c r="C67" s="415">
        <v>59</v>
      </c>
      <c r="D67" s="471"/>
      <c r="E67" s="475">
        <f>$E$17</f>
        <v>0</v>
      </c>
      <c r="F67" s="473">
        <f t="shared" si="0"/>
        <v>0</v>
      </c>
    </row>
    <row r="68" spans="1:7" outlineLevel="1" x14ac:dyDescent="0.2">
      <c r="A68" s="416" t="s">
        <v>967</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959</v>
      </c>
      <c r="B70" s="1547"/>
      <c r="C70" s="415">
        <v>62</v>
      </c>
      <c r="D70" s="471"/>
      <c r="E70" s="475">
        <f>$E$10</f>
        <v>0</v>
      </c>
      <c r="F70" s="473">
        <f t="shared" si="0"/>
        <v>0</v>
      </c>
    </row>
    <row r="71" spans="1:7" outlineLevel="1" x14ac:dyDescent="0.2">
      <c r="A71" s="416" t="s">
        <v>960</v>
      </c>
      <c r="B71" s="1548"/>
      <c r="C71" s="415">
        <v>63</v>
      </c>
      <c r="D71" s="471"/>
      <c r="E71" s="475">
        <f>$E$11</f>
        <v>0</v>
      </c>
      <c r="F71" s="473">
        <f t="shared" si="0"/>
        <v>0</v>
      </c>
    </row>
    <row r="72" spans="1:7" outlineLevel="1" x14ac:dyDescent="0.2">
      <c r="A72" s="416" t="s">
        <v>962</v>
      </c>
      <c r="B72" s="1548"/>
      <c r="C72" s="415">
        <v>64</v>
      </c>
      <c r="D72" s="471"/>
      <c r="E72" s="475">
        <f>$E$12</f>
        <v>0</v>
      </c>
      <c r="F72" s="473">
        <f t="shared" si="0"/>
        <v>0</v>
      </c>
    </row>
    <row r="73" spans="1:7" outlineLevel="1" x14ac:dyDescent="0.2">
      <c r="A73" s="148" t="s">
        <v>961</v>
      </c>
      <c r="B73" s="1548"/>
      <c r="C73" s="415">
        <v>65</v>
      </c>
      <c r="D73" s="471"/>
      <c r="E73" s="475">
        <f>$E$13</f>
        <v>0</v>
      </c>
      <c r="F73" s="473">
        <f t="shared" si="0"/>
        <v>0</v>
      </c>
    </row>
    <row r="74" spans="1:7" outlineLevel="1" x14ac:dyDescent="0.2">
      <c r="A74" s="416" t="s">
        <v>963</v>
      </c>
      <c r="B74" s="1548"/>
      <c r="C74" s="415">
        <v>66</v>
      </c>
      <c r="D74" s="471"/>
      <c r="E74" s="475">
        <f>$E$14</f>
        <v>0</v>
      </c>
      <c r="F74" s="473">
        <f t="shared" ref="F74:F97" si="1">D74*E74</f>
        <v>0</v>
      </c>
    </row>
    <row r="75" spans="1:7" outlineLevel="1" x14ac:dyDescent="0.2">
      <c r="A75" s="416" t="s">
        <v>964</v>
      </c>
      <c r="B75" s="1548"/>
      <c r="C75" s="415">
        <v>67</v>
      </c>
      <c r="D75" s="471"/>
      <c r="E75" s="475">
        <f>$E$15</f>
        <v>0</v>
      </c>
      <c r="F75" s="473">
        <f t="shared" si="1"/>
        <v>0</v>
      </c>
    </row>
    <row r="76" spans="1:7" outlineLevel="1" x14ac:dyDescent="0.2">
      <c r="A76" s="416" t="s">
        <v>965</v>
      </c>
      <c r="B76" s="1548"/>
      <c r="C76" s="415">
        <v>68</v>
      </c>
      <c r="D76" s="471"/>
      <c r="E76" s="475">
        <f>$E$16</f>
        <v>0</v>
      </c>
      <c r="F76" s="473">
        <f t="shared" si="1"/>
        <v>0</v>
      </c>
    </row>
    <row r="77" spans="1:7" outlineLevel="1" x14ac:dyDescent="0.2">
      <c r="A77" s="416" t="s">
        <v>966</v>
      </c>
      <c r="B77" s="1548"/>
      <c r="C77" s="415">
        <v>69</v>
      </c>
      <c r="D77" s="471"/>
      <c r="E77" s="475">
        <f>$E$17</f>
        <v>0</v>
      </c>
      <c r="F77" s="473">
        <f t="shared" si="1"/>
        <v>0</v>
      </c>
    </row>
    <row r="78" spans="1:7" outlineLevel="1" x14ac:dyDescent="0.2">
      <c r="A78" s="416" t="s">
        <v>967</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959</v>
      </c>
      <c r="B80" s="1547"/>
      <c r="C80" s="415">
        <v>72</v>
      </c>
      <c r="D80" s="471"/>
      <c r="E80" s="475">
        <f>$E$10</f>
        <v>0</v>
      </c>
      <c r="F80" s="473">
        <f t="shared" si="1"/>
        <v>0</v>
      </c>
    </row>
    <row r="81" spans="1:7" outlineLevel="1" x14ac:dyDescent="0.2">
      <c r="A81" s="416" t="s">
        <v>960</v>
      </c>
      <c r="B81" s="1548"/>
      <c r="C81" s="415">
        <v>73</v>
      </c>
      <c r="D81" s="471"/>
      <c r="E81" s="475">
        <f>$E$11</f>
        <v>0</v>
      </c>
      <c r="F81" s="473">
        <f t="shared" si="1"/>
        <v>0</v>
      </c>
    </row>
    <row r="82" spans="1:7" outlineLevel="1" x14ac:dyDescent="0.2">
      <c r="A82" s="416" t="s">
        <v>962</v>
      </c>
      <c r="B82" s="1548"/>
      <c r="C82" s="415">
        <v>74</v>
      </c>
      <c r="D82" s="471"/>
      <c r="E82" s="475">
        <f>$E$12</f>
        <v>0</v>
      </c>
      <c r="F82" s="473">
        <f t="shared" si="1"/>
        <v>0</v>
      </c>
    </row>
    <row r="83" spans="1:7" outlineLevel="1" x14ac:dyDescent="0.2">
      <c r="A83" s="148" t="s">
        <v>961</v>
      </c>
      <c r="B83" s="1548"/>
      <c r="C83" s="415">
        <v>75</v>
      </c>
      <c r="D83" s="471"/>
      <c r="E83" s="475">
        <f>$E$13</f>
        <v>0</v>
      </c>
      <c r="F83" s="473">
        <f t="shared" si="1"/>
        <v>0</v>
      </c>
    </row>
    <row r="84" spans="1:7" outlineLevel="1" x14ac:dyDescent="0.2">
      <c r="A84" s="416" t="s">
        <v>963</v>
      </c>
      <c r="B84" s="1548"/>
      <c r="C84" s="415">
        <v>76</v>
      </c>
      <c r="D84" s="471"/>
      <c r="E84" s="475">
        <f>$E$14</f>
        <v>0</v>
      </c>
      <c r="F84" s="473">
        <f t="shared" si="1"/>
        <v>0</v>
      </c>
    </row>
    <row r="85" spans="1:7" outlineLevel="1" x14ac:dyDescent="0.2">
      <c r="A85" s="416" t="s">
        <v>964</v>
      </c>
      <c r="B85" s="1548"/>
      <c r="C85" s="415">
        <v>77</v>
      </c>
      <c r="D85" s="471"/>
      <c r="E85" s="475">
        <f>$E$15</f>
        <v>0</v>
      </c>
      <c r="F85" s="473">
        <f t="shared" si="1"/>
        <v>0</v>
      </c>
    </row>
    <row r="86" spans="1:7" outlineLevel="1" x14ac:dyDescent="0.2">
      <c r="A86" s="416" t="s">
        <v>965</v>
      </c>
      <c r="B86" s="1548"/>
      <c r="C86" s="415">
        <v>78</v>
      </c>
      <c r="D86" s="471"/>
      <c r="E86" s="475">
        <f>$E$16</f>
        <v>0</v>
      </c>
      <c r="F86" s="473">
        <f t="shared" si="1"/>
        <v>0</v>
      </c>
    </row>
    <row r="87" spans="1:7" outlineLevel="1" x14ac:dyDescent="0.2">
      <c r="A87" s="416" t="s">
        <v>966</v>
      </c>
      <c r="B87" s="1548"/>
      <c r="C87" s="415">
        <v>79</v>
      </c>
      <c r="D87" s="471"/>
      <c r="E87" s="475">
        <f>$E$17</f>
        <v>0</v>
      </c>
      <c r="F87" s="473">
        <f t="shared" si="1"/>
        <v>0</v>
      </c>
    </row>
    <row r="88" spans="1:7" outlineLevel="1" x14ac:dyDescent="0.2">
      <c r="A88" s="416" t="s">
        <v>967</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959</v>
      </c>
      <c r="B90" s="1547"/>
      <c r="C90" s="415">
        <v>82</v>
      </c>
      <c r="D90" s="471"/>
      <c r="E90" s="475">
        <f>$E$10</f>
        <v>0</v>
      </c>
      <c r="F90" s="473">
        <f t="shared" si="1"/>
        <v>0</v>
      </c>
    </row>
    <row r="91" spans="1:7" outlineLevel="1" x14ac:dyDescent="0.2">
      <c r="A91" s="416" t="s">
        <v>960</v>
      </c>
      <c r="B91" s="1548"/>
      <c r="C91" s="415">
        <v>83</v>
      </c>
      <c r="D91" s="471"/>
      <c r="E91" s="475">
        <f>$E$11</f>
        <v>0</v>
      </c>
      <c r="F91" s="473">
        <f t="shared" si="1"/>
        <v>0</v>
      </c>
    </row>
    <row r="92" spans="1:7" outlineLevel="1" x14ac:dyDescent="0.2">
      <c r="A92" s="416" t="s">
        <v>962</v>
      </c>
      <c r="B92" s="1548"/>
      <c r="C92" s="415">
        <v>84</v>
      </c>
      <c r="D92" s="471"/>
      <c r="E92" s="475">
        <f>$E$12</f>
        <v>0</v>
      </c>
      <c r="F92" s="473">
        <f t="shared" si="1"/>
        <v>0</v>
      </c>
    </row>
    <row r="93" spans="1:7" outlineLevel="1" x14ac:dyDescent="0.2">
      <c r="A93" s="148" t="s">
        <v>961</v>
      </c>
      <c r="B93" s="1548"/>
      <c r="C93" s="415">
        <v>85</v>
      </c>
      <c r="D93" s="471"/>
      <c r="E93" s="475">
        <f>$E$13</f>
        <v>0</v>
      </c>
      <c r="F93" s="473">
        <f t="shared" si="1"/>
        <v>0</v>
      </c>
    </row>
    <row r="94" spans="1:7" outlineLevel="1" x14ac:dyDescent="0.2">
      <c r="A94" s="416" t="s">
        <v>963</v>
      </c>
      <c r="B94" s="1548"/>
      <c r="C94" s="415">
        <v>86</v>
      </c>
      <c r="D94" s="471"/>
      <c r="E94" s="475">
        <f>$E$14</f>
        <v>0</v>
      </c>
      <c r="F94" s="473">
        <f t="shared" si="1"/>
        <v>0</v>
      </c>
    </row>
    <row r="95" spans="1:7" outlineLevel="1" x14ac:dyDescent="0.2">
      <c r="A95" s="416" t="s">
        <v>964</v>
      </c>
      <c r="B95" s="1548"/>
      <c r="C95" s="415">
        <v>87</v>
      </c>
      <c r="D95" s="471"/>
      <c r="E95" s="475">
        <f>$E$15</f>
        <v>0</v>
      </c>
      <c r="F95" s="473">
        <f t="shared" si="1"/>
        <v>0</v>
      </c>
    </row>
    <row r="96" spans="1:7" outlineLevel="1" x14ac:dyDescent="0.2">
      <c r="A96" s="416" t="s">
        <v>965</v>
      </c>
      <c r="B96" s="1548"/>
      <c r="C96" s="415">
        <v>88</v>
      </c>
      <c r="D96" s="471"/>
      <c r="E96" s="475">
        <f>$E$16</f>
        <v>0</v>
      </c>
      <c r="F96" s="473">
        <f t="shared" si="1"/>
        <v>0</v>
      </c>
    </row>
    <row r="97" spans="1:7" outlineLevel="1" x14ac:dyDescent="0.2">
      <c r="A97" s="416" t="s">
        <v>966</v>
      </c>
      <c r="B97" s="1548"/>
      <c r="C97" s="415">
        <v>89</v>
      </c>
      <c r="D97" s="471"/>
      <c r="E97" s="475">
        <f>$E$17</f>
        <v>0</v>
      </c>
      <c r="F97" s="473">
        <f t="shared" si="1"/>
        <v>0</v>
      </c>
    </row>
    <row r="98" spans="1:7" outlineLevel="1" x14ac:dyDescent="0.2">
      <c r="A98" s="416" t="s">
        <v>967</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959</v>
      </c>
      <c r="B100" s="415"/>
      <c r="C100" s="415">
        <v>92</v>
      </c>
      <c r="D100" s="471"/>
      <c r="E100" s="475">
        <f>$E$10</f>
        <v>0</v>
      </c>
      <c r="F100" s="473">
        <f t="shared" ref="F100:F157" si="2">D100*E100</f>
        <v>0</v>
      </c>
    </row>
    <row r="101" spans="1:7" outlineLevel="1" x14ac:dyDescent="0.2">
      <c r="A101" s="416" t="s">
        <v>960</v>
      </c>
      <c r="B101" s="415"/>
      <c r="C101" s="415">
        <v>93</v>
      </c>
      <c r="D101" s="471"/>
      <c r="E101" s="475">
        <f>$E$11</f>
        <v>0</v>
      </c>
      <c r="F101" s="473">
        <f t="shared" si="2"/>
        <v>0</v>
      </c>
    </row>
    <row r="102" spans="1:7" outlineLevel="1" x14ac:dyDescent="0.2">
      <c r="A102" s="416" t="s">
        <v>962</v>
      </c>
      <c r="B102" s="415"/>
      <c r="C102" s="415">
        <v>94</v>
      </c>
      <c r="D102" s="471"/>
      <c r="E102" s="475">
        <f>$E$12</f>
        <v>0</v>
      </c>
      <c r="F102" s="473">
        <f t="shared" si="2"/>
        <v>0</v>
      </c>
    </row>
    <row r="103" spans="1:7" outlineLevel="1" x14ac:dyDescent="0.2">
      <c r="A103" s="148" t="s">
        <v>961</v>
      </c>
      <c r="B103" s="415"/>
      <c r="C103" s="415">
        <v>95</v>
      </c>
      <c r="D103" s="471"/>
      <c r="E103" s="475">
        <f>$E$13</f>
        <v>0</v>
      </c>
      <c r="F103" s="473">
        <f t="shared" si="2"/>
        <v>0</v>
      </c>
    </row>
    <row r="104" spans="1:7" outlineLevel="1" x14ac:dyDescent="0.2">
      <c r="A104" s="416" t="s">
        <v>963</v>
      </c>
      <c r="B104" s="415"/>
      <c r="C104" s="415">
        <v>96</v>
      </c>
      <c r="D104" s="471"/>
      <c r="E104" s="475">
        <f>$E$14</f>
        <v>0</v>
      </c>
      <c r="F104" s="473">
        <f t="shared" si="2"/>
        <v>0</v>
      </c>
    </row>
    <row r="105" spans="1:7" outlineLevel="1" x14ac:dyDescent="0.2">
      <c r="A105" s="416" t="s">
        <v>964</v>
      </c>
      <c r="B105" s="415"/>
      <c r="C105" s="415">
        <v>97</v>
      </c>
      <c r="D105" s="471"/>
      <c r="E105" s="475">
        <f>$E$15</f>
        <v>0</v>
      </c>
      <c r="F105" s="473">
        <f t="shared" si="2"/>
        <v>0</v>
      </c>
    </row>
    <row r="106" spans="1:7" outlineLevel="1" x14ac:dyDescent="0.2">
      <c r="A106" s="416" t="s">
        <v>965</v>
      </c>
      <c r="B106" s="415"/>
      <c r="C106" s="415">
        <v>98</v>
      </c>
      <c r="D106" s="471"/>
      <c r="E106" s="475">
        <f>$E$16</f>
        <v>0</v>
      </c>
      <c r="F106" s="473">
        <f t="shared" si="2"/>
        <v>0</v>
      </c>
    </row>
    <row r="107" spans="1:7" outlineLevel="1" x14ac:dyDescent="0.2">
      <c r="A107" s="416" t="s">
        <v>966</v>
      </c>
      <c r="B107" s="415"/>
      <c r="C107" s="415">
        <v>99</v>
      </c>
      <c r="D107" s="471"/>
      <c r="E107" s="475">
        <f>$E$17</f>
        <v>0</v>
      </c>
      <c r="F107" s="473">
        <f t="shared" si="2"/>
        <v>0</v>
      </c>
    </row>
    <row r="108" spans="1:7" outlineLevel="1" x14ac:dyDescent="0.2">
      <c r="A108" s="416" t="s">
        <v>967</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959</v>
      </c>
      <c r="B110" s="1547"/>
      <c r="C110" s="415">
        <v>102</v>
      </c>
      <c r="D110" s="471"/>
      <c r="E110" s="475">
        <f>$E$10</f>
        <v>0</v>
      </c>
      <c r="F110" s="473">
        <f t="shared" si="2"/>
        <v>0</v>
      </c>
    </row>
    <row r="111" spans="1:7" outlineLevel="1" x14ac:dyDescent="0.2">
      <c r="A111" s="416" t="s">
        <v>960</v>
      </c>
      <c r="B111" s="1548"/>
      <c r="C111" s="415">
        <v>103</v>
      </c>
      <c r="D111" s="471"/>
      <c r="E111" s="475">
        <f>$E$11</f>
        <v>0</v>
      </c>
      <c r="F111" s="473">
        <f t="shared" si="2"/>
        <v>0</v>
      </c>
    </row>
    <row r="112" spans="1:7" outlineLevel="1" x14ac:dyDescent="0.2">
      <c r="A112" s="416" t="s">
        <v>962</v>
      </c>
      <c r="B112" s="1548"/>
      <c r="C112" s="415">
        <v>104</v>
      </c>
      <c r="D112" s="471"/>
      <c r="E112" s="475">
        <f>$E$12</f>
        <v>0</v>
      </c>
      <c r="F112" s="473">
        <f t="shared" si="2"/>
        <v>0</v>
      </c>
    </row>
    <row r="113" spans="1:6" outlineLevel="1" x14ac:dyDescent="0.2">
      <c r="A113" s="148" t="s">
        <v>961</v>
      </c>
      <c r="B113" s="1548"/>
      <c r="C113" s="415">
        <v>105</v>
      </c>
      <c r="D113" s="471"/>
      <c r="E113" s="475">
        <f>$E$13</f>
        <v>0</v>
      </c>
      <c r="F113" s="473">
        <f t="shared" si="2"/>
        <v>0</v>
      </c>
    </row>
    <row r="114" spans="1:6" outlineLevel="1" x14ac:dyDescent="0.2">
      <c r="A114" s="416" t="s">
        <v>963</v>
      </c>
      <c r="B114" s="1548"/>
      <c r="C114" s="415">
        <v>106</v>
      </c>
      <c r="D114" s="471"/>
      <c r="E114" s="475">
        <f>$E$14</f>
        <v>0</v>
      </c>
      <c r="F114" s="473">
        <f t="shared" si="2"/>
        <v>0</v>
      </c>
    </row>
    <row r="115" spans="1:6" outlineLevel="1" x14ac:dyDescent="0.2">
      <c r="A115" s="416" t="s">
        <v>964</v>
      </c>
      <c r="B115" s="1548"/>
      <c r="C115" s="415">
        <v>107</v>
      </c>
      <c r="D115" s="471"/>
      <c r="E115" s="475">
        <f>$E$15</f>
        <v>0</v>
      </c>
      <c r="F115" s="473">
        <f t="shared" si="2"/>
        <v>0</v>
      </c>
    </row>
    <row r="116" spans="1:6" outlineLevel="1" x14ac:dyDescent="0.2">
      <c r="A116" s="416" t="s">
        <v>965</v>
      </c>
      <c r="B116" s="1548"/>
      <c r="C116" s="415">
        <v>108</v>
      </c>
      <c r="D116" s="471"/>
      <c r="E116" s="475">
        <f>$E$16</f>
        <v>0</v>
      </c>
      <c r="F116" s="473">
        <f t="shared" si="2"/>
        <v>0</v>
      </c>
    </row>
    <row r="117" spans="1:6" outlineLevel="1" x14ac:dyDescent="0.2">
      <c r="A117" s="416" t="s">
        <v>966</v>
      </c>
      <c r="B117" s="1548"/>
      <c r="C117" s="415">
        <v>109</v>
      </c>
      <c r="D117" s="471"/>
      <c r="E117" s="475">
        <f>$E$17</f>
        <v>0</v>
      </c>
      <c r="F117" s="473">
        <f t="shared" si="2"/>
        <v>0</v>
      </c>
    </row>
    <row r="118" spans="1:6" outlineLevel="1" x14ac:dyDescent="0.2">
      <c r="A118" s="416" t="s">
        <v>967</v>
      </c>
      <c r="B118" s="1549"/>
      <c r="C118" s="415">
        <v>110</v>
      </c>
      <c r="D118" s="474"/>
      <c r="E118" s="475"/>
      <c r="F118" s="432"/>
    </row>
    <row r="119" spans="1:6" ht="25.5" x14ac:dyDescent="0.2">
      <c r="A119" s="414" t="s">
        <v>1092</v>
      </c>
      <c r="B119" s="415"/>
      <c r="C119" s="415">
        <v>111</v>
      </c>
      <c r="D119" s="468"/>
      <c r="E119" s="469"/>
      <c r="F119" s="470">
        <f>SUM(F120:F128)</f>
        <v>0</v>
      </c>
    </row>
    <row r="120" spans="1:6" outlineLevel="1" x14ac:dyDescent="0.2">
      <c r="A120" s="416" t="s">
        <v>959</v>
      </c>
      <c r="B120" s="415"/>
      <c r="C120" s="415">
        <v>112</v>
      </c>
      <c r="D120" s="471"/>
      <c r="E120" s="475">
        <f>$E$10</f>
        <v>0</v>
      </c>
      <c r="F120" s="473">
        <f t="shared" si="2"/>
        <v>0</v>
      </c>
    </row>
    <row r="121" spans="1:6" outlineLevel="1" x14ac:dyDescent="0.2">
      <c r="A121" s="416" t="s">
        <v>960</v>
      </c>
      <c r="B121" s="415"/>
      <c r="C121" s="415">
        <v>113</v>
      </c>
      <c r="D121" s="471"/>
      <c r="E121" s="475">
        <f>$E$11</f>
        <v>0</v>
      </c>
      <c r="F121" s="473">
        <f t="shared" si="2"/>
        <v>0</v>
      </c>
    </row>
    <row r="122" spans="1:6" outlineLevel="1" x14ac:dyDescent="0.2">
      <c r="A122" s="416" t="s">
        <v>962</v>
      </c>
      <c r="B122" s="415"/>
      <c r="C122" s="415">
        <v>114</v>
      </c>
      <c r="D122" s="471"/>
      <c r="E122" s="475">
        <f>$E$12</f>
        <v>0</v>
      </c>
      <c r="F122" s="473">
        <f t="shared" si="2"/>
        <v>0</v>
      </c>
    </row>
    <row r="123" spans="1:6" outlineLevel="1" x14ac:dyDescent="0.2">
      <c r="A123" s="148" t="s">
        <v>961</v>
      </c>
      <c r="B123" s="415"/>
      <c r="C123" s="415">
        <v>115</v>
      </c>
      <c r="D123" s="471"/>
      <c r="E123" s="475">
        <f>$E$13</f>
        <v>0</v>
      </c>
      <c r="F123" s="473">
        <f t="shared" si="2"/>
        <v>0</v>
      </c>
    </row>
    <row r="124" spans="1:6" outlineLevel="1" x14ac:dyDescent="0.2">
      <c r="A124" s="416" t="s">
        <v>963</v>
      </c>
      <c r="B124" s="415"/>
      <c r="C124" s="415">
        <v>116</v>
      </c>
      <c r="D124" s="471"/>
      <c r="E124" s="475">
        <f>$E$14</f>
        <v>0</v>
      </c>
      <c r="F124" s="473">
        <f t="shared" si="2"/>
        <v>0</v>
      </c>
    </row>
    <row r="125" spans="1:6" outlineLevel="1" x14ac:dyDescent="0.2">
      <c r="A125" s="416" t="s">
        <v>964</v>
      </c>
      <c r="B125" s="415"/>
      <c r="C125" s="415">
        <v>117</v>
      </c>
      <c r="D125" s="471"/>
      <c r="E125" s="475">
        <f>$E$15</f>
        <v>0</v>
      </c>
      <c r="F125" s="473">
        <f t="shared" si="2"/>
        <v>0</v>
      </c>
    </row>
    <row r="126" spans="1:6" outlineLevel="1" x14ac:dyDescent="0.2">
      <c r="A126" s="416" t="s">
        <v>965</v>
      </c>
      <c r="B126" s="415"/>
      <c r="C126" s="415">
        <v>118</v>
      </c>
      <c r="D126" s="471"/>
      <c r="E126" s="475">
        <f>$E$16</f>
        <v>0</v>
      </c>
      <c r="F126" s="473">
        <f t="shared" si="2"/>
        <v>0</v>
      </c>
    </row>
    <row r="127" spans="1:6" outlineLevel="1" x14ac:dyDescent="0.2">
      <c r="A127" s="416" t="s">
        <v>966</v>
      </c>
      <c r="B127" s="415"/>
      <c r="C127" s="415">
        <v>119</v>
      </c>
      <c r="D127" s="471"/>
      <c r="E127" s="475">
        <f>$E$17</f>
        <v>0</v>
      </c>
      <c r="F127" s="473">
        <f t="shared" si="2"/>
        <v>0</v>
      </c>
    </row>
    <row r="128" spans="1:6" outlineLevel="1" x14ac:dyDescent="0.2">
      <c r="A128" s="416" t="s">
        <v>967</v>
      </c>
      <c r="B128" s="415"/>
      <c r="C128" s="415">
        <v>120</v>
      </c>
      <c r="D128" s="474"/>
      <c r="E128" s="475"/>
      <c r="F128" s="432"/>
    </row>
    <row r="129" spans="1:7" ht="38.25" x14ac:dyDescent="0.2">
      <c r="A129" s="414" t="s">
        <v>1093</v>
      </c>
      <c r="B129" s="415"/>
      <c r="C129" s="415">
        <v>121</v>
      </c>
      <c r="D129" s="468"/>
      <c r="E129" s="469"/>
      <c r="F129" s="470">
        <f>SUM(F130:F138)</f>
        <v>0</v>
      </c>
    </row>
    <row r="130" spans="1:7" outlineLevel="1" x14ac:dyDescent="0.2">
      <c r="A130" s="416" t="s">
        <v>959</v>
      </c>
      <c r="B130" s="415"/>
      <c r="C130" s="415">
        <v>122</v>
      </c>
      <c r="D130" s="471"/>
      <c r="E130" s="475">
        <f>$E$10</f>
        <v>0</v>
      </c>
      <c r="F130" s="473">
        <f t="shared" si="2"/>
        <v>0</v>
      </c>
    </row>
    <row r="131" spans="1:7" outlineLevel="1" x14ac:dyDescent="0.2">
      <c r="A131" s="416" t="s">
        <v>960</v>
      </c>
      <c r="B131" s="415"/>
      <c r="C131" s="415">
        <v>123</v>
      </c>
      <c r="D131" s="471"/>
      <c r="E131" s="475">
        <f>$E$11</f>
        <v>0</v>
      </c>
      <c r="F131" s="473">
        <f t="shared" si="2"/>
        <v>0</v>
      </c>
    </row>
    <row r="132" spans="1:7" outlineLevel="1" x14ac:dyDescent="0.2">
      <c r="A132" s="416" t="s">
        <v>962</v>
      </c>
      <c r="B132" s="415"/>
      <c r="C132" s="415">
        <v>124</v>
      </c>
      <c r="D132" s="471"/>
      <c r="E132" s="475">
        <f>$E$12</f>
        <v>0</v>
      </c>
      <c r="F132" s="473">
        <f t="shared" si="2"/>
        <v>0</v>
      </c>
    </row>
    <row r="133" spans="1:7" outlineLevel="1" x14ac:dyDescent="0.2">
      <c r="A133" s="148" t="s">
        <v>961</v>
      </c>
      <c r="B133" s="415"/>
      <c r="C133" s="415">
        <v>125</v>
      </c>
      <c r="D133" s="471"/>
      <c r="E133" s="475">
        <f>$E$13</f>
        <v>0</v>
      </c>
      <c r="F133" s="473">
        <f t="shared" si="2"/>
        <v>0</v>
      </c>
    </row>
    <row r="134" spans="1:7" outlineLevel="1" x14ac:dyDescent="0.2">
      <c r="A134" s="416" t="s">
        <v>963</v>
      </c>
      <c r="B134" s="415"/>
      <c r="C134" s="415">
        <v>126</v>
      </c>
      <c r="D134" s="471"/>
      <c r="E134" s="475">
        <f>$E$14</f>
        <v>0</v>
      </c>
      <c r="F134" s="473">
        <f t="shared" si="2"/>
        <v>0</v>
      </c>
    </row>
    <row r="135" spans="1:7" outlineLevel="1" x14ac:dyDescent="0.2">
      <c r="A135" s="416" t="s">
        <v>964</v>
      </c>
      <c r="B135" s="415"/>
      <c r="C135" s="415">
        <v>127</v>
      </c>
      <c r="D135" s="471"/>
      <c r="E135" s="475">
        <f>$E$15</f>
        <v>0</v>
      </c>
      <c r="F135" s="473">
        <f t="shared" si="2"/>
        <v>0</v>
      </c>
    </row>
    <row r="136" spans="1:7" outlineLevel="1" x14ac:dyDescent="0.2">
      <c r="A136" s="416" t="s">
        <v>965</v>
      </c>
      <c r="B136" s="415"/>
      <c r="C136" s="415">
        <v>128</v>
      </c>
      <c r="D136" s="471"/>
      <c r="E136" s="475">
        <f>$E$16</f>
        <v>0</v>
      </c>
      <c r="F136" s="473">
        <f t="shared" si="2"/>
        <v>0</v>
      </c>
    </row>
    <row r="137" spans="1:7" outlineLevel="1" x14ac:dyDescent="0.2">
      <c r="A137" s="416" t="s">
        <v>966</v>
      </c>
      <c r="B137" s="415"/>
      <c r="C137" s="415">
        <v>129</v>
      </c>
      <c r="D137" s="471"/>
      <c r="E137" s="475">
        <f>$E$17</f>
        <v>0</v>
      </c>
      <c r="F137" s="473">
        <f t="shared" si="2"/>
        <v>0</v>
      </c>
    </row>
    <row r="138" spans="1:7" outlineLevel="1" x14ac:dyDescent="0.2">
      <c r="A138" s="416" t="s">
        <v>967</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959</v>
      </c>
      <c r="B140" s="415"/>
      <c r="C140" s="415">
        <v>132</v>
      </c>
      <c r="D140" s="471"/>
      <c r="E140" s="475">
        <f>$E$10</f>
        <v>0</v>
      </c>
      <c r="F140" s="473">
        <f t="shared" si="2"/>
        <v>0</v>
      </c>
    </row>
    <row r="141" spans="1:7" outlineLevel="1" x14ac:dyDescent="0.2">
      <c r="A141" s="416" t="s">
        <v>960</v>
      </c>
      <c r="B141" s="415"/>
      <c r="C141" s="415">
        <v>133</v>
      </c>
      <c r="D141" s="471"/>
      <c r="E141" s="475">
        <f>$E$11</f>
        <v>0</v>
      </c>
      <c r="F141" s="473">
        <f t="shared" si="2"/>
        <v>0</v>
      </c>
    </row>
    <row r="142" spans="1:7" outlineLevel="1" x14ac:dyDescent="0.2">
      <c r="A142" s="416" t="s">
        <v>962</v>
      </c>
      <c r="B142" s="415"/>
      <c r="C142" s="415">
        <v>134</v>
      </c>
      <c r="D142" s="471"/>
      <c r="E142" s="475">
        <f>$E$12</f>
        <v>0</v>
      </c>
      <c r="F142" s="473">
        <f t="shared" si="2"/>
        <v>0</v>
      </c>
    </row>
    <row r="143" spans="1:7" outlineLevel="1" x14ac:dyDescent="0.2">
      <c r="A143" s="148" t="s">
        <v>961</v>
      </c>
      <c r="B143" s="415"/>
      <c r="C143" s="415">
        <v>135</v>
      </c>
      <c r="D143" s="471"/>
      <c r="E143" s="475">
        <f>$E$13</f>
        <v>0</v>
      </c>
      <c r="F143" s="473">
        <f t="shared" si="2"/>
        <v>0</v>
      </c>
    </row>
    <row r="144" spans="1:7" outlineLevel="1" x14ac:dyDescent="0.2">
      <c r="A144" s="416" t="s">
        <v>963</v>
      </c>
      <c r="B144" s="415"/>
      <c r="C144" s="415">
        <v>136</v>
      </c>
      <c r="D144" s="471"/>
      <c r="E144" s="475">
        <f>$E$14</f>
        <v>0</v>
      </c>
      <c r="F144" s="473">
        <f t="shared" si="2"/>
        <v>0</v>
      </c>
    </row>
    <row r="145" spans="1:8" outlineLevel="1" x14ac:dyDescent="0.2">
      <c r="A145" s="416" t="s">
        <v>964</v>
      </c>
      <c r="B145" s="415"/>
      <c r="C145" s="415">
        <v>137</v>
      </c>
      <c r="D145" s="471"/>
      <c r="E145" s="475">
        <f>$E$15</f>
        <v>0</v>
      </c>
      <c r="F145" s="473">
        <f t="shared" si="2"/>
        <v>0</v>
      </c>
    </row>
    <row r="146" spans="1:8" outlineLevel="1" x14ac:dyDescent="0.2">
      <c r="A146" s="416" t="s">
        <v>965</v>
      </c>
      <c r="B146" s="415"/>
      <c r="C146" s="415">
        <v>138</v>
      </c>
      <c r="D146" s="471"/>
      <c r="E146" s="475">
        <f>$E$16</f>
        <v>0</v>
      </c>
      <c r="F146" s="473">
        <f t="shared" si="2"/>
        <v>0</v>
      </c>
    </row>
    <row r="147" spans="1:8" outlineLevel="1" x14ac:dyDescent="0.2">
      <c r="A147" s="416" t="s">
        <v>966</v>
      </c>
      <c r="B147" s="415"/>
      <c r="C147" s="415">
        <v>139</v>
      </c>
      <c r="D147" s="471"/>
      <c r="E147" s="475">
        <f>$E$17</f>
        <v>0</v>
      </c>
      <c r="F147" s="473">
        <f t="shared" si="2"/>
        <v>0</v>
      </c>
    </row>
    <row r="148" spans="1:8" outlineLevel="1" x14ac:dyDescent="0.2">
      <c r="A148" s="416" t="s">
        <v>967</v>
      </c>
      <c r="B148" s="415"/>
      <c r="C148" s="415">
        <v>140</v>
      </c>
      <c r="D148" s="474"/>
      <c r="E148" s="475"/>
      <c r="F148" s="432"/>
    </row>
    <row r="149" spans="1:8" x14ac:dyDescent="0.2">
      <c r="A149" s="414" t="s">
        <v>1094</v>
      </c>
      <c r="B149" s="415"/>
      <c r="C149" s="415">
        <v>141</v>
      </c>
      <c r="D149" s="468"/>
      <c r="E149" s="469"/>
      <c r="F149" s="470">
        <f>SUM(F150:F158)</f>
        <v>0</v>
      </c>
    </row>
    <row r="150" spans="1:8" outlineLevel="1" x14ac:dyDescent="0.2">
      <c r="A150" s="416" t="s">
        <v>959</v>
      </c>
      <c r="B150" s="415"/>
      <c r="C150" s="415">
        <v>142</v>
      </c>
      <c r="D150" s="471"/>
      <c r="E150" s="475">
        <f>$E$10</f>
        <v>0</v>
      </c>
      <c r="F150" s="473">
        <f t="shared" si="2"/>
        <v>0</v>
      </c>
      <c r="G150" s="789" t="str">
        <f>IF(F150=i.04155в!M412,"",F150-i.04155в!M412)</f>
        <v/>
      </c>
      <c r="H150" s="410"/>
    </row>
    <row r="151" spans="1:8" outlineLevel="1" x14ac:dyDescent="0.2">
      <c r="A151" s="416" t="s">
        <v>960</v>
      </c>
      <c r="B151" s="415"/>
      <c r="C151" s="415">
        <v>143</v>
      </c>
      <c r="D151" s="471"/>
      <c r="E151" s="475">
        <f>$E$11</f>
        <v>0</v>
      </c>
      <c r="F151" s="473">
        <f t="shared" si="2"/>
        <v>0</v>
      </c>
      <c r="G151" s="789" t="str">
        <f>IF(F151=i.04155в!M413,"",F151-i.04155в!M413)</f>
        <v/>
      </c>
      <c r="H151" s="410"/>
    </row>
    <row r="152" spans="1:8" outlineLevel="1" x14ac:dyDescent="0.2">
      <c r="A152" s="416" t="s">
        <v>962</v>
      </c>
      <c r="B152" s="415"/>
      <c r="C152" s="415">
        <v>144</v>
      </c>
      <c r="D152" s="471"/>
      <c r="E152" s="475">
        <f>$E$12</f>
        <v>0</v>
      </c>
      <c r="F152" s="473">
        <f t="shared" si="2"/>
        <v>0</v>
      </c>
      <c r="G152" s="789" t="str">
        <f>IF(F152=i.04155в!M414,"",F152-i.04155в!M414)</f>
        <v/>
      </c>
      <c r="H152" s="410"/>
    </row>
    <row r="153" spans="1:8" outlineLevel="1" x14ac:dyDescent="0.2">
      <c r="A153" s="148" t="s">
        <v>961</v>
      </c>
      <c r="B153" s="415"/>
      <c r="C153" s="415">
        <v>145</v>
      </c>
      <c r="D153" s="471"/>
      <c r="E153" s="475">
        <f>$E$13</f>
        <v>0</v>
      </c>
      <c r="F153" s="473">
        <f t="shared" si="2"/>
        <v>0</v>
      </c>
      <c r="G153" s="789" t="str">
        <f>IF(F153=i.04155в!M415,"",F153-i.04155в!M415)</f>
        <v/>
      </c>
    </row>
    <row r="154" spans="1:8" outlineLevel="1" x14ac:dyDescent="0.2">
      <c r="A154" s="416" t="s">
        <v>963</v>
      </c>
      <c r="B154" s="415"/>
      <c r="C154" s="415">
        <v>146</v>
      </c>
      <c r="D154" s="471"/>
      <c r="E154" s="475">
        <f>$E$14</f>
        <v>0</v>
      </c>
      <c r="F154" s="473">
        <f t="shared" si="2"/>
        <v>0</v>
      </c>
      <c r="G154" s="789" t="str">
        <f>IF(F154=i.04155в!M416,"",F154-i.04155в!M416)</f>
        <v/>
      </c>
      <c r="H154" s="410"/>
    </row>
    <row r="155" spans="1:8" outlineLevel="1" x14ac:dyDescent="0.2">
      <c r="A155" s="416" t="s">
        <v>964</v>
      </c>
      <c r="B155" s="415"/>
      <c r="C155" s="415">
        <v>147</v>
      </c>
      <c r="D155" s="471"/>
      <c r="E155" s="475">
        <f>$E$15</f>
        <v>0</v>
      </c>
      <c r="F155" s="473">
        <f t="shared" si="2"/>
        <v>0</v>
      </c>
      <c r="G155" s="789" t="str">
        <f>IF(F155=i.04155в!M417,"",F155-i.04155в!M417)</f>
        <v/>
      </c>
      <c r="H155" s="410"/>
    </row>
    <row r="156" spans="1:8" outlineLevel="1" x14ac:dyDescent="0.2">
      <c r="A156" s="416" t="s">
        <v>965</v>
      </c>
      <c r="B156" s="415"/>
      <c r="C156" s="415">
        <v>148</v>
      </c>
      <c r="D156" s="471"/>
      <c r="E156" s="475">
        <f>$E$16</f>
        <v>0</v>
      </c>
      <c r="F156" s="473">
        <f t="shared" si="2"/>
        <v>0</v>
      </c>
      <c r="G156" s="789" t="str">
        <f>IF(F156=i.04155в!M418,"",F156-i.04155в!M418)</f>
        <v/>
      </c>
      <c r="H156" s="410"/>
    </row>
    <row r="157" spans="1:8" outlineLevel="1" x14ac:dyDescent="0.2">
      <c r="A157" s="416" t="s">
        <v>966</v>
      </c>
      <c r="B157" s="415"/>
      <c r="C157" s="415">
        <v>149</v>
      </c>
      <c r="D157" s="471"/>
      <c r="E157" s="475">
        <f>$E$17</f>
        <v>0</v>
      </c>
      <c r="F157" s="473">
        <f t="shared" si="2"/>
        <v>0</v>
      </c>
      <c r="G157" s="789" t="str">
        <f>IF(F157=i.04155в!M419,"",F157-i.04155в!M419)</f>
        <v/>
      </c>
      <c r="H157" s="410"/>
    </row>
    <row r="158" spans="1:8" outlineLevel="1" x14ac:dyDescent="0.2">
      <c r="A158" s="416" t="s">
        <v>967</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1469</v>
      </c>
      <c r="D163" s="149"/>
      <c r="E163" s="149"/>
      <c r="F163" s="149"/>
    </row>
    <row r="164" spans="1:7" ht="30.95" customHeight="1" x14ac:dyDescent="0.2">
      <c r="A164" s="1534" t="s">
        <v>1492</v>
      </c>
      <c r="B164" s="1534"/>
      <c r="C164" s="1534"/>
      <c r="D164" s="1534"/>
      <c r="E164" s="1534"/>
      <c r="F164" s="1534"/>
    </row>
    <row r="165" spans="1:7" x14ac:dyDescent="0.2">
      <c r="A165" s="298" t="s">
        <v>1493</v>
      </c>
      <c r="D165" s="149"/>
      <c r="E165" s="149"/>
      <c r="F165" s="149"/>
    </row>
    <row r="166" spans="1:7" x14ac:dyDescent="0.2">
      <c r="A166" s="423"/>
      <c r="D166" s="149"/>
      <c r="E166" s="149"/>
      <c r="F166" s="149"/>
    </row>
    <row r="167" spans="1:7" x14ac:dyDescent="0.2">
      <c r="A167" s="694" t="s">
        <v>1470</v>
      </c>
      <c r="B167" s="694" t="s">
        <v>1471</v>
      </c>
      <c r="D167" s="149"/>
      <c r="E167" s="149"/>
      <c r="F167" s="149"/>
    </row>
    <row r="168" spans="1:7" x14ac:dyDescent="0.2">
      <c r="A168" s="421" t="s">
        <v>1472</v>
      </c>
      <c r="B168" s="694"/>
      <c r="D168" s="149"/>
      <c r="E168" s="149"/>
      <c r="F168" s="149"/>
    </row>
    <row r="169" spans="1:7" x14ac:dyDescent="0.2">
      <c r="A169" s="421" t="s">
        <v>1473</v>
      </c>
      <c r="B169" s="695"/>
      <c r="D169" s="149"/>
      <c r="E169" s="149"/>
      <c r="F169" s="149"/>
    </row>
    <row r="170" spans="1:7" x14ac:dyDescent="0.2">
      <c r="A170" s="421" t="s">
        <v>1474</v>
      </c>
      <c r="B170" s="696"/>
      <c r="D170" s="149"/>
      <c r="E170" s="149"/>
      <c r="F170" s="149"/>
    </row>
    <row r="171" spans="1:7" x14ac:dyDescent="0.2">
      <c r="A171" s="421" t="s">
        <v>1475</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1823</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1824</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1823</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1824</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1823</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1824</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1823</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1824</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1939</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1991</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1992</v>
      </c>
      <c r="E7" s="1123" t="s">
        <v>1971</v>
      </c>
      <c r="F7" s="1123" t="s">
        <v>1972</v>
      </c>
      <c r="G7" s="1123" t="s">
        <v>851</v>
      </c>
    </row>
    <row r="8" spans="1:8" x14ac:dyDescent="0.25">
      <c r="A8" s="1124" t="s">
        <v>260</v>
      </c>
      <c r="B8" s="1125" t="s">
        <v>261</v>
      </c>
      <c r="C8" s="1125" t="s">
        <v>272</v>
      </c>
      <c r="D8" s="1125">
        <v>1</v>
      </c>
      <c r="E8" s="1124">
        <v>2</v>
      </c>
      <c r="F8" s="1124">
        <v>3</v>
      </c>
      <c r="G8" s="1126" t="s">
        <v>1993</v>
      </c>
    </row>
    <row r="9" spans="1:8" ht="25.5" x14ac:dyDescent="0.25">
      <c r="A9" s="1127">
        <v>1</v>
      </c>
      <c r="B9" s="1128" t="s">
        <v>1994</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1240</v>
      </c>
      <c r="C10" s="778">
        <v>2</v>
      </c>
      <c r="D10" s="1339"/>
      <c r="E10" s="1340"/>
      <c r="F10" s="1340"/>
      <c r="G10" s="1132">
        <f t="shared" ref="G10:G29" si="0">SUM(D10:F10)</f>
        <v>0</v>
      </c>
      <c r="H10" s="1192" t="str">
        <f>IF(G10-i.04108!H12+i.04108!L12=0,"",G10-i.04108!H12+i.04108!L12)</f>
        <v/>
      </c>
    </row>
    <row r="11" spans="1:8" x14ac:dyDescent="0.25">
      <c r="A11" s="1133" t="s">
        <v>275</v>
      </c>
      <c r="B11" s="1134" t="s">
        <v>1241</v>
      </c>
      <c r="C11" s="778">
        <v>3</v>
      </c>
      <c r="D11" s="1339"/>
      <c r="E11" s="1340"/>
      <c r="F11" s="1340"/>
      <c r="G11" s="1132">
        <f t="shared" si="0"/>
        <v>0</v>
      </c>
      <c r="H11" s="1192" t="str">
        <f>IF(G11-i.04108!H13+i.04108!L13=0,"",G11-i.04108!H13+i.04108!L13)</f>
        <v/>
      </c>
    </row>
    <row r="12" spans="1:8" x14ac:dyDescent="0.25">
      <c r="A12" s="1133">
        <v>1.2</v>
      </c>
      <c r="B12" s="1134" t="s">
        <v>1242</v>
      </c>
      <c r="C12" s="778">
        <v>4</v>
      </c>
      <c r="D12" s="1339"/>
      <c r="E12" s="1340"/>
      <c r="F12" s="1340"/>
      <c r="G12" s="1132">
        <f t="shared" si="0"/>
        <v>0</v>
      </c>
      <c r="H12" s="1192" t="str">
        <f>IF(G12-i.04108!H14+i.04108!L14=0,"",G12-i.04108!H14+i.04108!L14)</f>
        <v/>
      </c>
    </row>
    <row r="13" spans="1:8" x14ac:dyDescent="0.25">
      <c r="A13" s="1133" t="s">
        <v>290</v>
      </c>
      <c r="B13" s="1134" t="s">
        <v>1241</v>
      </c>
      <c r="C13" s="778">
        <v>5</v>
      </c>
      <c r="D13" s="1339"/>
      <c r="E13" s="1340"/>
      <c r="F13" s="1340"/>
      <c r="G13" s="1132">
        <f t="shared" si="0"/>
        <v>0</v>
      </c>
      <c r="H13" s="1192" t="str">
        <f>IF(G13-i.04108!H15+i.04108!L15=0,"",G13-i.04108!H15+i.04108!L15)</f>
        <v/>
      </c>
    </row>
    <row r="14" spans="1:8" x14ac:dyDescent="0.25">
      <c r="A14" s="1133">
        <v>1.3</v>
      </c>
      <c r="B14" s="1134" t="s">
        <v>1243</v>
      </c>
      <c r="C14" s="778">
        <v>6</v>
      </c>
      <c r="D14" s="1339"/>
      <c r="E14" s="1340"/>
      <c r="F14" s="1340"/>
      <c r="G14" s="1132">
        <f t="shared" si="0"/>
        <v>0</v>
      </c>
      <c r="H14" s="1192" t="str">
        <f>IF(G14-i.04108!H16+i.04108!L16=0,"",G14-i.04108!H16+i.04108!L16)</f>
        <v/>
      </c>
    </row>
    <row r="15" spans="1:8" x14ac:dyDescent="0.25">
      <c r="A15" s="1133">
        <f>+A14+0.1</f>
        <v>1.4000000000000001</v>
      </c>
      <c r="B15" s="1134" t="s">
        <v>1244</v>
      </c>
      <c r="C15" s="778">
        <v>7</v>
      </c>
      <c r="D15" s="1339"/>
      <c r="E15" s="1340"/>
      <c r="F15" s="1340"/>
      <c r="G15" s="1132">
        <f t="shared" si="0"/>
        <v>0</v>
      </c>
      <c r="H15" s="1192" t="str">
        <f>IF(G15-i.04108!H17+i.04108!L17=0,"",G15-i.04108!H17+i.04108!L17)</f>
        <v/>
      </c>
    </row>
    <row r="16" spans="1:8" x14ac:dyDescent="0.25">
      <c r="A16" s="1133">
        <f>+A15+0.1</f>
        <v>1.5000000000000002</v>
      </c>
      <c r="B16" s="1134" t="s">
        <v>1245</v>
      </c>
      <c r="C16" s="778">
        <v>8</v>
      </c>
      <c r="D16" s="1341"/>
      <c r="E16" s="1342"/>
      <c r="F16" s="1342"/>
      <c r="G16" s="1132">
        <f t="shared" si="0"/>
        <v>0</v>
      </c>
      <c r="H16" s="1192" t="str">
        <f>IF(G16-i.04108!H18+i.04108!L18=0,"",G16-i.04108!H18+i.04108!L18)</f>
        <v/>
      </c>
    </row>
    <row r="17" spans="1:8" x14ac:dyDescent="0.25">
      <c r="A17" s="1133">
        <f>+A16+0.1</f>
        <v>1.6000000000000003</v>
      </c>
      <c r="B17" s="1134" t="s">
        <v>1246</v>
      </c>
      <c r="C17" s="778">
        <v>9</v>
      </c>
      <c r="D17" s="1339"/>
      <c r="E17" s="1340"/>
      <c r="F17" s="1340"/>
      <c r="G17" s="1132">
        <f t="shared" si="0"/>
        <v>0</v>
      </c>
      <c r="H17" s="1192" t="str">
        <f>IF(G17-i.04108!H19+i.04108!L19=0,"",G17-i.04108!H19+i.04108!L19)</f>
        <v/>
      </c>
    </row>
    <row r="18" spans="1:8" x14ac:dyDescent="0.25">
      <c r="A18" s="1133">
        <f>+A17+0.1</f>
        <v>1.7000000000000004</v>
      </c>
      <c r="B18" s="1134" t="s">
        <v>1247</v>
      </c>
      <c r="C18" s="778">
        <v>10</v>
      </c>
      <c r="D18" s="1339"/>
      <c r="E18" s="1340"/>
      <c r="F18" s="1340"/>
      <c r="G18" s="1132">
        <f t="shared" si="0"/>
        <v>0</v>
      </c>
      <c r="H18" s="1192" t="str">
        <f>IF(G18-i.04108!H20+i.04108!L20=0,"",G18-i.04108!H20+i.04108!L20)</f>
        <v/>
      </c>
    </row>
    <row r="19" spans="1:8" x14ac:dyDescent="0.25">
      <c r="A19" s="1135" t="s">
        <v>1889</v>
      </c>
      <c r="B19" s="1134" t="s">
        <v>1995</v>
      </c>
      <c r="C19" s="778">
        <v>11</v>
      </c>
      <c r="D19" s="1339"/>
      <c r="E19" s="1340"/>
      <c r="F19" s="1340"/>
      <c r="G19" s="1132">
        <f t="shared" si="0"/>
        <v>0</v>
      </c>
      <c r="H19" s="1192" t="str">
        <f>IF(G19-i.04108!H21+i.04108!L21=0,"",G19-i.04108!H21+i.04108!L21)</f>
        <v/>
      </c>
    </row>
    <row r="20" spans="1:8" x14ac:dyDescent="0.25">
      <c r="A20" s="1133">
        <v>1.8</v>
      </c>
      <c r="B20" s="1134" t="s">
        <v>1248</v>
      </c>
      <c r="C20" s="778">
        <v>12</v>
      </c>
      <c r="D20" s="1339"/>
      <c r="E20" s="1340"/>
      <c r="F20" s="1340"/>
      <c r="G20" s="1132">
        <f t="shared" si="0"/>
        <v>0</v>
      </c>
      <c r="H20" s="1192" t="str">
        <f>IF(G20-i.04108!H22+i.04108!L22=0,"",G20-i.04108!H22+i.04108!L22)</f>
        <v/>
      </c>
    </row>
    <row r="21" spans="1:8" ht="26.25" x14ac:dyDescent="0.25">
      <c r="A21" s="1133">
        <f>+A20+0.1</f>
        <v>1.9000000000000001</v>
      </c>
      <c r="B21" s="1134" t="s">
        <v>1249</v>
      </c>
      <c r="C21" s="778">
        <v>13</v>
      </c>
      <c r="D21" s="1339"/>
      <c r="E21" s="1340"/>
      <c r="F21" s="1340"/>
      <c r="G21" s="1132">
        <f t="shared" si="0"/>
        <v>0</v>
      </c>
      <c r="H21" s="1192" t="str">
        <f>IF(G21-i.04108!H23+i.04108!L23=0,"",G21-i.04108!H23+i.04108!L23)</f>
        <v/>
      </c>
    </row>
    <row r="22" spans="1:8" x14ac:dyDescent="0.25">
      <c r="A22" s="1135">
        <v>1.1000000000000001</v>
      </c>
      <c r="B22" s="1134" t="s">
        <v>1250</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1251</v>
      </c>
      <c r="C23" s="778">
        <v>15</v>
      </c>
      <c r="D23" s="1339"/>
      <c r="E23" s="1340"/>
      <c r="F23" s="1340"/>
      <c r="G23" s="1132">
        <f t="shared" si="0"/>
        <v>0</v>
      </c>
      <c r="H23" s="1192" t="str">
        <f>IF(G23-i.04108!H25+i.04108!L25=0,"",G23-i.04108!H25+i.04108!L25)</f>
        <v/>
      </c>
    </row>
    <row r="24" spans="1:8" x14ac:dyDescent="0.25">
      <c r="A24" s="1135">
        <f t="shared" si="1"/>
        <v>1.1200000000000001</v>
      </c>
      <c r="B24" s="1134" t="s">
        <v>1252</v>
      </c>
      <c r="C24" s="778">
        <v>16</v>
      </c>
      <c r="D24" s="1341"/>
      <c r="E24" s="1342"/>
      <c r="F24" s="1342"/>
      <c r="G24" s="1132">
        <f t="shared" si="0"/>
        <v>0</v>
      </c>
      <c r="H24" s="1192" t="str">
        <f>IF(G24-i.04108!H26+i.04108!L26=0,"",G24-i.04108!H26+i.04108!L26)</f>
        <v/>
      </c>
    </row>
    <row r="25" spans="1:8" x14ac:dyDescent="0.25">
      <c r="A25" s="1135">
        <f t="shared" si="1"/>
        <v>1.1300000000000001</v>
      </c>
      <c r="B25" s="1134" t="s">
        <v>1253</v>
      </c>
      <c r="C25" s="778">
        <v>17</v>
      </c>
      <c r="D25" s="1339"/>
      <c r="E25" s="1340"/>
      <c r="F25" s="1340"/>
      <c r="G25" s="1132">
        <f t="shared" si="0"/>
        <v>0</v>
      </c>
      <c r="H25" s="1192" t="str">
        <f>IF(G25-i.04108!H27+i.04108!L27=0,"",G25-i.04108!H27+i.04108!L27)</f>
        <v/>
      </c>
    </row>
    <row r="26" spans="1:8" ht="26.25" x14ac:dyDescent="0.25">
      <c r="A26" s="1135">
        <f t="shared" si="1"/>
        <v>1.1400000000000001</v>
      </c>
      <c r="B26" s="1134" t="s">
        <v>1254</v>
      </c>
      <c r="C26" s="778">
        <v>18</v>
      </c>
      <c r="D26" s="1339"/>
      <c r="E26" s="1340"/>
      <c r="F26" s="1340"/>
      <c r="G26" s="1132">
        <f t="shared" si="0"/>
        <v>0</v>
      </c>
      <c r="H26" s="1192" t="str">
        <f>IF(G26-i.04108!H28+i.04108!L28=0,"",G26-i.04108!H28+i.04108!L28)</f>
        <v/>
      </c>
    </row>
    <row r="27" spans="1:8" ht="39" x14ac:dyDescent="0.25">
      <c r="A27" s="1135">
        <f t="shared" si="1"/>
        <v>1.1500000000000001</v>
      </c>
      <c r="B27" s="1136" t="s">
        <v>1255</v>
      </c>
      <c r="C27" s="778">
        <v>19</v>
      </c>
      <c r="D27" s="1339"/>
      <c r="E27" s="1340"/>
      <c r="F27" s="1340"/>
      <c r="G27" s="1132">
        <f t="shared" si="0"/>
        <v>0</v>
      </c>
      <c r="H27" s="1192" t="str">
        <f>IF(G27-i.04108!H29+i.04108!L29=0,"",G27-i.04108!H29+i.04108!L29)</f>
        <v/>
      </c>
    </row>
    <row r="28" spans="1:8" ht="26.25" x14ac:dyDescent="0.25">
      <c r="A28" s="1135">
        <f t="shared" si="1"/>
        <v>1.1600000000000001</v>
      </c>
      <c r="B28" s="1134" t="s">
        <v>1256</v>
      </c>
      <c r="C28" s="778">
        <v>20</v>
      </c>
      <c r="D28" s="1339"/>
      <c r="E28" s="1340"/>
      <c r="F28" s="1340"/>
      <c r="G28" s="1132">
        <f t="shared" si="0"/>
        <v>0</v>
      </c>
      <c r="H28" s="1192" t="str">
        <f>IF(G28-i.04108!H30+i.04108!L30=0,"",G28-i.04108!H30+i.04108!L30)</f>
        <v/>
      </c>
    </row>
    <row r="29" spans="1:8" x14ac:dyDescent="0.25">
      <c r="A29" s="1135">
        <f t="shared" si="1"/>
        <v>1.1700000000000002</v>
      </c>
      <c r="B29" s="1137" t="s">
        <v>1258</v>
      </c>
      <c r="C29" s="778">
        <v>21</v>
      </c>
      <c r="D29" s="1339"/>
      <c r="E29" s="1340"/>
      <c r="F29" s="1340"/>
      <c r="G29" s="1132">
        <f t="shared" si="0"/>
        <v>0</v>
      </c>
      <c r="H29" s="1192" t="str">
        <f>IF(G29-i.04108!H31+i.04108!L31=0,"",G29-i.04108!H31+i.04108!L31)</f>
        <v/>
      </c>
    </row>
    <row r="30" spans="1:8" ht="25.5" x14ac:dyDescent="0.25">
      <c r="A30" s="1138">
        <v>2</v>
      </c>
      <c r="B30" s="1128" t="s">
        <v>1996</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1240</v>
      </c>
      <c r="C31" s="778">
        <v>23</v>
      </c>
      <c r="D31" s="1339"/>
      <c r="E31" s="1340"/>
      <c r="F31" s="1340"/>
      <c r="G31" s="1132">
        <f t="shared" ref="G31:G50" si="2">SUM(D31:F31)</f>
        <v>0</v>
      </c>
      <c r="H31" s="1192" t="str">
        <f>IF(G31-i.04109!H12+i.04109!L12=0,"",G31-i.04109!H12+i.04109!L12)</f>
        <v/>
      </c>
    </row>
    <row r="32" spans="1:8" x14ac:dyDescent="0.25">
      <c r="A32" s="1133" t="s">
        <v>323</v>
      </c>
      <c r="B32" s="1134" t="s">
        <v>1241</v>
      </c>
      <c r="C32" s="778">
        <v>24</v>
      </c>
      <c r="D32" s="1339"/>
      <c r="E32" s="1340"/>
      <c r="F32" s="1340"/>
      <c r="G32" s="1132">
        <f t="shared" si="2"/>
        <v>0</v>
      </c>
      <c r="H32" s="1192" t="str">
        <f>IF(G32-i.04109!H13+i.04109!L13=0,"",G32-i.04109!H13+i.04109!L13)</f>
        <v/>
      </c>
    </row>
    <row r="33" spans="1:8" x14ac:dyDescent="0.25">
      <c r="A33" s="1133">
        <v>2.2000000000000002</v>
      </c>
      <c r="B33" s="1134" t="s">
        <v>1242</v>
      </c>
      <c r="C33" s="778">
        <v>25</v>
      </c>
      <c r="D33" s="1339"/>
      <c r="E33" s="1340"/>
      <c r="F33" s="1340"/>
      <c r="G33" s="1132">
        <f t="shared" si="2"/>
        <v>0</v>
      </c>
      <c r="H33" s="1192" t="str">
        <f>IF(G33-i.04109!H14+i.04109!L14=0,"",G33-i.04109!H14+i.04109!L14)</f>
        <v/>
      </c>
    </row>
    <row r="34" spans="1:8" x14ac:dyDescent="0.25">
      <c r="A34" s="1133" t="s">
        <v>337</v>
      </c>
      <c r="B34" s="1134" t="s">
        <v>1241</v>
      </c>
      <c r="C34" s="778">
        <v>26</v>
      </c>
      <c r="D34" s="1339"/>
      <c r="E34" s="1340"/>
      <c r="F34" s="1340"/>
      <c r="G34" s="1132">
        <f t="shared" si="2"/>
        <v>0</v>
      </c>
      <c r="H34" s="1192" t="str">
        <f>IF(G34-i.04109!H15+i.04109!L15=0,"",G34-i.04109!H15+i.04109!L15)</f>
        <v/>
      </c>
    </row>
    <row r="35" spans="1:8" x14ac:dyDescent="0.25">
      <c r="A35" s="1133">
        <v>2.2999999999999998</v>
      </c>
      <c r="B35" s="1134" t="s">
        <v>1243</v>
      </c>
      <c r="C35" s="778">
        <v>27</v>
      </c>
      <c r="D35" s="1339"/>
      <c r="E35" s="1340"/>
      <c r="F35" s="1340"/>
      <c r="G35" s="1132">
        <f t="shared" si="2"/>
        <v>0</v>
      </c>
      <c r="H35" s="1192" t="str">
        <f>IF(G35-i.04109!H16+i.04109!L16=0,"",G35-i.04109!H16+i.04109!L16)</f>
        <v/>
      </c>
    </row>
    <row r="36" spans="1:8" x14ac:dyDescent="0.25">
      <c r="A36" s="1133">
        <f>+A35+0.1</f>
        <v>2.4</v>
      </c>
      <c r="B36" s="1134" t="s">
        <v>1244</v>
      </c>
      <c r="C36" s="778">
        <v>28</v>
      </c>
      <c r="D36" s="1339"/>
      <c r="E36" s="1340"/>
      <c r="F36" s="1340"/>
      <c r="G36" s="1132">
        <f t="shared" si="2"/>
        <v>0</v>
      </c>
      <c r="H36" s="1192" t="str">
        <f>IF(G36-i.04109!H17+i.04109!L17=0,"",G36-i.04109!H17+i.04109!L17)</f>
        <v/>
      </c>
    </row>
    <row r="37" spans="1:8" x14ac:dyDescent="0.25">
      <c r="A37" s="1133">
        <f>+A36+0.1</f>
        <v>2.5</v>
      </c>
      <c r="B37" s="1134" t="s">
        <v>1245</v>
      </c>
      <c r="C37" s="778">
        <v>29</v>
      </c>
      <c r="D37" s="1341"/>
      <c r="E37" s="1342"/>
      <c r="F37" s="1342"/>
      <c r="G37" s="1132">
        <f t="shared" si="2"/>
        <v>0</v>
      </c>
      <c r="H37" s="1192" t="str">
        <f>IF(G37-i.04109!H18+i.04109!L18=0,"",G37-i.04109!H18+i.04109!L18)</f>
        <v/>
      </c>
    </row>
    <row r="38" spans="1:8" x14ac:dyDescent="0.25">
      <c r="A38" s="1133">
        <f>+A37+0.1</f>
        <v>2.6</v>
      </c>
      <c r="B38" s="1134" t="s">
        <v>1246</v>
      </c>
      <c r="C38" s="778">
        <v>30</v>
      </c>
      <c r="D38" s="1339"/>
      <c r="E38" s="1340"/>
      <c r="F38" s="1340"/>
      <c r="G38" s="1132">
        <f t="shared" si="2"/>
        <v>0</v>
      </c>
      <c r="H38" s="1192" t="str">
        <f>IF(G38-i.04109!H19+i.04109!L19=0,"",G38-i.04109!H19+i.04109!L19)</f>
        <v/>
      </c>
    </row>
    <row r="39" spans="1:8" x14ac:dyDescent="0.25">
      <c r="A39" s="1133">
        <f>+A38+0.1</f>
        <v>2.7</v>
      </c>
      <c r="B39" s="1134" t="s">
        <v>1247</v>
      </c>
      <c r="C39" s="778">
        <v>31</v>
      </c>
      <c r="D39" s="1339"/>
      <c r="E39" s="1340"/>
      <c r="F39" s="1340"/>
      <c r="G39" s="1132">
        <f t="shared" si="2"/>
        <v>0</v>
      </c>
      <c r="H39" s="1192" t="str">
        <f>IF(G39-i.04109!H20+i.04109!L20=0,"",G39-i.04109!H20+i.04109!L20)</f>
        <v/>
      </c>
    </row>
    <row r="40" spans="1:8" x14ac:dyDescent="0.25">
      <c r="A40" s="1135" t="s">
        <v>1146</v>
      </c>
      <c r="B40" s="1134" t="s">
        <v>1995</v>
      </c>
      <c r="C40" s="778">
        <v>32</v>
      </c>
      <c r="D40" s="1339"/>
      <c r="E40" s="1340"/>
      <c r="F40" s="1340"/>
      <c r="G40" s="1132">
        <f t="shared" si="2"/>
        <v>0</v>
      </c>
      <c r="H40" s="1192" t="str">
        <f>IF(G40-i.04109!H21+i.04109!L21=0,"",G40-i.04109!H21+i.04109!L21)</f>
        <v/>
      </c>
    </row>
    <row r="41" spans="1:8" x14ac:dyDescent="0.25">
      <c r="A41" s="1133">
        <v>2.8</v>
      </c>
      <c r="B41" s="1134" t="s">
        <v>1248</v>
      </c>
      <c r="C41" s="778">
        <v>33</v>
      </c>
      <c r="D41" s="1339"/>
      <c r="E41" s="1340"/>
      <c r="F41" s="1340"/>
      <c r="G41" s="1132">
        <f t="shared" si="2"/>
        <v>0</v>
      </c>
      <c r="H41" s="1192" t="str">
        <f>IF(G41-i.04109!H22+i.04109!L22=0,"",G41-i.04109!H22+i.04109!L22)</f>
        <v/>
      </c>
    </row>
    <row r="42" spans="1:8" ht="26.25" x14ac:dyDescent="0.25">
      <c r="A42" s="1133">
        <f>+A41+0.1</f>
        <v>2.9</v>
      </c>
      <c r="B42" s="1134" t="s">
        <v>1249</v>
      </c>
      <c r="C42" s="778">
        <v>34</v>
      </c>
      <c r="D42" s="1339"/>
      <c r="E42" s="1340"/>
      <c r="F42" s="1340"/>
      <c r="G42" s="1132">
        <f t="shared" si="2"/>
        <v>0</v>
      </c>
      <c r="H42" s="1192" t="str">
        <f>IF(G42-i.04109!H23+i.04109!L23=0,"",G42-i.04109!H23+i.04109!L23)</f>
        <v/>
      </c>
    </row>
    <row r="43" spans="1:8" x14ac:dyDescent="0.25">
      <c r="A43" s="1135">
        <v>2.1</v>
      </c>
      <c r="B43" s="1134" t="s">
        <v>1250</v>
      </c>
      <c r="C43" s="778">
        <v>35</v>
      </c>
      <c r="D43" s="1339"/>
      <c r="E43" s="1340"/>
      <c r="F43" s="1340"/>
      <c r="G43" s="1132">
        <f t="shared" si="2"/>
        <v>0</v>
      </c>
      <c r="H43" s="1192" t="str">
        <f>IF(G43-i.04109!H24+i.04109!L24=0,"",G43-i.04109!H24+i.04109!L24)</f>
        <v/>
      </c>
    </row>
    <row r="44" spans="1:8" x14ac:dyDescent="0.25">
      <c r="A44" s="1135">
        <f t="shared" ref="A44:A50" si="3">+A43+0.01</f>
        <v>2.11</v>
      </c>
      <c r="B44" s="1134" t="s">
        <v>1251</v>
      </c>
      <c r="C44" s="778">
        <v>36</v>
      </c>
      <c r="D44" s="1339"/>
      <c r="E44" s="1340"/>
      <c r="F44" s="1340"/>
      <c r="G44" s="1132">
        <f t="shared" si="2"/>
        <v>0</v>
      </c>
      <c r="H44" s="1192" t="str">
        <f>IF(G44-i.04109!H25+i.04109!L25=0,"",G44-i.04109!H25+i.04109!L25)</f>
        <v/>
      </c>
    </row>
    <row r="45" spans="1:8" x14ac:dyDescent="0.25">
      <c r="A45" s="1135">
        <f t="shared" si="3"/>
        <v>2.1199999999999997</v>
      </c>
      <c r="B45" s="1134" t="s">
        <v>1252</v>
      </c>
      <c r="C45" s="778">
        <v>37</v>
      </c>
      <c r="D45" s="1341"/>
      <c r="E45" s="1342"/>
      <c r="F45" s="1342"/>
      <c r="G45" s="1132">
        <f t="shared" si="2"/>
        <v>0</v>
      </c>
      <c r="H45" s="1192" t="str">
        <f>IF(G45-i.04109!H26+i.04109!L26=0,"",G45-i.04109!H26+i.04109!L26)</f>
        <v/>
      </c>
    </row>
    <row r="46" spans="1:8" x14ac:dyDescent="0.25">
      <c r="A46" s="1135">
        <f t="shared" si="3"/>
        <v>2.1299999999999994</v>
      </c>
      <c r="B46" s="1134" t="s">
        <v>1253</v>
      </c>
      <c r="C46" s="778">
        <v>38</v>
      </c>
      <c r="D46" s="1339"/>
      <c r="E46" s="1340"/>
      <c r="F46" s="1340"/>
      <c r="G46" s="1132">
        <f t="shared" si="2"/>
        <v>0</v>
      </c>
      <c r="H46" s="1192" t="str">
        <f>IF(G46-i.04109!H27+i.04109!L27=0,"",G46-i.04109!H27+i.04109!L27)</f>
        <v/>
      </c>
    </row>
    <row r="47" spans="1:8" ht="26.25" x14ac:dyDescent="0.25">
      <c r="A47" s="1135">
        <f t="shared" si="3"/>
        <v>2.1399999999999992</v>
      </c>
      <c r="B47" s="1134" t="s">
        <v>1254</v>
      </c>
      <c r="C47" s="778">
        <v>39</v>
      </c>
      <c r="D47" s="1339"/>
      <c r="E47" s="1340"/>
      <c r="F47" s="1340"/>
      <c r="G47" s="1132">
        <f t="shared" si="2"/>
        <v>0</v>
      </c>
      <c r="H47" s="1192" t="str">
        <f>IF(G47-i.04109!H28+i.04109!L28=0,"",G47-i.04109!H28+i.04109!L28)</f>
        <v/>
      </c>
    </row>
    <row r="48" spans="1:8" ht="39" x14ac:dyDescent="0.25">
      <c r="A48" s="1135">
        <f t="shared" si="3"/>
        <v>2.149999999999999</v>
      </c>
      <c r="B48" s="1136" t="s">
        <v>1255</v>
      </c>
      <c r="C48" s="778">
        <v>40</v>
      </c>
      <c r="D48" s="1339"/>
      <c r="E48" s="1340"/>
      <c r="F48" s="1340"/>
      <c r="G48" s="1132">
        <f t="shared" si="2"/>
        <v>0</v>
      </c>
      <c r="H48" s="1192" t="str">
        <f>IF(G48-i.04109!H29+i.04109!L29=0,"",G48-i.04109!H29+i.04109!L29)</f>
        <v/>
      </c>
    </row>
    <row r="49" spans="1:8" ht="26.25" x14ac:dyDescent="0.25">
      <c r="A49" s="1135">
        <f t="shared" si="3"/>
        <v>2.1599999999999988</v>
      </c>
      <c r="B49" s="1134" t="s">
        <v>1256</v>
      </c>
      <c r="C49" s="778">
        <v>41</v>
      </c>
      <c r="D49" s="1339"/>
      <c r="E49" s="1340"/>
      <c r="F49" s="1340"/>
      <c r="G49" s="1132">
        <f t="shared" si="2"/>
        <v>0</v>
      </c>
      <c r="H49" s="1192" t="str">
        <f>IF(G49-i.04109!H30+i.04109!L30=0,"",G49-i.04109!H30+i.04109!L30)</f>
        <v/>
      </c>
    </row>
    <row r="50" spans="1:8" x14ac:dyDescent="0.25">
      <c r="A50" s="1135">
        <f t="shared" si="3"/>
        <v>2.1699999999999986</v>
      </c>
      <c r="B50" s="1137" t="s">
        <v>1258</v>
      </c>
      <c r="C50" s="778">
        <v>42</v>
      </c>
      <c r="D50" s="1339"/>
      <c r="E50" s="1340"/>
      <c r="F50" s="1340"/>
      <c r="G50" s="1132">
        <f t="shared" si="2"/>
        <v>0</v>
      </c>
      <c r="H50" s="1192" t="str">
        <f>IF(G50-i.04109!H31+i.04109!L31=0,"",G50-i.04109!H31+i.04109!L31)</f>
        <v/>
      </c>
    </row>
    <row r="51" spans="1:8" ht="29.25" customHeight="1" x14ac:dyDescent="0.25">
      <c r="A51" s="1138">
        <v>3</v>
      </c>
      <c r="B51" s="1128" t="s">
        <v>1997</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1240</v>
      </c>
      <c r="C52" s="778">
        <v>44</v>
      </c>
      <c r="D52" s="1339"/>
      <c r="E52" s="1340"/>
      <c r="F52" s="1340"/>
      <c r="G52" s="1132">
        <f t="shared" ref="G52:G71" si="4">SUM(D52:F52)</f>
        <v>0</v>
      </c>
      <c r="H52" s="1192" t="str">
        <f>IF(G52-i.04110!H12=0,"",G52-i.04110!H12)</f>
        <v/>
      </c>
    </row>
    <row r="53" spans="1:8" x14ac:dyDescent="0.25">
      <c r="A53" s="1133" t="s">
        <v>349</v>
      </c>
      <c r="B53" s="1134" t="s">
        <v>1241</v>
      </c>
      <c r="C53" s="778">
        <v>45</v>
      </c>
      <c r="D53" s="1339"/>
      <c r="E53" s="1340"/>
      <c r="F53" s="1340"/>
      <c r="G53" s="1132">
        <f t="shared" si="4"/>
        <v>0</v>
      </c>
      <c r="H53" s="1192" t="str">
        <f>IF(G53-i.04110!H13=0,"",G53-i.04110!H13)</f>
        <v/>
      </c>
    </row>
    <row r="54" spans="1:8" x14ac:dyDescent="0.25">
      <c r="A54" s="1133">
        <v>3.2</v>
      </c>
      <c r="B54" s="1134" t="s">
        <v>1242</v>
      </c>
      <c r="C54" s="778">
        <v>46</v>
      </c>
      <c r="D54" s="1339"/>
      <c r="E54" s="1340"/>
      <c r="F54" s="1340"/>
      <c r="G54" s="1132">
        <f t="shared" si="4"/>
        <v>0</v>
      </c>
      <c r="H54" s="1192" t="str">
        <f>IF(G54-i.04110!H14=0,"",G54-i.04110!H14)</f>
        <v/>
      </c>
    </row>
    <row r="55" spans="1:8" x14ac:dyDescent="0.25">
      <c r="A55" s="1133" t="s">
        <v>356</v>
      </c>
      <c r="B55" s="1134" t="s">
        <v>1241</v>
      </c>
      <c r="C55" s="778">
        <v>47</v>
      </c>
      <c r="D55" s="1339"/>
      <c r="E55" s="1340"/>
      <c r="F55" s="1340"/>
      <c r="G55" s="1132">
        <f t="shared" si="4"/>
        <v>0</v>
      </c>
      <c r="H55" s="1192" t="str">
        <f>IF(G55-i.04110!H15=0,"",G55-i.04110!H15)</f>
        <v/>
      </c>
    </row>
    <row r="56" spans="1:8" x14ac:dyDescent="0.25">
      <c r="A56" s="1133">
        <v>3.3</v>
      </c>
      <c r="B56" s="1134" t="s">
        <v>1243</v>
      </c>
      <c r="C56" s="778">
        <v>48</v>
      </c>
      <c r="D56" s="1339"/>
      <c r="E56" s="1340"/>
      <c r="F56" s="1340"/>
      <c r="G56" s="1132">
        <f t="shared" si="4"/>
        <v>0</v>
      </c>
      <c r="H56" s="1192" t="str">
        <f>IF(G56-i.04110!H16=0,"",G56-i.04110!H16)</f>
        <v/>
      </c>
    </row>
    <row r="57" spans="1:8" x14ac:dyDescent="0.25">
      <c r="A57" s="1133">
        <f>+A56+0.1</f>
        <v>3.4</v>
      </c>
      <c r="B57" s="1134" t="s">
        <v>1244</v>
      </c>
      <c r="C57" s="778">
        <v>49</v>
      </c>
      <c r="D57" s="1339"/>
      <c r="E57" s="1340"/>
      <c r="F57" s="1340"/>
      <c r="G57" s="1132">
        <f t="shared" si="4"/>
        <v>0</v>
      </c>
      <c r="H57" s="1192" t="str">
        <f>IF(G57-i.04110!H17=0,"",G57-i.04110!H17)</f>
        <v/>
      </c>
    </row>
    <row r="58" spans="1:8" x14ac:dyDescent="0.25">
      <c r="A58" s="1133">
        <f>+A57+0.1</f>
        <v>3.5</v>
      </c>
      <c r="B58" s="1134" t="s">
        <v>1245</v>
      </c>
      <c r="C58" s="778">
        <v>50</v>
      </c>
      <c r="D58" s="1341"/>
      <c r="E58" s="1342"/>
      <c r="F58" s="1342"/>
      <c r="G58" s="1132">
        <f t="shared" si="4"/>
        <v>0</v>
      </c>
      <c r="H58" s="1192" t="str">
        <f>IF(G58-i.04110!H18=0,"",G58-i.04110!H18)</f>
        <v/>
      </c>
    </row>
    <row r="59" spans="1:8" x14ac:dyDescent="0.25">
      <c r="A59" s="1133">
        <f>+A58+0.1</f>
        <v>3.6</v>
      </c>
      <c r="B59" s="1134" t="s">
        <v>1246</v>
      </c>
      <c r="C59" s="778">
        <v>51</v>
      </c>
      <c r="D59" s="1339"/>
      <c r="E59" s="1340"/>
      <c r="F59" s="1340"/>
      <c r="G59" s="1132">
        <f t="shared" si="4"/>
        <v>0</v>
      </c>
      <c r="H59" s="1192" t="str">
        <f>IF(G59-i.04110!H19=0,"",G59-i.04110!H19)</f>
        <v/>
      </c>
    </row>
    <row r="60" spans="1:8" x14ac:dyDescent="0.25">
      <c r="A60" s="1133">
        <f>+A59+0.1</f>
        <v>3.7</v>
      </c>
      <c r="B60" s="1134" t="s">
        <v>1247</v>
      </c>
      <c r="C60" s="778">
        <v>52</v>
      </c>
      <c r="D60" s="1339"/>
      <c r="E60" s="1340"/>
      <c r="F60" s="1340"/>
      <c r="G60" s="1132">
        <f t="shared" si="4"/>
        <v>0</v>
      </c>
      <c r="H60" s="1192" t="str">
        <f>IF(G60-i.04110!H20=0,"",G60-i.04110!H20)</f>
        <v/>
      </c>
    </row>
    <row r="61" spans="1:8" x14ac:dyDescent="0.25">
      <c r="A61" s="1135" t="s">
        <v>1998</v>
      </c>
      <c r="B61" s="1134" t="s">
        <v>1995</v>
      </c>
      <c r="C61" s="778">
        <v>53</v>
      </c>
      <c r="D61" s="1339"/>
      <c r="E61" s="1340"/>
      <c r="F61" s="1340"/>
      <c r="G61" s="1132">
        <f t="shared" si="4"/>
        <v>0</v>
      </c>
      <c r="H61" s="1192" t="str">
        <f>IF(G61-i.04110!H21=0,"",G61-i.04110!H21)</f>
        <v/>
      </c>
    </row>
    <row r="62" spans="1:8" x14ac:dyDescent="0.25">
      <c r="A62" s="1133">
        <v>3.8</v>
      </c>
      <c r="B62" s="1134" t="s">
        <v>1248</v>
      </c>
      <c r="C62" s="778">
        <v>54</v>
      </c>
      <c r="D62" s="1339"/>
      <c r="E62" s="1340"/>
      <c r="F62" s="1340"/>
      <c r="G62" s="1132">
        <f t="shared" si="4"/>
        <v>0</v>
      </c>
      <c r="H62" s="1192" t="str">
        <f>IF(G62-i.04110!H22=0,"",G62-i.04110!H22)</f>
        <v/>
      </c>
    </row>
    <row r="63" spans="1:8" ht="26.25" x14ac:dyDescent="0.25">
      <c r="A63" s="1133">
        <f>+A62+0.1</f>
        <v>3.9</v>
      </c>
      <c r="B63" s="1134" t="s">
        <v>1249</v>
      </c>
      <c r="C63" s="778">
        <v>55</v>
      </c>
      <c r="D63" s="1339"/>
      <c r="E63" s="1340"/>
      <c r="F63" s="1340"/>
      <c r="G63" s="1132">
        <f t="shared" si="4"/>
        <v>0</v>
      </c>
      <c r="H63" s="1192" t="str">
        <f>IF(G63-i.04110!H23=0,"",G63-i.04110!H23)</f>
        <v/>
      </c>
    </row>
    <row r="64" spans="1:8" x14ac:dyDescent="0.25">
      <c r="A64" s="1135">
        <v>3.1</v>
      </c>
      <c r="B64" s="1134" t="s">
        <v>1250</v>
      </c>
      <c r="C64" s="778">
        <v>56</v>
      </c>
      <c r="D64" s="1339"/>
      <c r="E64" s="1340"/>
      <c r="F64" s="1340"/>
      <c r="G64" s="1132">
        <f t="shared" si="4"/>
        <v>0</v>
      </c>
      <c r="H64" s="1192" t="str">
        <f>IF(G64-i.04110!H24=0,"",G64-i.04110!H24)</f>
        <v/>
      </c>
    </row>
    <row r="65" spans="1:8" x14ac:dyDescent="0.25">
      <c r="A65" s="1135">
        <f t="shared" ref="A65:A71" si="5">+A64+0.01</f>
        <v>3.11</v>
      </c>
      <c r="B65" s="1134" t="s">
        <v>1251</v>
      </c>
      <c r="C65" s="778">
        <v>57</v>
      </c>
      <c r="D65" s="1339"/>
      <c r="E65" s="1340"/>
      <c r="F65" s="1340"/>
      <c r="G65" s="1132">
        <f t="shared" si="4"/>
        <v>0</v>
      </c>
      <c r="H65" s="1192" t="str">
        <f>IF(G65-i.04110!H25=0,"",G65-i.04110!H25)</f>
        <v/>
      </c>
    </row>
    <row r="66" spans="1:8" x14ac:dyDescent="0.25">
      <c r="A66" s="1135">
        <f t="shared" si="5"/>
        <v>3.1199999999999997</v>
      </c>
      <c r="B66" s="1134" t="s">
        <v>1252</v>
      </c>
      <c r="C66" s="778">
        <v>58</v>
      </c>
      <c r="D66" s="1341"/>
      <c r="E66" s="1342"/>
      <c r="F66" s="1342"/>
      <c r="G66" s="1132">
        <f t="shared" si="4"/>
        <v>0</v>
      </c>
      <c r="H66" s="1192" t="str">
        <f>IF(G66-i.04110!H26=0,"",G66-i.04110!H26)</f>
        <v/>
      </c>
    </row>
    <row r="67" spans="1:8" x14ac:dyDescent="0.25">
      <c r="A67" s="1135">
        <f t="shared" si="5"/>
        <v>3.1299999999999994</v>
      </c>
      <c r="B67" s="1134" t="s">
        <v>1253</v>
      </c>
      <c r="C67" s="778">
        <v>59</v>
      </c>
      <c r="D67" s="1339"/>
      <c r="E67" s="1340"/>
      <c r="F67" s="1340"/>
      <c r="G67" s="1132">
        <f t="shared" si="4"/>
        <v>0</v>
      </c>
      <c r="H67" s="1192" t="str">
        <f>IF(G67-i.04110!H27=0,"",G67-i.04110!H27)</f>
        <v/>
      </c>
    </row>
    <row r="68" spans="1:8" ht="26.25" x14ac:dyDescent="0.25">
      <c r="A68" s="1135">
        <f t="shared" si="5"/>
        <v>3.1399999999999992</v>
      </c>
      <c r="B68" s="1134" t="s">
        <v>1254</v>
      </c>
      <c r="C68" s="778">
        <v>60</v>
      </c>
      <c r="D68" s="1339"/>
      <c r="E68" s="1340"/>
      <c r="F68" s="1340"/>
      <c r="G68" s="1132">
        <f t="shared" si="4"/>
        <v>0</v>
      </c>
      <c r="H68" s="1192" t="str">
        <f>IF(G68-i.04110!H28=0,"",G68-i.04110!H28)</f>
        <v/>
      </c>
    </row>
    <row r="69" spans="1:8" ht="39" x14ac:dyDescent="0.25">
      <c r="A69" s="1135">
        <f t="shared" si="5"/>
        <v>3.149999999999999</v>
      </c>
      <c r="B69" s="1136" t="s">
        <v>1255</v>
      </c>
      <c r="C69" s="778">
        <v>61</v>
      </c>
      <c r="D69" s="1339"/>
      <c r="E69" s="1340"/>
      <c r="F69" s="1340"/>
      <c r="G69" s="1132">
        <f t="shared" si="4"/>
        <v>0</v>
      </c>
      <c r="H69" s="1192" t="str">
        <f>IF(G69-i.04110!H29=0,"",G69-i.04110!H29)</f>
        <v/>
      </c>
    </row>
    <row r="70" spans="1:8" ht="26.25" x14ac:dyDescent="0.25">
      <c r="A70" s="1135">
        <f t="shared" si="5"/>
        <v>3.1599999999999988</v>
      </c>
      <c r="B70" s="1134" t="s">
        <v>1256</v>
      </c>
      <c r="C70" s="778">
        <v>62</v>
      </c>
      <c r="D70" s="1339"/>
      <c r="E70" s="1340"/>
      <c r="F70" s="1340"/>
      <c r="G70" s="1132">
        <f t="shared" si="4"/>
        <v>0</v>
      </c>
      <c r="H70" s="1192" t="str">
        <f>IF(G70-i.04110!H30=0,"",G70-i.04110!H30)</f>
        <v/>
      </c>
    </row>
    <row r="71" spans="1:8" x14ac:dyDescent="0.25">
      <c r="A71" s="1135">
        <f t="shared" si="5"/>
        <v>3.1699999999999986</v>
      </c>
      <c r="B71" s="1137" t="s">
        <v>1258</v>
      </c>
      <c r="C71" s="778">
        <v>63</v>
      </c>
      <c r="D71" s="1339"/>
      <c r="E71" s="1340"/>
      <c r="F71" s="1340"/>
      <c r="G71" s="1132">
        <f t="shared" si="4"/>
        <v>0</v>
      </c>
      <c r="H71" s="1192" t="str">
        <f>IF(G71-i.04110!H31=0,"",G71-i.04110!H31)</f>
        <v/>
      </c>
    </row>
    <row r="72" spans="1:8" ht="25.5" x14ac:dyDescent="0.25">
      <c r="A72" s="1138">
        <v>4</v>
      </c>
      <c r="B72" s="1128" t="s">
        <v>1999</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1240</v>
      </c>
      <c r="C73" s="778">
        <v>65</v>
      </c>
      <c r="D73" s="1339"/>
      <c r="E73" s="1340"/>
      <c r="F73" s="1340"/>
      <c r="G73" s="1132">
        <f t="shared" ref="G73:G100" si="6">SUM(D73:F73)</f>
        <v>0</v>
      </c>
      <c r="H73" s="1192" t="str">
        <f>IF(G73-i.04111!H12+i.04111!L12=0,"",G73-i.04111!H12+i.04111!L12)</f>
        <v/>
      </c>
    </row>
    <row r="74" spans="1:8" x14ac:dyDescent="0.25">
      <c r="A74" s="1133" t="s">
        <v>2000</v>
      </c>
      <c r="B74" s="1134" t="s">
        <v>1241</v>
      </c>
      <c r="C74" s="778">
        <v>66</v>
      </c>
      <c r="D74" s="1339"/>
      <c r="E74" s="1340"/>
      <c r="F74" s="1340"/>
      <c r="G74" s="1132">
        <f t="shared" si="6"/>
        <v>0</v>
      </c>
      <c r="H74" s="1192" t="str">
        <f>IF(G74-i.04111!H13+i.04111!L13=0,"",G74-i.04111!H13+i.04111!L13)</f>
        <v/>
      </c>
    </row>
    <row r="75" spans="1:8" x14ac:dyDescent="0.25">
      <c r="A75" s="1133">
        <v>4.2</v>
      </c>
      <c r="B75" s="1134" t="s">
        <v>1242</v>
      </c>
      <c r="C75" s="778">
        <v>67</v>
      </c>
      <c r="D75" s="1339"/>
      <c r="E75" s="1340"/>
      <c r="F75" s="1340"/>
      <c r="G75" s="1132">
        <f t="shared" si="6"/>
        <v>0</v>
      </c>
      <c r="H75" s="1192" t="str">
        <f>IF(G75-i.04111!H14+i.04111!L14=0,"",G75-i.04111!H14+i.04111!L14)</f>
        <v/>
      </c>
    </row>
    <row r="76" spans="1:8" x14ac:dyDescent="0.25">
      <c r="A76" s="1133" t="s">
        <v>2001</v>
      </c>
      <c r="B76" s="1134" t="s">
        <v>1241</v>
      </c>
      <c r="C76" s="778">
        <v>68</v>
      </c>
      <c r="D76" s="1339"/>
      <c r="E76" s="1340"/>
      <c r="F76" s="1340"/>
      <c r="G76" s="1132">
        <f t="shared" si="6"/>
        <v>0</v>
      </c>
      <c r="H76" s="1192" t="str">
        <f>IF(G76-i.04111!H15+i.04111!L15=0,"",G76-i.04111!H15+i.04111!L15)</f>
        <v/>
      </c>
    </row>
    <row r="77" spans="1:8" x14ac:dyDescent="0.25">
      <c r="A77" s="1133">
        <v>4.3</v>
      </c>
      <c r="B77" s="1134" t="s">
        <v>1243</v>
      </c>
      <c r="C77" s="778">
        <v>69</v>
      </c>
      <c r="D77" s="1339"/>
      <c r="E77" s="1340"/>
      <c r="F77" s="1340"/>
      <c r="G77" s="1132">
        <f t="shared" si="6"/>
        <v>0</v>
      </c>
      <c r="H77" s="1192" t="str">
        <f>IF(G77-i.04111!H16+i.04111!L16=0,"",G77-i.04111!H16+i.04111!L16)</f>
        <v/>
      </c>
    </row>
    <row r="78" spans="1:8" x14ac:dyDescent="0.25">
      <c r="A78" s="1133">
        <f>+A77+0.1</f>
        <v>4.3999999999999995</v>
      </c>
      <c r="B78" s="1134" t="s">
        <v>1244</v>
      </c>
      <c r="C78" s="778">
        <v>70</v>
      </c>
      <c r="D78" s="1339"/>
      <c r="E78" s="1340"/>
      <c r="F78" s="1340"/>
      <c r="G78" s="1132">
        <f t="shared" si="6"/>
        <v>0</v>
      </c>
      <c r="H78" s="1192" t="str">
        <f>IF(G78-i.04111!H17+i.04111!L17=0,"",G78-i.04111!H17+i.04111!L17)</f>
        <v/>
      </c>
    </row>
    <row r="79" spans="1:8" x14ac:dyDescent="0.25">
      <c r="A79" s="1133">
        <f>+A78+0.1</f>
        <v>4.4999999999999991</v>
      </c>
      <c r="B79" s="1134" t="s">
        <v>1245</v>
      </c>
      <c r="C79" s="778">
        <v>71</v>
      </c>
      <c r="D79" s="1341"/>
      <c r="E79" s="1342"/>
      <c r="F79" s="1342"/>
      <c r="G79" s="1132">
        <f t="shared" si="6"/>
        <v>0</v>
      </c>
      <c r="H79" s="1192" t="str">
        <f>IF(G79-i.04111!H18+i.04111!L18=0,"",G79-i.04111!H18+i.04111!L18)</f>
        <v/>
      </c>
    </row>
    <row r="80" spans="1:8" x14ac:dyDescent="0.25">
      <c r="A80" s="1133">
        <f>+A79+0.1</f>
        <v>4.5999999999999988</v>
      </c>
      <c r="B80" s="1134" t="s">
        <v>1246</v>
      </c>
      <c r="C80" s="778">
        <v>72</v>
      </c>
      <c r="D80" s="1339"/>
      <c r="E80" s="1340"/>
      <c r="F80" s="1340"/>
      <c r="G80" s="1132">
        <f t="shared" si="6"/>
        <v>0</v>
      </c>
      <c r="H80" s="1192" t="str">
        <f>IF(G80-i.04111!H19+i.04111!L19=0,"",G80-i.04111!H19+i.04111!L19)</f>
        <v/>
      </c>
    </row>
    <row r="81" spans="1:8" x14ac:dyDescent="0.25">
      <c r="A81" s="1133">
        <f>+A80+0.1</f>
        <v>4.6999999999999984</v>
      </c>
      <c r="B81" s="1134" t="s">
        <v>1247</v>
      </c>
      <c r="C81" s="778">
        <v>73</v>
      </c>
      <c r="D81" s="1339"/>
      <c r="E81" s="1340"/>
      <c r="F81" s="1340"/>
      <c r="G81" s="1132">
        <f t="shared" si="6"/>
        <v>0</v>
      </c>
      <c r="H81" s="1192" t="str">
        <f>IF(G81-i.04111!H20+i.04111!L20=0,"",G81-i.04111!H20+i.04111!L20)</f>
        <v/>
      </c>
    </row>
    <row r="82" spans="1:8" x14ac:dyDescent="0.25">
      <c r="A82" s="1135" t="s">
        <v>2002</v>
      </c>
      <c r="B82" s="1134" t="s">
        <v>1995</v>
      </c>
      <c r="C82" s="778">
        <v>74</v>
      </c>
      <c r="D82" s="1339"/>
      <c r="E82" s="1340"/>
      <c r="F82" s="1340"/>
      <c r="G82" s="1132">
        <f t="shared" si="6"/>
        <v>0</v>
      </c>
      <c r="H82" s="1192" t="str">
        <f>IF(G82-i.04111!H21+i.04111!L21=0,"",G82-i.04111!H21+i.04111!L21)</f>
        <v/>
      </c>
    </row>
    <row r="83" spans="1:8" x14ac:dyDescent="0.25">
      <c r="A83" s="1133">
        <v>4.8</v>
      </c>
      <c r="B83" s="1134" t="s">
        <v>1248</v>
      </c>
      <c r="C83" s="778">
        <v>75</v>
      </c>
      <c r="D83" s="1339"/>
      <c r="E83" s="1340"/>
      <c r="F83" s="1340"/>
      <c r="G83" s="1132">
        <f t="shared" si="6"/>
        <v>0</v>
      </c>
      <c r="H83" s="1192" t="str">
        <f>IF(G83-i.04111!H22+i.04111!L22=0,"",G83-i.04111!H22+i.04111!L22)</f>
        <v/>
      </c>
    </row>
    <row r="84" spans="1:8" ht="26.25" x14ac:dyDescent="0.25">
      <c r="A84" s="1133">
        <f>+A83+0.1</f>
        <v>4.8999999999999995</v>
      </c>
      <c r="B84" s="1134" t="s">
        <v>1249</v>
      </c>
      <c r="C84" s="778">
        <v>76</v>
      </c>
      <c r="D84" s="1339"/>
      <c r="E84" s="1340"/>
      <c r="F84" s="1340"/>
      <c r="G84" s="1132">
        <f t="shared" si="6"/>
        <v>0</v>
      </c>
      <c r="H84" s="1192" t="str">
        <f>IF(G84-i.04111!H23+i.04111!L23=0,"",G84-i.04111!H23+i.04111!L23)</f>
        <v/>
      </c>
    </row>
    <row r="85" spans="1:8" x14ac:dyDescent="0.25">
      <c r="A85" s="1135">
        <v>4.0999999999999996</v>
      </c>
      <c r="B85" s="1134" t="s">
        <v>1250</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1251</v>
      </c>
      <c r="C86" s="778">
        <v>78</v>
      </c>
      <c r="D86" s="1339"/>
      <c r="E86" s="1340"/>
      <c r="F86" s="1340"/>
      <c r="G86" s="1132">
        <f t="shared" si="6"/>
        <v>0</v>
      </c>
      <c r="H86" s="1192" t="str">
        <f>IF(G86-i.04111!H25+i.04111!L25=0,"",G86-i.04111!H25+i.04111!L25)</f>
        <v/>
      </c>
    </row>
    <row r="87" spans="1:8" x14ac:dyDescent="0.25">
      <c r="A87" s="1135">
        <f t="shared" si="7"/>
        <v>4.1199999999999992</v>
      </c>
      <c r="B87" s="1134" t="s">
        <v>1252</v>
      </c>
      <c r="C87" s="778">
        <v>79</v>
      </c>
      <c r="D87" s="1341"/>
      <c r="E87" s="1342"/>
      <c r="F87" s="1342"/>
      <c r="G87" s="1132">
        <f t="shared" si="6"/>
        <v>0</v>
      </c>
      <c r="H87" s="1192" t="str">
        <f>IF(G87-i.04111!H26+i.04111!L26=0,"",G87-i.04111!H26+i.04111!L26)</f>
        <v/>
      </c>
    </row>
    <row r="88" spans="1:8" x14ac:dyDescent="0.25">
      <c r="A88" s="1135">
        <f t="shared" si="7"/>
        <v>4.129999999999999</v>
      </c>
      <c r="B88" s="1134" t="s">
        <v>1253</v>
      </c>
      <c r="C88" s="778">
        <v>80</v>
      </c>
      <c r="D88" s="1339"/>
      <c r="E88" s="1340"/>
      <c r="F88" s="1340"/>
      <c r="G88" s="1132">
        <f t="shared" si="6"/>
        <v>0</v>
      </c>
      <c r="H88" s="1192" t="str">
        <f>IF(G88-i.04111!H27+i.04111!L27=0,"",G88-i.04111!H27+i.04111!L27)</f>
        <v/>
      </c>
    </row>
    <row r="89" spans="1:8" ht="26.25" x14ac:dyDescent="0.25">
      <c r="A89" s="1135">
        <f t="shared" si="7"/>
        <v>4.1399999999999988</v>
      </c>
      <c r="B89" s="1134" t="s">
        <v>1254</v>
      </c>
      <c r="C89" s="778">
        <v>81</v>
      </c>
      <c r="D89" s="1339"/>
      <c r="E89" s="1340"/>
      <c r="F89" s="1340"/>
      <c r="G89" s="1132">
        <f t="shared" si="6"/>
        <v>0</v>
      </c>
      <c r="H89" s="1192" t="str">
        <f>IF(G89-i.04111!H28+i.04111!L28=0,"",G89-i.04111!H28+i.04111!L28)</f>
        <v/>
      </c>
    </row>
    <row r="90" spans="1:8" ht="39" x14ac:dyDescent="0.25">
      <c r="A90" s="1135">
        <f t="shared" si="7"/>
        <v>4.1499999999999986</v>
      </c>
      <c r="B90" s="1136" t="s">
        <v>1255</v>
      </c>
      <c r="C90" s="778">
        <v>82</v>
      </c>
      <c r="D90" s="1339"/>
      <c r="E90" s="1340"/>
      <c r="F90" s="1340"/>
      <c r="G90" s="1132">
        <f t="shared" si="6"/>
        <v>0</v>
      </c>
      <c r="H90" s="1192" t="str">
        <f>IF(G90-i.04111!H29+i.04111!L29=0,"",G90-i.04111!H29+i.04111!L29)</f>
        <v/>
      </c>
    </row>
    <row r="91" spans="1:8" ht="26.25" x14ac:dyDescent="0.25">
      <c r="A91" s="1135">
        <f t="shared" si="7"/>
        <v>4.1599999999999984</v>
      </c>
      <c r="B91" s="1134" t="s">
        <v>1256</v>
      </c>
      <c r="C91" s="778">
        <v>83</v>
      </c>
      <c r="D91" s="1339"/>
      <c r="E91" s="1340"/>
      <c r="F91" s="1340"/>
      <c r="G91" s="1132">
        <f t="shared" si="6"/>
        <v>0</v>
      </c>
      <c r="H91" s="1192" t="str">
        <f>IF(G91-i.04111!H30+i.04111!L30=0,"",G91-i.04111!H30+i.04111!L30)</f>
        <v/>
      </c>
    </row>
    <row r="92" spans="1:8" x14ac:dyDescent="0.25">
      <c r="A92" s="1135">
        <f t="shared" si="7"/>
        <v>4.1699999999999982</v>
      </c>
      <c r="B92" s="1137" t="s">
        <v>1258</v>
      </c>
      <c r="C92" s="778">
        <v>84</v>
      </c>
      <c r="D92" s="1339"/>
      <c r="E92" s="1340"/>
      <c r="F92" s="1340"/>
      <c r="G92" s="1132">
        <f t="shared" si="6"/>
        <v>0</v>
      </c>
      <c r="H92" s="1192" t="str">
        <f>IF(G92-i.04111!H31+i.04111!L31=0,"",G92-i.04111!H31+i.04111!L31)</f>
        <v/>
      </c>
    </row>
    <row r="93" spans="1:8" x14ac:dyDescent="0.25">
      <c r="A93" s="1189">
        <v>5</v>
      </c>
      <c r="B93" s="1191" t="s">
        <v>2020</v>
      </c>
      <c r="C93" s="778">
        <v>85</v>
      </c>
      <c r="D93" s="1339"/>
      <c r="E93" s="1340"/>
      <c r="F93" s="1340"/>
      <c r="G93" s="1129">
        <f t="shared" si="6"/>
        <v>0</v>
      </c>
    </row>
    <row r="94" spans="1:8" x14ac:dyDescent="0.25">
      <c r="A94" s="1189">
        <v>6</v>
      </c>
      <c r="B94" s="1190" t="s">
        <v>2284</v>
      </c>
      <c r="C94" s="778">
        <v>86</v>
      </c>
      <c r="D94" s="1343">
        <f>D95+D96</f>
        <v>0</v>
      </c>
      <c r="E94" s="1343">
        <f>E95+E96</f>
        <v>0</v>
      </c>
      <c r="F94" s="1343">
        <f>F95+F96</f>
        <v>0</v>
      </c>
      <c r="G94" s="1129">
        <f t="shared" si="6"/>
        <v>0</v>
      </c>
    </row>
    <row r="95" spans="1:8" x14ac:dyDescent="0.25">
      <c r="A95" s="1133">
        <v>6.1</v>
      </c>
      <c r="B95" s="178" t="s">
        <v>1920</v>
      </c>
      <c r="C95" s="778">
        <v>87</v>
      </c>
      <c r="D95" s="1339"/>
      <c r="E95" s="1340"/>
      <c r="F95" s="1340"/>
      <c r="G95" s="1132">
        <f t="shared" si="6"/>
        <v>0</v>
      </c>
    </row>
    <row r="96" spans="1:8" x14ac:dyDescent="0.25">
      <c r="A96" s="1133">
        <v>6.2</v>
      </c>
      <c r="B96" s="178" t="s">
        <v>1921</v>
      </c>
      <c r="C96" s="778">
        <v>88</v>
      </c>
      <c r="D96" s="1339"/>
      <c r="E96" s="1340"/>
      <c r="F96" s="1340"/>
      <c r="G96" s="1132">
        <f t="shared" si="6"/>
        <v>0</v>
      </c>
    </row>
    <row r="97" spans="1:7" x14ac:dyDescent="0.25">
      <c r="A97" s="1189">
        <v>7</v>
      </c>
      <c r="B97" s="1191" t="s">
        <v>2021</v>
      </c>
      <c r="C97" s="778">
        <v>89</v>
      </c>
      <c r="D97" s="1339"/>
      <c r="E97" s="1340"/>
      <c r="F97" s="1340"/>
      <c r="G97" s="1129">
        <f t="shared" si="6"/>
        <v>0</v>
      </c>
    </row>
    <row r="98" spans="1:7" x14ac:dyDescent="0.25">
      <c r="A98" s="1138">
        <v>8</v>
      </c>
      <c r="B98" s="1128" t="s">
        <v>2003</v>
      </c>
      <c r="C98" s="778">
        <v>90</v>
      </c>
      <c r="D98" s="1338">
        <f>i.04155з!M50</f>
        <v>0</v>
      </c>
      <c r="E98" s="1338">
        <f>i.04155з!N50</f>
        <v>0</v>
      </c>
      <c r="F98" s="1338">
        <f>i.04155з!O50</f>
        <v>0</v>
      </c>
      <c r="G98" s="1129">
        <f t="shared" si="6"/>
        <v>0</v>
      </c>
    </row>
    <row r="99" spans="1:7" x14ac:dyDescent="0.25">
      <c r="A99" s="1138">
        <v>9</v>
      </c>
      <c r="B99" s="1128" t="s">
        <v>2004</v>
      </c>
      <c r="C99" s="778">
        <v>91</v>
      </c>
      <c r="D99" s="1338">
        <f>i.04155з!M51</f>
        <v>0</v>
      </c>
      <c r="E99" s="1338">
        <f>i.04155з!N51</f>
        <v>0</v>
      </c>
      <c r="F99" s="1338">
        <f>i.04155з!O51</f>
        <v>0</v>
      </c>
      <c r="G99" s="1129">
        <f t="shared" si="6"/>
        <v>0</v>
      </c>
    </row>
    <row r="100" spans="1:7" x14ac:dyDescent="0.25">
      <c r="A100" s="1140"/>
      <c r="B100" s="1128" t="s">
        <v>2285</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21" t="s">
        <v>1469</v>
      </c>
      <c r="B103" s="1521"/>
      <c r="C103" s="1521"/>
      <c r="D103" s="1521"/>
      <c r="E103" s="1521"/>
      <c r="F103" s="1521"/>
      <c r="G103" s="1521"/>
    </row>
    <row r="104" spans="1:7" s="1118" customFormat="1" ht="38.450000000000003" customHeight="1" x14ac:dyDescent="0.2">
      <c r="A104" s="1552" t="s">
        <v>2005</v>
      </c>
      <c r="B104" s="1552"/>
      <c r="C104" s="1552"/>
      <c r="D104" s="1552"/>
      <c r="E104" s="1552"/>
      <c r="F104" s="1552"/>
      <c r="G104" s="1552"/>
    </row>
    <row r="105" spans="1:7" s="1118" customFormat="1" ht="23.1" customHeight="1" x14ac:dyDescent="0.2">
      <c r="A105" s="1552" t="s">
        <v>2006</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1470</v>
      </c>
      <c r="C107" s="1013" t="s">
        <v>1471</v>
      </c>
      <c r="D107" s="1116"/>
      <c r="E107" s="1116"/>
      <c r="F107" s="1116"/>
      <c r="G107" s="1117"/>
    </row>
    <row r="108" spans="1:7" s="1118" customFormat="1" x14ac:dyDescent="0.25">
      <c r="A108" s="1116"/>
      <c r="B108" s="774" t="s">
        <v>1472</v>
      </c>
      <c r="C108" s="1013"/>
      <c r="D108" s="1116"/>
      <c r="E108" s="1116"/>
      <c r="F108" s="1116"/>
      <c r="G108" s="1117"/>
    </row>
    <row r="109" spans="1:7" s="1118" customFormat="1" x14ac:dyDescent="0.25">
      <c r="A109" s="1116"/>
      <c r="B109" s="774" t="s">
        <v>1473</v>
      </c>
      <c r="C109" s="1014"/>
      <c r="D109" s="1116"/>
      <c r="E109" s="1116"/>
      <c r="F109" s="1116"/>
      <c r="G109" s="1117"/>
    </row>
    <row r="110" spans="1:7" s="1118" customFormat="1" x14ac:dyDescent="0.25">
      <c r="A110" s="1116"/>
      <c r="B110" s="774" t="s">
        <v>1474</v>
      </c>
      <c r="C110" s="1015"/>
      <c r="D110" s="1116"/>
      <c r="E110" s="1116"/>
      <c r="F110" s="1116"/>
      <c r="G110" s="1117"/>
    </row>
    <row r="111" spans="1:7" s="1118" customFormat="1" x14ac:dyDescent="0.25">
      <c r="A111" s="1116"/>
      <c r="B111" s="774" t="s">
        <v>1475</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c r="P1" s="1144"/>
    </row>
    <row r="2" spans="1:34" x14ac:dyDescent="0.2">
      <c r="W2" s="1020"/>
    </row>
    <row r="3" spans="1:34" ht="15" customHeight="1" x14ac:dyDescent="0.2">
      <c r="A3" s="1512" t="s">
        <v>2007</v>
      </c>
      <c r="B3" s="1512"/>
      <c r="C3" s="1512"/>
      <c r="D3" s="1512"/>
      <c r="E3" s="1512"/>
      <c r="F3" s="1512"/>
      <c r="G3" s="1512"/>
      <c r="H3" s="1512"/>
      <c r="I3" s="1512"/>
      <c r="J3" s="1512"/>
      <c r="K3" s="1512"/>
      <c r="L3" s="1512"/>
      <c r="M3" s="1512"/>
      <c r="N3" s="1512"/>
      <c r="O3" s="1512"/>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428</v>
      </c>
      <c r="B7" s="1561" t="s">
        <v>429</v>
      </c>
      <c r="C7" s="1561" t="s">
        <v>270</v>
      </c>
      <c r="D7" s="1562" t="s">
        <v>982</v>
      </c>
      <c r="E7" s="1562" t="s">
        <v>951</v>
      </c>
      <c r="F7" s="1562" t="s">
        <v>2008</v>
      </c>
      <c r="G7" s="1516" t="s">
        <v>948</v>
      </c>
      <c r="H7" s="1516" t="s">
        <v>983</v>
      </c>
      <c r="I7" s="1562" t="s">
        <v>984</v>
      </c>
      <c r="J7" s="1516" t="s">
        <v>985</v>
      </c>
      <c r="K7" s="1516" t="s">
        <v>2009</v>
      </c>
      <c r="L7" s="1516" t="s">
        <v>1960</v>
      </c>
      <c r="M7" s="1516" t="s">
        <v>2010</v>
      </c>
      <c r="N7" s="1562" t="s">
        <v>2011</v>
      </c>
      <c r="O7" s="1562" t="s">
        <v>2012</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8"/>
      <c r="G8" s="1516"/>
      <c r="H8" s="1516"/>
      <c r="I8" s="1518"/>
      <c r="J8" s="1516"/>
      <c r="K8" s="1516"/>
      <c r="L8" s="1516"/>
      <c r="M8" s="1516"/>
      <c r="N8" s="1518"/>
      <c r="O8" s="1518"/>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2003</v>
      </c>
      <c r="B10" s="1155"/>
      <c r="C10" s="1155">
        <v>1</v>
      </c>
      <c r="D10" s="1156"/>
      <c r="E10" s="1156"/>
      <c r="F10" s="1156"/>
      <c r="G10" s="1156"/>
      <c r="H10" s="1156"/>
      <c r="I10" s="1156"/>
      <c r="J10" s="1156"/>
      <c r="K10" s="1156"/>
      <c r="L10" s="1156"/>
      <c r="M10" s="1156"/>
      <c r="N10" s="1156"/>
      <c r="O10" s="1156"/>
      <c r="P10" s="704"/>
      <c r="Q10" s="1021"/>
    </row>
    <row r="11" spans="1:34" x14ac:dyDescent="0.2">
      <c r="A11" s="1157" t="s">
        <v>2013</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3"/>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3"/>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3"/>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3"/>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3"/>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3"/>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3"/>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3"/>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3"/>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3"/>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3"/>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3"/>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3"/>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3"/>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3"/>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3"/>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3"/>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3"/>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3"/>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3"/>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2014</v>
      </c>
      <c r="B32" s="1563"/>
      <c r="C32" s="1161">
        <v>23</v>
      </c>
      <c r="D32" s="1172"/>
      <c r="E32" s="1168"/>
      <c r="F32" s="1168"/>
      <c r="G32" s="1173"/>
      <c r="H32" s="1173"/>
      <c r="I32" s="1172"/>
      <c r="J32" s="1172"/>
      <c r="K32" s="1173"/>
      <c r="L32" s="1172"/>
      <c r="M32" s="1063"/>
      <c r="N32" s="1063"/>
      <c r="O32" s="1063"/>
      <c r="P32" s="1166"/>
    </row>
    <row r="33" spans="1:34" s="1020" customFormat="1" x14ac:dyDescent="0.2">
      <c r="A33" s="1174" t="s">
        <v>2015</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3"/>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3"/>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3"/>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3"/>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3"/>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3"/>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3"/>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3"/>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3"/>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3"/>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2014</v>
      </c>
      <c r="B44" s="1563"/>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1469</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510" t="s">
        <v>2016</v>
      </c>
      <c r="B49" s="1510"/>
      <c r="C49" s="1510"/>
      <c r="D49" s="1510"/>
      <c r="E49" s="1510"/>
      <c r="F49" s="1510"/>
      <c r="G49" s="1510"/>
      <c r="H49" s="1179"/>
      <c r="L49" s="1180" t="s">
        <v>428</v>
      </c>
      <c r="M49" s="1181" t="s">
        <v>1992</v>
      </c>
      <c r="N49" s="1181" t="s">
        <v>1971</v>
      </c>
      <c r="O49" s="1181" t="s">
        <v>1972</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510" t="s">
        <v>2017</v>
      </c>
      <c r="B50" s="1510"/>
      <c r="C50" s="1510"/>
      <c r="D50" s="1510"/>
      <c r="E50" s="1510"/>
      <c r="F50" s="1510"/>
      <c r="G50" s="1510"/>
      <c r="H50" s="1011"/>
      <c r="L50" s="1183" t="s">
        <v>2018</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2019</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1470</v>
      </c>
      <c r="B53" s="1013" t="s">
        <v>1471</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1472</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1473</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1474</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1475</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8" t="s">
        <v>2032</v>
      </c>
      <c r="E1" s="1569"/>
      <c r="F1" s="1569"/>
    </row>
    <row r="4" spans="1:6" x14ac:dyDescent="0.25">
      <c r="A4" s="1445" t="s">
        <v>2033</v>
      </c>
      <c r="B4" s="1445"/>
      <c r="C4" s="1445"/>
      <c r="D4" s="1445"/>
      <c r="E4" s="1445"/>
      <c r="F4" s="1445"/>
    </row>
    <row r="5" spans="1:6" x14ac:dyDescent="0.25">
      <c r="A5" s="254"/>
      <c r="B5" s="252"/>
      <c r="C5" s="252"/>
      <c r="D5" s="255"/>
      <c r="E5" s="251"/>
      <c r="F5" s="251"/>
    </row>
    <row r="6" spans="1:6" x14ac:dyDescent="0.25">
      <c r="A6" s="1570" t="str">
        <f>i.04155г!A5</f>
        <v xml:space="preserve">Даатгагчийн нэр: </v>
      </c>
      <c r="B6" s="1571"/>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1095</v>
      </c>
      <c r="E8" s="486" t="s">
        <v>1096</v>
      </c>
      <c r="F8" s="486" t="s">
        <v>1097</v>
      </c>
    </row>
    <row r="9" spans="1:6" s="487" customFormat="1" x14ac:dyDescent="0.25">
      <c r="A9" s="488" t="s">
        <v>260</v>
      </c>
      <c r="B9" s="488" t="s">
        <v>261</v>
      </c>
      <c r="C9" s="488" t="s">
        <v>272</v>
      </c>
      <c r="D9" s="488">
        <v>1</v>
      </c>
      <c r="E9" s="488">
        <v>2</v>
      </c>
      <c r="F9" s="488">
        <v>3</v>
      </c>
    </row>
    <row r="10" spans="1:6" x14ac:dyDescent="0.25">
      <c r="A10" s="489">
        <v>1</v>
      </c>
      <c r="B10" s="490" t="s">
        <v>1098</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1099</v>
      </c>
      <c r="C12" s="499">
        <v>3</v>
      </c>
      <c r="D12" s="500">
        <v>0.03</v>
      </c>
      <c r="E12" s="497">
        <f>i.04155a!E955+i.04155a!E972+i.04155б!E79+i.04155б!E89+i.04155в!E413+i.04155г!E137+i.04155г!E142+i.04155г!E147</f>
        <v>0</v>
      </c>
      <c r="F12" s="497">
        <f>E12*D12</f>
        <v>0</v>
      </c>
    </row>
    <row r="13" spans="1:6" x14ac:dyDescent="0.25">
      <c r="A13" s="493">
        <v>1.3</v>
      </c>
      <c r="B13" s="494" t="s">
        <v>1100</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1101</v>
      </c>
      <c r="C14" s="501">
        <v>5</v>
      </c>
      <c r="D14" s="500">
        <f>IF(i.04156!D14&gt;0,0.1,0.06)</f>
        <v>0.06</v>
      </c>
      <c r="E14" s="497">
        <f>i.04155a!E957+i.04155a!E974+i.04155б!E81+i.04155б!E91+i.04155в!E415+i.04155г!E139+i.04155г!E144+i.04155г!E149</f>
        <v>0</v>
      </c>
      <c r="F14" s="497">
        <f>E14*D14</f>
        <v>0</v>
      </c>
    </row>
    <row r="15" spans="1:6" x14ac:dyDescent="0.25">
      <c r="A15" s="502">
        <v>2</v>
      </c>
      <c r="B15" s="503" t="s">
        <v>1102</v>
      </c>
      <c r="C15" s="504">
        <v>6</v>
      </c>
      <c r="D15" s="505"/>
      <c r="E15" s="506">
        <f>SUM(E16,E25,E34,E43,E52,E61,E70,E79,E88)</f>
        <v>0</v>
      </c>
      <c r="F15" s="506">
        <f>SUM(F16,F25,F34,F43,F52,F61,F70,F79,F88)</f>
        <v>0</v>
      </c>
    </row>
    <row r="16" spans="1:6" x14ac:dyDescent="0.25">
      <c r="A16" s="507">
        <v>2.1</v>
      </c>
      <c r="B16" s="508" t="s">
        <v>1103</v>
      </c>
      <c r="C16" s="509">
        <v>7</v>
      </c>
      <c r="D16" s="510"/>
      <c r="E16" s="511">
        <f>ABS(E21+E22+E23+E24-E17-E18-E19-E20)</f>
        <v>0</v>
      </c>
      <c r="F16" s="511">
        <f>ABS(F21+F22+F23+F24-F17-F18-F19-F20)</f>
        <v>0</v>
      </c>
    </row>
    <row r="17" spans="1:6" x14ac:dyDescent="0.25">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1105</v>
      </c>
      <c r="C18" s="495">
        <v>9</v>
      </c>
      <c r="D18" s="500">
        <v>7.3999999999999996E-2</v>
      </c>
      <c r="E18" s="497">
        <f>i.04155е!F100+i.04155е!F110+i.04155е!F120+i.04155е!F130+i.04155е!F140</f>
        <v>0</v>
      </c>
      <c r="F18" s="497">
        <f t="shared" ref="F18:F24" si="0">E18*D18</f>
        <v>0</v>
      </c>
    </row>
    <row r="19" spans="1:6" x14ac:dyDescent="0.25">
      <c r="A19" s="493" t="s">
        <v>327</v>
      </c>
      <c r="B19" s="513" t="s">
        <v>1106</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1081</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1083</v>
      </c>
      <c r="C24" s="495">
        <v>15</v>
      </c>
      <c r="D24" s="500">
        <v>7.3999999999999996E-2</v>
      </c>
      <c r="E24" s="497">
        <f>i.04158б!M202+i.04158б!M223</f>
        <v>0</v>
      </c>
      <c r="F24" s="497">
        <f t="shared" si="0"/>
        <v>0</v>
      </c>
    </row>
    <row r="25" spans="1:6" x14ac:dyDescent="0.25">
      <c r="A25" s="507">
        <v>2.2000000000000002</v>
      </c>
      <c r="B25" s="508" t="s">
        <v>1107</v>
      </c>
      <c r="C25" s="515">
        <v>16</v>
      </c>
      <c r="D25" s="508"/>
      <c r="E25" s="511">
        <f>ABS(E30+E31+E32+E33-E26-E27-E28-E29)</f>
        <v>0</v>
      </c>
      <c r="F25" s="511">
        <f>ABS(F30+F31+F32+F33-F26-F27-F28-F29)</f>
        <v>0</v>
      </c>
    </row>
    <row r="26" spans="1:6" x14ac:dyDescent="0.25">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1105</v>
      </c>
      <c r="C27" s="495">
        <v>18</v>
      </c>
      <c r="D27" s="517">
        <v>6.4299999999999996E-2</v>
      </c>
      <c r="E27" s="497">
        <f>i.04155е!F101+i.04155е!F111+i.04155е!F121+i.04155е!F131+i.04155е!F141</f>
        <v>0</v>
      </c>
      <c r="F27" s="497">
        <f t="shared" ref="F27:F33" si="1">E27*D27</f>
        <v>0</v>
      </c>
    </row>
    <row r="28" spans="1:6" x14ac:dyDescent="0.25">
      <c r="A28" s="516" t="s">
        <v>341</v>
      </c>
      <c r="B28" s="513" t="s">
        <v>1108</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1081</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1083</v>
      </c>
      <c r="C33" s="495">
        <v>24</v>
      </c>
      <c r="D33" s="518">
        <v>6.4299999999999996E-2</v>
      </c>
      <c r="E33" s="497">
        <f>i.04158б!M203+i.04158б!M224</f>
        <v>0</v>
      </c>
      <c r="F33" s="497">
        <f t="shared" si="1"/>
        <v>0</v>
      </c>
    </row>
    <row r="34" spans="1:6" x14ac:dyDescent="0.25">
      <c r="A34" s="507">
        <v>2.2999999999999998</v>
      </c>
      <c r="B34" s="508" t="s">
        <v>1109</v>
      </c>
      <c r="C34" s="515">
        <v>25</v>
      </c>
      <c r="D34" s="508"/>
      <c r="E34" s="511">
        <f>ABS(E39+E40+E41+E42-E35-E36-E37-E38)</f>
        <v>0</v>
      </c>
      <c r="F34" s="511">
        <f>ABS(F39+F40+F41+F42-F35-F36-F37-F38)</f>
        <v>0</v>
      </c>
    </row>
    <row r="35" spans="1:6" x14ac:dyDescent="0.25">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1111</v>
      </c>
      <c r="B36" s="513" t="s">
        <v>134</v>
      </c>
      <c r="C36" s="495">
        <v>27</v>
      </c>
      <c r="D36" s="517">
        <v>6.9900000000000004E-2</v>
      </c>
      <c r="E36" s="649">
        <f>i.04155е!F102+i.04155е!F112+i.04155е!F122+i.04155е!F132+i.04155е!F142</f>
        <v>0</v>
      </c>
      <c r="F36" s="497">
        <f t="shared" ref="F36:F42" si="2">E36*D36</f>
        <v>0</v>
      </c>
    </row>
    <row r="37" spans="1:6" x14ac:dyDescent="0.25">
      <c r="A37" s="516" t="s">
        <v>1112</v>
      </c>
      <c r="B37" s="513" t="s">
        <v>1108</v>
      </c>
      <c r="C37" s="495">
        <v>28</v>
      </c>
      <c r="D37" s="517">
        <v>6.9900000000000004E-2</v>
      </c>
      <c r="E37" s="649">
        <f>i.04155е!F152</f>
        <v>0</v>
      </c>
      <c r="F37" s="497">
        <f t="shared" si="2"/>
        <v>0</v>
      </c>
    </row>
    <row r="38" spans="1:6" x14ac:dyDescent="0.25">
      <c r="A38" s="516" t="s">
        <v>1113</v>
      </c>
      <c r="B38" s="512" t="s">
        <v>60</v>
      </c>
      <c r="C38" s="501">
        <v>29</v>
      </c>
      <c r="D38" s="517">
        <v>6.9900000000000004E-2</v>
      </c>
      <c r="E38" s="649">
        <f>i.04158б!M15+i.04158б!M37+i.04158б!M59</f>
        <v>0</v>
      </c>
      <c r="F38" s="497">
        <f t="shared" si="2"/>
        <v>0</v>
      </c>
    </row>
    <row r="39" spans="1:6" x14ac:dyDescent="0.25">
      <c r="A39" s="516" t="s">
        <v>1114</v>
      </c>
      <c r="B39" s="512" t="s">
        <v>1081</v>
      </c>
      <c r="C39" s="495">
        <v>30</v>
      </c>
      <c r="D39" s="517">
        <v>6.9900000000000004E-2</v>
      </c>
      <c r="E39" s="649">
        <f>i.04158б!M81</f>
        <v>0</v>
      </c>
      <c r="F39" s="497">
        <f t="shared" si="2"/>
        <v>0</v>
      </c>
    </row>
    <row r="40" spans="1:6" x14ac:dyDescent="0.25">
      <c r="A40" s="493" t="s">
        <v>1115</v>
      </c>
      <c r="B40" s="512" t="s">
        <v>139</v>
      </c>
      <c r="C40" s="501">
        <v>31</v>
      </c>
      <c r="D40" s="518">
        <v>6.9900000000000004E-2</v>
      </c>
      <c r="E40" s="649">
        <f>i.04158б!M125+i.04158б!M227+i.04158б!M279</f>
        <v>0</v>
      </c>
      <c r="F40" s="497">
        <f t="shared" si="2"/>
        <v>0</v>
      </c>
    </row>
    <row r="41" spans="1:6" x14ac:dyDescent="0.25">
      <c r="A41" s="493" t="s">
        <v>1116</v>
      </c>
      <c r="B41" s="512" t="s">
        <v>148</v>
      </c>
      <c r="C41" s="501">
        <v>32</v>
      </c>
      <c r="D41" s="518">
        <v>6.9900000000000004E-2</v>
      </c>
      <c r="E41" s="649">
        <f>i.04158б!M331</f>
        <v>0</v>
      </c>
      <c r="F41" s="497">
        <f t="shared" si="2"/>
        <v>0</v>
      </c>
    </row>
    <row r="42" spans="1:6" x14ac:dyDescent="0.25">
      <c r="A42" s="493" t="s">
        <v>1117</v>
      </c>
      <c r="B42" s="512" t="s">
        <v>1083</v>
      </c>
      <c r="C42" s="495">
        <v>33</v>
      </c>
      <c r="D42" s="518">
        <v>6.9900000000000004E-2</v>
      </c>
      <c r="E42" s="649">
        <f>i.04158б!M353+i.04158б!M375</f>
        <v>0</v>
      </c>
      <c r="F42" s="497">
        <f t="shared" si="2"/>
        <v>0</v>
      </c>
    </row>
    <row r="43" spans="1:6" x14ac:dyDescent="0.25">
      <c r="A43" s="507">
        <v>2.4</v>
      </c>
      <c r="B43" s="508" t="s">
        <v>1118</v>
      </c>
      <c r="C43" s="515">
        <v>34</v>
      </c>
      <c r="D43" s="508"/>
      <c r="E43" s="511">
        <f>ABS(E48+E49+E50+E51-E44-E45-E46-E47)</f>
        <v>0</v>
      </c>
      <c r="F43" s="511">
        <f>ABS(F48+F49+F50+F51-F44-F45-F46-F47)</f>
        <v>0</v>
      </c>
    </row>
    <row r="44" spans="1:6" x14ac:dyDescent="0.25">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1120</v>
      </c>
      <c r="B45" s="513" t="s">
        <v>1105</v>
      </c>
      <c r="C45" s="495">
        <v>36</v>
      </c>
      <c r="D45" s="517">
        <v>7.4099999999999999E-2</v>
      </c>
      <c r="E45" s="649">
        <f>i.04155е!F103+i.04155е!F113+i.04155е!F123+i.04155е!F133+i.04155е!F143</f>
        <v>0</v>
      </c>
      <c r="F45" s="497">
        <f t="shared" ref="F45:F51" si="3">E45*D45</f>
        <v>0</v>
      </c>
    </row>
    <row r="46" spans="1:6" x14ac:dyDescent="0.25">
      <c r="A46" s="516" t="s">
        <v>1121</v>
      </c>
      <c r="B46" s="513" t="s">
        <v>1108</v>
      </c>
      <c r="C46" s="495">
        <v>37</v>
      </c>
      <c r="D46" s="517">
        <v>7.4099999999999999E-2</v>
      </c>
      <c r="E46" s="649">
        <f>i.04155е!F153</f>
        <v>0</v>
      </c>
      <c r="F46" s="497">
        <f t="shared" si="3"/>
        <v>0</v>
      </c>
    </row>
    <row r="47" spans="1:6" x14ac:dyDescent="0.25">
      <c r="A47" s="516" t="s">
        <v>1122</v>
      </c>
      <c r="B47" s="512" t="s">
        <v>60</v>
      </c>
      <c r="C47" s="501">
        <v>38</v>
      </c>
      <c r="D47" s="517">
        <v>7.4099999999999999E-2</v>
      </c>
      <c r="E47" s="649">
        <f>i.04158б!M16+i.04158б!M38+i.04158б!M60</f>
        <v>0</v>
      </c>
      <c r="F47" s="497">
        <f t="shared" si="3"/>
        <v>0</v>
      </c>
    </row>
    <row r="48" spans="1:6" x14ac:dyDescent="0.25">
      <c r="A48" s="493" t="s">
        <v>1123</v>
      </c>
      <c r="B48" s="512" t="s">
        <v>1081</v>
      </c>
      <c r="C48" s="495">
        <v>39</v>
      </c>
      <c r="D48" s="518">
        <v>7.4099999999999999E-2</v>
      </c>
      <c r="E48" s="649">
        <f>i.04158б!M82</f>
        <v>0</v>
      </c>
      <c r="F48" s="497">
        <f t="shared" si="3"/>
        <v>0</v>
      </c>
    </row>
    <row r="49" spans="1:6" x14ac:dyDescent="0.25">
      <c r="A49" s="493" t="s">
        <v>1124</v>
      </c>
      <c r="B49" s="512" t="s">
        <v>139</v>
      </c>
      <c r="C49" s="501">
        <v>40</v>
      </c>
      <c r="D49" s="518">
        <v>7.4099999999999999E-2</v>
      </c>
      <c r="E49" s="649">
        <f>i.04158б!M126+i.04158б!M228+i.04158б!M280</f>
        <v>0</v>
      </c>
      <c r="F49" s="497">
        <f t="shared" si="3"/>
        <v>0</v>
      </c>
    </row>
    <row r="50" spans="1:6" x14ac:dyDescent="0.25">
      <c r="A50" s="493" t="s">
        <v>1125</v>
      </c>
      <c r="B50" s="512" t="s">
        <v>148</v>
      </c>
      <c r="C50" s="501">
        <v>41</v>
      </c>
      <c r="D50" s="518">
        <v>7.4099999999999999E-2</v>
      </c>
      <c r="E50" s="649">
        <f>i.04158б!M332</f>
        <v>0</v>
      </c>
      <c r="F50" s="497">
        <f t="shared" si="3"/>
        <v>0</v>
      </c>
    </row>
    <row r="51" spans="1:6" x14ac:dyDescent="0.25">
      <c r="A51" s="493" t="s">
        <v>1126</v>
      </c>
      <c r="B51" s="512" t="s">
        <v>1083</v>
      </c>
      <c r="C51" s="495">
        <v>42</v>
      </c>
      <c r="D51" s="518">
        <v>7.4099999999999999E-2</v>
      </c>
      <c r="E51" s="649">
        <f>i.04158б!M354+i.04158б!M376</f>
        <v>0</v>
      </c>
      <c r="F51" s="497">
        <f t="shared" si="3"/>
        <v>0</v>
      </c>
    </row>
    <row r="52" spans="1:6" x14ac:dyDescent="0.25">
      <c r="A52" s="507">
        <v>2.5</v>
      </c>
      <c r="B52" s="508" t="s">
        <v>1127</v>
      </c>
      <c r="C52" s="515">
        <v>43</v>
      </c>
      <c r="D52" s="508"/>
      <c r="E52" s="511">
        <f>ABS(E57+E58+E59+E60-E53-E54-E55-E56)</f>
        <v>0</v>
      </c>
      <c r="F52" s="511">
        <f>ABS(F57+F58+F59+F60-F53-F54-F55-F56)</f>
        <v>0</v>
      </c>
    </row>
    <row r="53" spans="1:6" x14ac:dyDescent="0.25">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1129</v>
      </c>
      <c r="B54" s="513" t="s">
        <v>1105</v>
      </c>
      <c r="C54" s="520">
        <v>45</v>
      </c>
      <c r="D54" s="518">
        <v>0.109</v>
      </c>
      <c r="E54" s="649">
        <f>i.04155е!F104+i.04155е!F114+i.04155е!F124+i.04155е!F134+i.04155е!F144</f>
        <v>0</v>
      </c>
      <c r="F54" s="497">
        <f t="shared" ref="F54:F60" si="4">E54*D54</f>
        <v>0</v>
      </c>
    </row>
    <row r="55" spans="1:6" x14ac:dyDescent="0.25">
      <c r="A55" s="516" t="s">
        <v>1130</v>
      </c>
      <c r="B55" s="513" t="s">
        <v>1108</v>
      </c>
      <c r="C55" s="520">
        <v>46</v>
      </c>
      <c r="D55" s="518">
        <v>0.109</v>
      </c>
      <c r="E55" s="649">
        <f>i.04155е!F14</f>
        <v>0</v>
      </c>
      <c r="F55" s="497">
        <f t="shared" si="4"/>
        <v>0</v>
      </c>
    </row>
    <row r="56" spans="1:6" x14ac:dyDescent="0.25">
      <c r="A56" s="516" t="s">
        <v>1131</v>
      </c>
      <c r="B56" s="512" t="s">
        <v>60</v>
      </c>
      <c r="C56" s="519">
        <v>47</v>
      </c>
      <c r="D56" s="518">
        <v>0.109</v>
      </c>
      <c r="E56" s="649">
        <f>i.04158б!M17+i.04158б!M39+i.04158б!M61</f>
        <v>0</v>
      </c>
      <c r="F56" s="497">
        <f t="shared" si="4"/>
        <v>0</v>
      </c>
    </row>
    <row r="57" spans="1:6" x14ac:dyDescent="0.25">
      <c r="A57" s="516" t="s">
        <v>1132</v>
      </c>
      <c r="B57" s="512" t="s">
        <v>1081</v>
      </c>
      <c r="C57" s="520">
        <v>48</v>
      </c>
      <c r="D57" s="518">
        <v>0.109</v>
      </c>
      <c r="E57" s="649">
        <f>i.04158б!M83</f>
        <v>0</v>
      </c>
      <c r="F57" s="497">
        <f t="shared" si="4"/>
        <v>0</v>
      </c>
    </row>
    <row r="58" spans="1:6" x14ac:dyDescent="0.25">
      <c r="A58" s="493" t="s">
        <v>1133</v>
      </c>
      <c r="B58" s="512" t="s">
        <v>139</v>
      </c>
      <c r="C58" s="501">
        <v>49</v>
      </c>
      <c r="D58" s="518">
        <v>0.109</v>
      </c>
      <c r="E58" s="649">
        <f>i.04158б!M127+i.04158б!M229+i.04158б!M281</f>
        <v>0</v>
      </c>
      <c r="F58" s="497">
        <f t="shared" si="4"/>
        <v>0</v>
      </c>
    </row>
    <row r="59" spans="1:6" x14ac:dyDescent="0.25">
      <c r="A59" s="493" t="s">
        <v>1134</v>
      </c>
      <c r="B59" s="512" t="s">
        <v>148</v>
      </c>
      <c r="C59" s="501">
        <v>50</v>
      </c>
      <c r="D59" s="518">
        <v>0.109</v>
      </c>
      <c r="E59" s="649">
        <f>i.04158б!M333</f>
        <v>0</v>
      </c>
      <c r="F59" s="497">
        <f t="shared" si="4"/>
        <v>0</v>
      </c>
    </row>
    <row r="60" spans="1:6" x14ac:dyDescent="0.25">
      <c r="A60" s="493" t="s">
        <v>1135</v>
      </c>
      <c r="B60" s="512" t="s">
        <v>1083</v>
      </c>
      <c r="C60" s="495">
        <v>51</v>
      </c>
      <c r="D60" s="518">
        <v>0.109</v>
      </c>
      <c r="E60" s="649">
        <f>i.04158б!M355+i.04158б!M377</f>
        <v>0</v>
      </c>
      <c r="F60" s="497">
        <f t="shared" si="4"/>
        <v>0</v>
      </c>
    </row>
    <row r="61" spans="1:6" x14ac:dyDescent="0.25">
      <c r="A61" s="507">
        <v>2.6</v>
      </c>
      <c r="B61" s="508" t="s">
        <v>1136</v>
      </c>
      <c r="C61" s="515">
        <v>52</v>
      </c>
      <c r="D61" s="508"/>
      <c r="E61" s="511">
        <f>ABS(E66+E67+E68+E69-E62-E63-E64-E65)</f>
        <v>0</v>
      </c>
      <c r="F61" s="511">
        <f>ABS(F66+F67+F68+F69-F62-F63-F64-F65)</f>
        <v>0</v>
      </c>
    </row>
    <row r="62" spans="1:6" x14ac:dyDescent="0.25">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1138</v>
      </c>
      <c r="B63" s="513" t="s">
        <v>1105</v>
      </c>
      <c r="C63" s="520">
        <v>54</v>
      </c>
      <c r="D63" s="518">
        <v>8.2900000000000001E-2</v>
      </c>
      <c r="E63" s="649">
        <f>i.04155е!F105+i.04155е!F115+i.04155е!F125+i.04155е!F135+i.04155е!F145</f>
        <v>0</v>
      </c>
      <c r="F63" s="497">
        <f t="shared" ref="F63:F69" si="5">E63*D63</f>
        <v>0</v>
      </c>
    </row>
    <row r="64" spans="1:6" x14ac:dyDescent="0.25">
      <c r="A64" s="516" t="s">
        <v>1139</v>
      </c>
      <c r="B64" s="513" t="s">
        <v>1108</v>
      </c>
      <c r="C64" s="520">
        <v>55</v>
      </c>
      <c r="D64" s="518">
        <v>8.2900000000000001E-2</v>
      </c>
      <c r="E64" s="649">
        <f>i.04155е!F155</f>
        <v>0</v>
      </c>
      <c r="F64" s="497">
        <f t="shared" si="5"/>
        <v>0</v>
      </c>
    </row>
    <row r="65" spans="1:6" x14ac:dyDescent="0.25">
      <c r="A65" s="516" t="s">
        <v>1140</v>
      </c>
      <c r="B65" s="512" t="s">
        <v>60</v>
      </c>
      <c r="C65" s="519">
        <v>56</v>
      </c>
      <c r="D65" s="518">
        <v>8.2900000000000001E-2</v>
      </c>
      <c r="E65" s="649">
        <f>i.04158б!M18+i.04158б!M40+i.04158б!M62</f>
        <v>0</v>
      </c>
      <c r="F65" s="497">
        <f t="shared" si="5"/>
        <v>0</v>
      </c>
    </row>
    <row r="66" spans="1:6" x14ac:dyDescent="0.25">
      <c r="A66" s="516" t="s">
        <v>1141</v>
      </c>
      <c r="B66" s="512" t="s">
        <v>1081</v>
      </c>
      <c r="C66" s="520">
        <v>57</v>
      </c>
      <c r="D66" s="518">
        <v>8.2900000000000001E-2</v>
      </c>
      <c r="E66" s="649">
        <f>i.04158б!M84</f>
        <v>0</v>
      </c>
      <c r="F66" s="497">
        <f t="shared" si="5"/>
        <v>0</v>
      </c>
    </row>
    <row r="67" spans="1:6" x14ac:dyDescent="0.25">
      <c r="A67" s="493" t="s">
        <v>1142</v>
      </c>
      <c r="B67" s="512" t="s">
        <v>139</v>
      </c>
      <c r="C67" s="501">
        <v>58</v>
      </c>
      <c r="D67" s="518">
        <v>8.2900000000000001E-2</v>
      </c>
      <c r="E67" s="649">
        <f>i.04158б!M128+i.04158б!M230+i.04158б!M282</f>
        <v>0</v>
      </c>
      <c r="F67" s="497">
        <f t="shared" si="5"/>
        <v>0</v>
      </c>
    </row>
    <row r="68" spans="1:6" x14ac:dyDescent="0.25">
      <c r="A68" s="493" t="s">
        <v>1143</v>
      </c>
      <c r="B68" s="512" t="s">
        <v>148</v>
      </c>
      <c r="C68" s="501">
        <v>59</v>
      </c>
      <c r="D68" s="518">
        <v>8.2900000000000001E-2</v>
      </c>
      <c r="E68" s="649">
        <f>i.04158б!M334</f>
        <v>0</v>
      </c>
      <c r="F68" s="497">
        <f t="shared" si="5"/>
        <v>0</v>
      </c>
    </row>
    <row r="69" spans="1:6" x14ac:dyDescent="0.25">
      <c r="A69" s="493" t="s">
        <v>1144</v>
      </c>
      <c r="B69" s="512" t="s">
        <v>1083</v>
      </c>
      <c r="C69" s="495">
        <v>60</v>
      </c>
      <c r="D69" s="518">
        <v>8.2900000000000001E-2</v>
      </c>
      <c r="E69" s="649">
        <f>i.04158б!M356+i.04158б!M378</f>
        <v>0</v>
      </c>
      <c r="F69" s="497">
        <f t="shared" si="5"/>
        <v>0</v>
      </c>
    </row>
    <row r="70" spans="1:6" x14ac:dyDescent="0.25">
      <c r="A70" s="507">
        <v>2.7</v>
      </c>
      <c r="B70" s="508" t="s">
        <v>1145</v>
      </c>
      <c r="C70" s="515">
        <v>61</v>
      </c>
      <c r="D70" s="508"/>
      <c r="E70" s="511">
        <f>ABS(E75+E76+E77+E78-E71-E72-E73-E74)</f>
        <v>0</v>
      </c>
      <c r="F70" s="511">
        <f>ABS(F75+F76+F77+F78-F71-F72-F73-F74)</f>
        <v>0</v>
      </c>
    </row>
    <row r="71" spans="1:6" x14ac:dyDescent="0.25">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1147</v>
      </c>
      <c r="B72" s="513" t="s">
        <v>1105</v>
      </c>
      <c r="C72" s="520">
        <v>63</v>
      </c>
      <c r="D72" s="518">
        <v>4.9200000000000001E-2</v>
      </c>
      <c r="E72" s="649">
        <f>i.04155е!F106+i.04155е!F116+i.04155е!F126+i.04155е!F136+i.04155е!F146</f>
        <v>0</v>
      </c>
      <c r="F72" s="497">
        <f t="shared" ref="F72:F78" si="6">E72*D72</f>
        <v>0</v>
      </c>
    </row>
    <row r="73" spans="1:6" x14ac:dyDescent="0.25">
      <c r="A73" s="516" t="s">
        <v>1148</v>
      </c>
      <c r="B73" s="513" t="s">
        <v>1108</v>
      </c>
      <c r="C73" s="520">
        <v>64</v>
      </c>
      <c r="D73" s="518">
        <v>4.9200000000000001E-2</v>
      </c>
      <c r="E73" s="649">
        <f>i.04155е!F156</f>
        <v>0</v>
      </c>
      <c r="F73" s="497">
        <f t="shared" si="6"/>
        <v>0</v>
      </c>
    </row>
    <row r="74" spans="1:6" x14ac:dyDescent="0.25">
      <c r="A74" s="516" t="s">
        <v>1149</v>
      </c>
      <c r="B74" s="514" t="s">
        <v>60</v>
      </c>
      <c r="C74" s="519">
        <v>65</v>
      </c>
      <c r="D74" s="518">
        <v>4.9200000000000001E-2</v>
      </c>
      <c r="E74" s="649">
        <f>i.04158б!M19+i.04158б!M41+i.04158б!M63</f>
        <v>0</v>
      </c>
      <c r="F74" s="497">
        <f t="shared" si="6"/>
        <v>0</v>
      </c>
    </row>
    <row r="75" spans="1:6" x14ac:dyDescent="0.25">
      <c r="A75" s="493" t="s">
        <v>1150</v>
      </c>
      <c r="B75" s="512" t="s">
        <v>1081</v>
      </c>
      <c r="C75" s="495">
        <v>66</v>
      </c>
      <c r="D75" s="518">
        <v>4.9200000000000001E-2</v>
      </c>
      <c r="E75" s="649">
        <f>i.04158б!M85</f>
        <v>0</v>
      </c>
      <c r="F75" s="497">
        <f t="shared" si="6"/>
        <v>0</v>
      </c>
    </row>
    <row r="76" spans="1:6" x14ac:dyDescent="0.25">
      <c r="A76" s="493" t="s">
        <v>1151</v>
      </c>
      <c r="B76" s="512" t="s">
        <v>139</v>
      </c>
      <c r="C76" s="501">
        <v>67</v>
      </c>
      <c r="D76" s="518">
        <v>4.9200000000000001E-2</v>
      </c>
      <c r="E76" s="649">
        <f>i.04158б!M129+i.04158б!M231+i.04158б!M283</f>
        <v>0</v>
      </c>
      <c r="F76" s="497">
        <f t="shared" si="6"/>
        <v>0</v>
      </c>
    </row>
    <row r="77" spans="1:6" x14ac:dyDescent="0.25">
      <c r="A77" s="493" t="s">
        <v>1152</v>
      </c>
      <c r="B77" s="512" t="s">
        <v>148</v>
      </c>
      <c r="C77" s="501">
        <v>68</v>
      </c>
      <c r="D77" s="518">
        <v>4.9200000000000001E-2</v>
      </c>
      <c r="E77" s="649">
        <f>i.04158б!M335</f>
        <v>0</v>
      </c>
      <c r="F77" s="497">
        <f t="shared" si="6"/>
        <v>0</v>
      </c>
    </row>
    <row r="78" spans="1:6" x14ac:dyDescent="0.25">
      <c r="A78" s="493" t="s">
        <v>1153</v>
      </c>
      <c r="B78" s="512" t="s">
        <v>1083</v>
      </c>
      <c r="C78" s="495">
        <v>69</v>
      </c>
      <c r="D78" s="518">
        <v>4.9200000000000001E-2</v>
      </c>
      <c r="E78" s="649">
        <f>i.04158б!M357+i.04158б!M379</f>
        <v>0</v>
      </c>
      <c r="F78" s="497">
        <f t="shared" si="6"/>
        <v>0</v>
      </c>
    </row>
    <row r="79" spans="1:6" x14ac:dyDescent="0.25">
      <c r="A79" s="507">
        <v>2.8</v>
      </c>
      <c r="B79" s="508" t="s">
        <v>1154</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1105</v>
      </c>
      <c r="C81" s="495">
        <v>72</v>
      </c>
      <c r="D81" s="518">
        <v>7.5399999999999995E-2</v>
      </c>
      <c r="E81" s="649">
        <f>i.04155е!F107+i.04155е!F117+i.04155е!F127+i.04155е!F137+i.04155е!F147</f>
        <v>0</v>
      </c>
      <c r="F81" s="497">
        <f t="shared" ref="F81:F87" si="7">E81*D81</f>
        <v>0</v>
      </c>
    </row>
    <row r="82" spans="1:6" x14ac:dyDescent="0.25">
      <c r="A82" s="516" t="s">
        <v>722</v>
      </c>
      <c r="B82" s="513" t="s">
        <v>1108</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1081</v>
      </c>
      <c r="C84" s="495">
        <v>75</v>
      </c>
      <c r="D84" s="518">
        <v>7.5399999999999995E-2</v>
      </c>
      <c r="E84" s="649">
        <f>i.04158б!M86</f>
        <v>0</v>
      </c>
      <c r="F84" s="497">
        <f t="shared" si="7"/>
        <v>0</v>
      </c>
    </row>
    <row r="85" spans="1:6" x14ac:dyDescent="0.25">
      <c r="A85" s="493" t="s">
        <v>1155</v>
      </c>
      <c r="B85" s="512" t="s">
        <v>139</v>
      </c>
      <c r="C85" s="495">
        <v>76</v>
      </c>
      <c r="D85" s="518">
        <v>7.5399999999999995E-2</v>
      </c>
      <c r="E85" s="649">
        <f>i.04158б!M130+i.04158б!M232+i.04158б!M284</f>
        <v>0</v>
      </c>
      <c r="F85" s="497">
        <f t="shared" si="7"/>
        <v>0</v>
      </c>
    </row>
    <row r="86" spans="1:6" x14ac:dyDescent="0.25">
      <c r="A86" s="493" t="s">
        <v>1156</v>
      </c>
      <c r="B86" s="512" t="s">
        <v>148</v>
      </c>
      <c r="C86" s="495">
        <v>77</v>
      </c>
      <c r="D86" s="518">
        <v>7.5399999999999995E-2</v>
      </c>
      <c r="E86" s="649">
        <f>i.04158б!M336</f>
        <v>0</v>
      </c>
      <c r="F86" s="497">
        <f t="shared" si="7"/>
        <v>0</v>
      </c>
    </row>
    <row r="87" spans="1:6" x14ac:dyDescent="0.25">
      <c r="A87" s="493" t="s">
        <v>1157</v>
      </c>
      <c r="B87" s="512" t="s">
        <v>1083</v>
      </c>
      <c r="C87" s="495">
        <v>78</v>
      </c>
      <c r="D87" s="518">
        <v>7.5399999999999995E-2</v>
      </c>
      <c r="E87" s="649">
        <f>i.04158б!M358+i.04158б!M380</f>
        <v>0</v>
      </c>
      <c r="F87" s="497">
        <f t="shared" si="7"/>
        <v>0</v>
      </c>
    </row>
    <row r="88" spans="1:6" x14ac:dyDescent="0.25">
      <c r="A88" s="507">
        <v>2.9</v>
      </c>
      <c r="B88" s="508" t="s">
        <v>1158</v>
      </c>
      <c r="C88" s="515">
        <v>79</v>
      </c>
      <c r="D88" s="508"/>
      <c r="E88" s="511">
        <f>ABS(E93+E94+E95+E96-E89-E90-E91-E92)</f>
        <v>0</v>
      </c>
      <c r="F88" s="511">
        <f>ABS(F93+F94+F95+F96-F89-F90-F91-F92)</f>
        <v>0</v>
      </c>
    </row>
    <row r="89" spans="1:6" x14ac:dyDescent="0.25">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1160</v>
      </c>
      <c r="B90" s="513" t="s">
        <v>1105</v>
      </c>
      <c r="C90" s="520">
        <v>81</v>
      </c>
      <c r="D90" s="500">
        <v>7.3999999999999996E-2</v>
      </c>
      <c r="E90" s="649">
        <f>i.04155е!F108+i.04155е!F118+i.04155е!F128+i.04155е!F138+i.04155е!F148</f>
        <v>0</v>
      </c>
      <c r="F90" s="497">
        <f t="shared" ref="F90:F96" si="8">E90*D90</f>
        <v>0</v>
      </c>
    </row>
    <row r="91" spans="1:6" x14ac:dyDescent="0.25">
      <c r="A91" s="516" t="s">
        <v>1161</v>
      </c>
      <c r="B91" s="513" t="s">
        <v>1106</v>
      </c>
      <c r="C91" s="520">
        <v>82</v>
      </c>
      <c r="D91" s="500">
        <v>7.3999999999999996E-2</v>
      </c>
      <c r="E91" s="649">
        <f>i.04155е!F158</f>
        <v>0</v>
      </c>
      <c r="F91" s="497">
        <f t="shared" si="8"/>
        <v>0</v>
      </c>
    </row>
    <row r="92" spans="1:6" x14ac:dyDescent="0.25">
      <c r="A92" s="516" t="s">
        <v>1162</v>
      </c>
      <c r="B92" s="512" t="s">
        <v>60</v>
      </c>
      <c r="C92" s="519">
        <v>83</v>
      </c>
      <c r="D92" s="500">
        <v>7.3999999999999996E-2</v>
      </c>
      <c r="E92" s="649">
        <f>i.04158б!M21+i.04158б!M43+i.04158б!M65</f>
        <v>0</v>
      </c>
      <c r="F92" s="497">
        <f t="shared" si="8"/>
        <v>0</v>
      </c>
    </row>
    <row r="93" spans="1:6" x14ac:dyDescent="0.25">
      <c r="A93" s="493" t="s">
        <v>1163</v>
      </c>
      <c r="B93" s="512" t="s">
        <v>1081</v>
      </c>
      <c r="C93" s="495">
        <v>84</v>
      </c>
      <c r="D93" s="500">
        <v>7.3999999999999996E-2</v>
      </c>
      <c r="E93" s="649">
        <f>i.04158б!M87</f>
        <v>0</v>
      </c>
      <c r="F93" s="497">
        <f t="shared" si="8"/>
        <v>0</v>
      </c>
    </row>
    <row r="94" spans="1:6" x14ac:dyDescent="0.25">
      <c r="A94" s="493" t="s">
        <v>1164</v>
      </c>
      <c r="B94" s="512" t="s">
        <v>139</v>
      </c>
      <c r="C94" s="501">
        <v>85</v>
      </c>
      <c r="D94" s="500">
        <v>7.3999999999999996E-2</v>
      </c>
      <c r="E94" s="649">
        <f>i.04158б!M131+i.04158б!M233+i.04158б!M285</f>
        <v>0</v>
      </c>
      <c r="F94" s="497">
        <f t="shared" si="8"/>
        <v>0</v>
      </c>
    </row>
    <row r="95" spans="1:6" x14ac:dyDescent="0.25">
      <c r="A95" s="493" t="s">
        <v>1165</v>
      </c>
      <c r="B95" s="512" t="s">
        <v>148</v>
      </c>
      <c r="C95" s="501">
        <v>86</v>
      </c>
      <c r="D95" s="500">
        <v>7.3999999999999996E-2</v>
      </c>
      <c r="E95" s="649">
        <f>i.04158б!M337</f>
        <v>0</v>
      </c>
      <c r="F95" s="497">
        <f t="shared" si="8"/>
        <v>0</v>
      </c>
    </row>
    <row r="96" spans="1:6" x14ac:dyDescent="0.25">
      <c r="A96" s="493" t="s">
        <v>1166</v>
      </c>
      <c r="B96" s="512" t="s">
        <v>1083</v>
      </c>
      <c r="C96" s="495">
        <v>87</v>
      </c>
      <c r="D96" s="500">
        <v>7.3999999999999996E-2</v>
      </c>
      <c r="E96" s="649">
        <f>i.04158б!M359+i.04158б!M381</f>
        <v>0</v>
      </c>
      <c r="F96" s="497">
        <f t="shared" si="8"/>
        <v>0</v>
      </c>
    </row>
    <row r="97" spans="1:6" x14ac:dyDescent="0.25">
      <c r="A97" s="502">
        <v>3</v>
      </c>
      <c r="B97" s="503" t="s">
        <v>1167</v>
      </c>
      <c r="C97" s="504">
        <v>88</v>
      </c>
      <c r="D97" s="503"/>
      <c r="E97" s="506">
        <f>SUM(E98:E106)</f>
        <v>0</v>
      </c>
      <c r="F97" s="506">
        <f>SUM(F98:F106)</f>
        <v>0</v>
      </c>
    </row>
    <row r="98" spans="1:6" ht="25.5" x14ac:dyDescent="0.25">
      <c r="A98" s="493" t="s">
        <v>1168</v>
      </c>
      <c r="B98" s="200" t="s">
        <v>1169</v>
      </c>
      <c r="C98" s="501">
        <v>89</v>
      </c>
      <c r="D98" s="518">
        <v>0.45</v>
      </c>
      <c r="E98" s="497">
        <f>SUM(E129:E136)</f>
        <v>0</v>
      </c>
      <c r="F98" s="497">
        <f>E98*D98</f>
        <v>0</v>
      </c>
    </row>
    <row r="99" spans="1:6" ht="39" x14ac:dyDescent="0.25">
      <c r="A99" s="493">
        <v>3.2</v>
      </c>
      <c r="B99" s="494" t="s">
        <v>1170</v>
      </c>
      <c r="C99" s="495">
        <v>90</v>
      </c>
      <c r="D99" s="496">
        <v>0.45</v>
      </c>
      <c r="E99" s="497">
        <f>i.04155в!N388-E129</f>
        <v>0</v>
      </c>
      <c r="F99" s="497">
        <f t="shared" ref="F99:F106" si="9">E99*D99</f>
        <v>0</v>
      </c>
    </row>
    <row r="100" spans="1:6" ht="39" x14ac:dyDescent="0.25">
      <c r="A100" s="1572">
        <v>3.3</v>
      </c>
      <c r="B100" s="494" t="s">
        <v>1171</v>
      </c>
      <c r="C100" s="495">
        <v>91</v>
      </c>
      <c r="D100" s="496">
        <v>0.25</v>
      </c>
      <c r="E100" s="497">
        <f>i.04155в!N304+i.04155в!N220+i.04155в!N241-E130</f>
        <v>0</v>
      </c>
      <c r="F100" s="497">
        <f t="shared" si="9"/>
        <v>0</v>
      </c>
    </row>
    <row r="101" spans="1:6" ht="39" x14ac:dyDescent="0.25">
      <c r="A101" s="1573"/>
      <c r="B101" s="494" t="s">
        <v>1172</v>
      </c>
      <c r="C101" s="495">
        <v>92</v>
      </c>
      <c r="D101" s="496">
        <v>0.3</v>
      </c>
      <c r="E101" s="497">
        <f>i.04155в!N325+i.04155в!N262+i.04155в!N283-E131</f>
        <v>0</v>
      </c>
      <c r="F101" s="497">
        <f t="shared" si="9"/>
        <v>0</v>
      </c>
    </row>
    <row r="102" spans="1:6" ht="39" x14ac:dyDescent="0.25">
      <c r="A102" s="1574"/>
      <c r="B102" s="494" t="s">
        <v>1173</v>
      </c>
      <c r="C102" s="495">
        <v>93</v>
      </c>
      <c r="D102" s="496">
        <v>0.4</v>
      </c>
      <c r="E102" s="497">
        <f>i.04155в!N346-E132</f>
        <v>0</v>
      </c>
      <c r="F102" s="497">
        <f t="shared" si="9"/>
        <v>0</v>
      </c>
    </row>
    <row r="103" spans="1:6" ht="26.25" x14ac:dyDescent="0.25">
      <c r="A103" s="493">
        <v>3.4</v>
      </c>
      <c r="B103" s="494" t="s">
        <v>1174</v>
      </c>
      <c r="C103" s="501">
        <v>94</v>
      </c>
      <c r="D103" s="496">
        <v>0.375</v>
      </c>
      <c r="E103" s="497">
        <f>i.04155в!N367-E133</f>
        <v>0</v>
      </c>
      <c r="F103" s="497">
        <f t="shared" si="9"/>
        <v>0</v>
      </c>
    </row>
    <row r="104" spans="1:6" ht="26.25" x14ac:dyDescent="0.25">
      <c r="A104" s="493">
        <v>3.5</v>
      </c>
      <c r="B104" s="494" t="s">
        <v>1175</v>
      </c>
      <c r="C104" s="495">
        <v>95</v>
      </c>
      <c r="D104" s="496">
        <v>0.46500000000000002</v>
      </c>
      <c r="E104" s="497">
        <f>i.04155г!N87-E134</f>
        <v>0</v>
      </c>
      <c r="F104" s="497">
        <f t="shared" si="9"/>
        <v>0</v>
      </c>
    </row>
    <row r="105" spans="1:6" ht="25.5" x14ac:dyDescent="0.25">
      <c r="A105" s="493">
        <v>3.6</v>
      </c>
      <c r="B105" s="200" t="s">
        <v>1176</v>
      </c>
      <c r="C105" s="495">
        <v>96</v>
      </c>
      <c r="D105" s="496">
        <v>0.56499999999999995</v>
      </c>
      <c r="E105" s="497">
        <f>i.04155г!N98-E135</f>
        <v>0</v>
      </c>
      <c r="F105" s="497">
        <f t="shared" si="9"/>
        <v>0</v>
      </c>
    </row>
    <row r="106" spans="1:6" x14ac:dyDescent="0.25">
      <c r="A106" s="493">
        <v>3.7</v>
      </c>
      <c r="B106" s="494" t="s">
        <v>1069</v>
      </c>
      <c r="C106" s="501">
        <v>97</v>
      </c>
      <c r="D106" s="496">
        <v>0.6</v>
      </c>
      <c r="E106" s="497">
        <f>i.04155г!N109-E136</f>
        <v>0</v>
      </c>
      <c r="F106" s="497">
        <f t="shared" si="9"/>
        <v>0</v>
      </c>
    </row>
    <row r="107" spans="1:6" x14ac:dyDescent="0.25">
      <c r="A107" s="502">
        <v>4</v>
      </c>
      <c r="B107" s="503" t="s">
        <v>1177</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1178</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1179</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1180</v>
      </c>
      <c r="C118" s="495">
        <v>109</v>
      </c>
      <c r="D118" s="496">
        <v>0.8</v>
      </c>
      <c r="E118" s="1216">
        <f>i.04155з!N33+i.04155з!N11</f>
        <v>0</v>
      </c>
      <c r="F118" s="522">
        <f t="shared" si="10"/>
        <v>0</v>
      </c>
    </row>
    <row r="119" spans="1:6" x14ac:dyDescent="0.25">
      <c r="A119" s="493">
        <v>4.12</v>
      </c>
      <c r="B119" s="524" t="s">
        <v>1181</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5">
        <v>4.1399999999999997</v>
      </c>
      <c r="B121" s="521" t="s">
        <v>1182</v>
      </c>
      <c r="C121" s="495">
        <v>112</v>
      </c>
      <c r="D121" s="518">
        <v>0</v>
      </c>
      <c r="E121" s="522">
        <f>i.04155д!K11</f>
        <v>0</v>
      </c>
      <c r="F121" s="522">
        <f t="shared" si="10"/>
        <v>0</v>
      </c>
    </row>
    <row r="122" spans="1:6" x14ac:dyDescent="0.25">
      <c r="A122" s="1566"/>
      <c r="B122" s="521" t="s">
        <v>2273</v>
      </c>
      <c r="C122" s="501">
        <v>113</v>
      </c>
      <c r="D122" s="518">
        <v>0.25</v>
      </c>
      <c r="E122" s="522">
        <f>i.04155д!K12</f>
        <v>0</v>
      </c>
      <c r="F122" s="522">
        <f t="shared" si="10"/>
        <v>0</v>
      </c>
    </row>
    <row r="123" spans="1:6" x14ac:dyDescent="0.25">
      <c r="A123" s="1566"/>
      <c r="B123" s="521" t="s">
        <v>1183</v>
      </c>
      <c r="C123" s="495">
        <v>114</v>
      </c>
      <c r="D123" s="518">
        <v>0.5</v>
      </c>
      <c r="E123" s="522">
        <f>i.04155д!K13</f>
        <v>0</v>
      </c>
      <c r="F123" s="522">
        <f t="shared" si="10"/>
        <v>0</v>
      </c>
    </row>
    <row r="124" spans="1:6" x14ac:dyDescent="0.25">
      <c r="A124" s="1566"/>
      <c r="B124" s="521" t="s">
        <v>1184</v>
      </c>
      <c r="C124" s="495">
        <v>115</v>
      </c>
      <c r="D124" s="518">
        <v>1</v>
      </c>
      <c r="E124" s="522">
        <f>i.04155д!K14</f>
        <v>0</v>
      </c>
      <c r="F124" s="522">
        <f t="shared" si="10"/>
        <v>0</v>
      </c>
    </row>
    <row r="125" spans="1:6" x14ac:dyDescent="0.25">
      <c r="A125" s="1567"/>
      <c r="B125" s="521" t="s">
        <v>1185</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2274</v>
      </c>
      <c r="C127" s="719"/>
      <c r="D127" s="720"/>
      <c r="E127" s="786"/>
      <c r="F127" s="786"/>
    </row>
    <row r="128" spans="1:6" x14ac:dyDescent="0.25">
      <c r="B128" s="721" t="s">
        <v>2275</v>
      </c>
      <c r="C128" s="719"/>
      <c r="D128" s="720"/>
      <c r="E128" s="113"/>
      <c r="F128" s="113"/>
    </row>
    <row r="129" spans="2:6" ht="42" customHeight="1" x14ac:dyDescent="0.25">
      <c r="B129" s="722" t="s">
        <v>1494</v>
      </c>
      <c r="C129" s="719"/>
      <c r="D129" s="720"/>
      <c r="E129" s="113"/>
      <c r="F129" s="787"/>
    </row>
    <row r="130" spans="2:6" ht="39" x14ac:dyDescent="0.25">
      <c r="B130" s="722" t="s">
        <v>1495</v>
      </c>
      <c r="C130" s="719"/>
      <c r="D130" s="720"/>
      <c r="E130" s="113"/>
      <c r="F130" s="50"/>
    </row>
    <row r="131" spans="2:6" ht="39" x14ac:dyDescent="0.25">
      <c r="B131" s="722" t="s">
        <v>1496</v>
      </c>
      <c r="C131" s="719"/>
      <c r="D131" s="720"/>
      <c r="E131" s="113"/>
      <c r="F131" s="50"/>
    </row>
    <row r="132" spans="2:6" ht="39" x14ac:dyDescent="0.25">
      <c r="B132" s="722" t="s">
        <v>1497</v>
      </c>
      <c r="C132" s="719"/>
      <c r="D132" s="720"/>
      <c r="E132" s="113"/>
      <c r="F132" s="50"/>
    </row>
    <row r="133" spans="2:6" ht="26.25" x14ac:dyDescent="0.25">
      <c r="B133" s="722" t="s">
        <v>1498</v>
      </c>
      <c r="C133" s="719"/>
      <c r="D133" s="720"/>
      <c r="E133" s="113"/>
      <c r="F133" s="50"/>
    </row>
    <row r="134" spans="2:6" ht="39" x14ac:dyDescent="0.25">
      <c r="B134" s="722" t="s">
        <v>1499</v>
      </c>
      <c r="C134" s="719"/>
      <c r="D134" s="720"/>
      <c r="E134" s="113"/>
      <c r="F134" s="50"/>
    </row>
    <row r="135" spans="2:6" ht="51" x14ac:dyDescent="0.25">
      <c r="B135" s="200" t="s">
        <v>1500</v>
      </c>
      <c r="C135" s="719"/>
      <c r="D135" s="720"/>
      <c r="E135" s="113"/>
      <c r="F135" s="50"/>
    </row>
    <row r="136" spans="2:6" ht="26.25" x14ac:dyDescent="0.25">
      <c r="B136" s="722" t="s">
        <v>1501</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64" t="str">
        <f>i.04130!C111</f>
        <v xml:space="preserve">/................................../   </v>
      </c>
      <c r="D143" s="156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64" t="str">
        <f>i.04130!C113</f>
        <v xml:space="preserve">/.................................../   </v>
      </c>
      <c r="D145" s="1564"/>
      <c r="E145" s="530" t="str">
        <f>i.04130!E113</f>
        <v>/…................../</v>
      </c>
      <c r="F145" s="529"/>
    </row>
    <row r="146" spans="2:6" x14ac:dyDescent="0.25">
      <c r="B146" s="529"/>
      <c r="C146" s="644"/>
      <c r="D146" s="644"/>
      <c r="E146" s="530"/>
      <c r="F146" s="529"/>
    </row>
    <row r="147" spans="2:6" x14ac:dyDescent="0.25">
      <c r="B147" s="529" t="str">
        <f>i.04130!B115</f>
        <v>…...............................................</v>
      </c>
      <c r="C147" s="1564" t="str">
        <f>i.04130!C115</f>
        <v xml:space="preserve">/................................../   </v>
      </c>
      <c r="D147" s="156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1502</v>
      </c>
      <c r="C152" s="149"/>
      <c r="D152" s="700"/>
      <c r="E152" s="701"/>
      <c r="F152" s="701"/>
    </row>
    <row r="153" spans="2:6" ht="68.45" customHeight="1" x14ac:dyDescent="0.25">
      <c r="B153" s="1533" t="s">
        <v>1503</v>
      </c>
      <c r="C153" s="1533"/>
      <c r="D153" s="1533"/>
      <c r="E153" s="1533"/>
      <c r="F153" s="1533"/>
    </row>
    <row r="154" spans="2:6" ht="71.45" customHeight="1" x14ac:dyDescent="0.25">
      <c r="B154" s="1533" t="s">
        <v>1504</v>
      </c>
      <c r="C154" s="1533"/>
      <c r="D154" s="1533"/>
      <c r="E154" s="1533"/>
      <c r="F154" s="1533"/>
    </row>
    <row r="155" spans="2:6" ht="33.950000000000003" customHeight="1" x14ac:dyDescent="0.25">
      <c r="B155" s="1533" t="s">
        <v>1505</v>
      </c>
      <c r="C155" s="1533"/>
      <c r="D155" s="1533"/>
      <c r="E155" s="1533"/>
      <c r="F155" s="1533"/>
    </row>
    <row r="156" spans="2:6" x14ac:dyDescent="0.25">
      <c r="B156" s="423"/>
      <c r="C156" s="149"/>
      <c r="D156" s="700"/>
      <c r="E156" s="701"/>
      <c r="F156" s="701"/>
    </row>
    <row r="157" spans="2:6" x14ac:dyDescent="0.25">
      <c r="B157" s="694" t="s">
        <v>1470</v>
      </c>
      <c r="C157" s="694" t="s">
        <v>1471</v>
      </c>
      <c r="D157" s="700"/>
      <c r="E157" s="701"/>
      <c r="F157" s="701"/>
    </row>
    <row r="158" spans="2:6" x14ac:dyDescent="0.25">
      <c r="B158" s="421" t="s">
        <v>1472</v>
      </c>
      <c r="C158" s="694"/>
      <c r="D158" s="700"/>
      <c r="E158" s="701"/>
      <c r="F158" s="701"/>
    </row>
    <row r="159" spans="2:6" x14ac:dyDescent="0.25">
      <c r="B159" s="421" t="s">
        <v>1473</v>
      </c>
      <c r="C159" s="695"/>
      <c r="D159" s="700"/>
      <c r="E159" s="701"/>
      <c r="F159" s="701"/>
    </row>
    <row r="160" spans="2:6" x14ac:dyDescent="0.25">
      <c r="B160" s="421" t="s">
        <v>1474</v>
      </c>
      <c r="C160" s="696"/>
      <c r="D160" s="700"/>
      <c r="E160" s="701"/>
      <c r="F160" s="701"/>
    </row>
    <row r="161" spans="2:6" x14ac:dyDescent="0.25">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2024</v>
      </c>
      <c r="D1" s="1577"/>
      <c r="E1" s="1577"/>
    </row>
    <row r="4" spans="1:7" s="1117" customFormat="1" ht="12.75" x14ac:dyDescent="0.2">
      <c r="A4" s="1554" t="s">
        <v>2025</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1195</v>
      </c>
      <c r="E8" s="778" t="s">
        <v>2026</v>
      </c>
      <c r="G8" s="1203" t="s">
        <v>2027</v>
      </c>
    </row>
    <row r="9" spans="1:7" x14ac:dyDescent="0.25">
      <c r="A9" s="778" t="s">
        <v>260</v>
      </c>
      <c r="B9" s="778" t="s">
        <v>261</v>
      </c>
      <c r="C9" s="778" t="s">
        <v>272</v>
      </c>
      <c r="D9" s="778">
        <v>1</v>
      </c>
      <c r="E9" s="778">
        <v>2</v>
      </c>
    </row>
    <row r="10" spans="1:7" x14ac:dyDescent="0.25">
      <c r="A10" s="778">
        <v>1.1000000000000001</v>
      </c>
      <c r="B10" s="1204" t="s">
        <v>1992</v>
      </c>
      <c r="C10" s="778">
        <v>1</v>
      </c>
      <c r="D10" s="1205">
        <f>i.04155!E11+i.04155!E12</f>
        <v>0</v>
      </c>
      <c r="E10" s="1206">
        <f>i.04155ж!D100</f>
        <v>0</v>
      </c>
      <c r="G10" s="1116">
        <v>0.5</v>
      </c>
    </row>
    <row r="11" spans="1:7" x14ac:dyDescent="0.25">
      <c r="A11" s="778">
        <v>1.2</v>
      </c>
      <c r="B11" s="1204" t="s">
        <v>2028</v>
      </c>
      <c r="C11" s="778">
        <v>2</v>
      </c>
      <c r="D11" s="1207">
        <f>i.04155!E13</f>
        <v>0</v>
      </c>
      <c r="E11" s="1206">
        <f>i.04155ж!E100</f>
        <v>0</v>
      </c>
      <c r="G11" s="1116">
        <v>3</v>
      </c>
    </row>
    <row r="12" spans="1:7" ht="25.5" x14ac:dyDescent="0.25">
      <c r="A12" s="778">
        <v>1.3</v>
      </c>
      <c r="B12" s="1204" t="s">
        <v>2029</v>
      </c>
      <c r="C12" s="778">
        <v>3</v>
      </c>
      <c r="D12" s="1207">
        <f>i.04155!E14</f>
        <v>0</v>
      </c>
      <c r="E12" s="1206">
        <f>i.04155ж!F100</f>
        <v>0</v>
      </c>
      <c r="G12" s="1116">
        <v>10</v>
      </c>
    </row>
    <row r="13" spans="1:7" ht="25.5" x14ac:dyDescent="0.25">
      <c r="A13" s="778">
        <v>1.4</v>
      </c>
      <c r="B13" s="1204" t="s">
        <v>2030</v>
      </c>
      <c r="C13" s="778">
        <v>4</v>
      </c>
      <c r="D13" s="1207">
        <f>IFERROR(SUMPRODUCT(D10:D12,G10:G12)/SUM(D10:D12),0)</f>
        <v>0</v>
      </c>
      <c r="E13" s="1207">
        <f>IFERROR(SUMPRODUCT(E10:E12,G10:G12)/SUM(E10:E12),0)</f>
        <v>0</v>
      </c>
    </row>
    <row r="14" spans="1:7" ht="38.25" x14ac:dyDescent="0.25">
      <c r="A14" s="778">
        <v>1.5</v>
      </c>
      <c r="B14" s="1204" t="s">
        <v>2031</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2036</v>
      </c>
      <c r="E1" s="1584"/>
      <c r="F1" s="1584"/>
    </row>
    <row r="2" spans="1:12" x14ac:dyDescent="0.25">
      <c r="A2" s="1585" t="s">
        <v>1186</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1187</v>
      </c>
      <c r="B6" s="1587"/>
      <c r="C6" s="504" t="s">
        <v>1188</v>
      </c>
      <c r="D6" s="504" t="s">
        <v>1189</v>
      </c>
      <c r="E6" s="504" t="s">
        <v>1190</v>
      </c>
      <c r="F6" s="504" t="s">
        <v>1191</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1192</v>
      </c>
      <c r="D8" s="1592"/>
      <c r="E8" s="1592"/>
      <c r="F8" s="1592"/>
      <c r="L8" s="531"/>
    </row>
    <row r="9" spans="1:12" ht="25.5" x14ac:dyDescent="0.25">
      <c r="A9" s="536" t="s">
        <v>1188</v>
      </c>
      <c r="B9" s="537">
        <f>C7</f>
        <v>0</v>
      </c>
      <c r="C9" s="723">
        <v>1</v>
      </c>
      <c r="D9" s="723">
        <v>0.25</v>
      </c>
      <c r="E9" s="723">
        <v>0</v>
      </c>
      <c r="F9" s="723">
        <v>0</v>
      </c>
      <c r="L9" s="531"/>
    </row>
    <row r="10" spans="1:12" ht="25.5" x14ac:dyDescent="0.25">
      <c r="A10" s="536" t="s">
        <v>1189</v>
      </c>
      <c r="B10" s="537">
        <f>D7</f>
        <v>0</v>
      </c>
      <c r="C10" s="538">
        <v>0.25</v>
      </c>
      <c r="D10" s="723">
        <v>1</v>
      </c>
      <c r="E10" s="723">
        <v>0.25</v>
      </c>
      <c r="F10" s="723">
        <v>0</v>
      </c>
    </row>
    <row r="11" spans="1:12" ht="25.5" x14ac:dyDescent="0.25">
      <c r="A11" s="536" t="s">
        <v>1190</v>
      </c>
      <c r="B11" s="537">
        <f>E7</f>
        <v>0</v>
      </c>
      <c r="C11" s="538">
        <v>0</v>
      </c>
      <c r="D11" s="538">
        <v>0.25</v>
      </c>
      <c r="E11" s="538">
        <v>1</v>
      </c>
      <c r="F11" s="723">
        <v>0</v>
      </c>
    </row>
    <row r="12" spans="1:12" ht="25.5" x14ac:dyDescent="0.25">
      <c r="A12" s="536" t="s">
        <v>1191</v>
      </c>
      <c r="B12" s="537">
        <f>F7</f>
        <v>0</v>
      </c>
      <c r="C12" s="538">
        <v>0</v>
      </c>
      <c r="D12" s="538">
        <v>0</v>
      </c>
      <c r="E12" s="538">
        <v>0</v>
      </c>
      <c r="F12" s="538">
        <v>1</v>
      </c>
    </row>
    <row r="13" spans="1:12" ht="25.5" x14ac:dyDescent="0.25">
      <c r="A13" s="536" t="s">
        <v>1193</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1"/>
      <c r="C1" s="1511"/>
      <c r="D1" s="1511"/>
      <c r="E1" s="1511"/>
      <c r="F1" s="1511"/>
      <c r="G1" s="1511"/>
      <c r="H1" s="1511"/>
      <c r="I1" s="1511"/>
      <c r="J1" s="1511"/>
      <c r="K1" s="1511"/>
      <c r="L1" s="1511"/>
      <c r="M1" s="1511"/>
      <c r="N1" s="1511"/>
      <c r="O1" s="1511"/>
    </row>
    <row r="2" spans="1:34" x14ac:dyDescent="0.2">
      <c r="W2" s="1020"/>
    </row>
    <row r="3" spans="1:34" ht="15" customHeight="1" x14ac:dyDescent="0.2">
      <c r="A3" s="1512" t="s">
        <v>2022</v>
      </c>
      <c r="B3" s="1512"/>
      <c r="C3" s="1512"/>
      <c r="D3" s="1512"/>
      <c r="E3" s="1512"/>
      <c r="F3" s="1512"/>
      <c r="G3" s="1512"/>
      <c r="H3" s="1512"/>
      <c r="I3" s="1512"/>
      <c r="J3" s="1512"/>
      <c r="K3" s="1512"/>
      <c r="L3" s="1512"/>
      <c r="M3" s="1512"/>
      <c r="N3" s="1512"/>
      <c r="O3" s="1512"/>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0" t="s">
        <v>1959</v>
      </c>
      <c r="B7" s="1561" t="s">
        <v>429</v>
      </c>
      <c r="C7" s="1561" t="s">
        <v>270</v>
      </c>
      <c r="D7" s="1562" t="s">
        <v>982</v>
      </c>
      <c r="E7" s="1562" t="s">
        <v>951</v>
      </c>
      <c r="F7" s="1516" t="s">
        <v>948</v>
      </c>
      <c r="G7" s="1516" t="s">
        <v>983</v>
      </c>
      <c r="H7" s="1562" t="s">
        <v>984</v>
      </c>
      <c r="I7" s="1516" t="s">
        <v>985</v>
      </c>
      <c r="J7" s="1516" t="s">
        <v>986</v>
      </c>
      <c r="K7" s="1516" t="s">
        <v>987</v>
      </c>
      <c r="L7" s="1516" t="s">
        <v>988</v>
      </c>
      <c r="M7" s="1562" t="s">
        <v>989</v>
      </c>
      <c r="N7" s="1562" t="s">
        <v>990</v>
      </c>
      <c r="O7" s="1516" t="s">
        <v>2023</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0"/>
      <c r="B8" s="1561"/>
      <c r="C8" s="1561"/>
      <c r="D8" s="1518"/>
      <c r="E8" s="1518"/>
      <c r="F8" s="1516"/>
      <c r="G8" s="1516"/>
      <c r="H8" s="1518"/>
      <c r="I8" s="1516"/>
      <c r="J8" s="1516"/>
      <c r="K8" s="1516"/>
      <c r="L8" s="1516"/>
      <c r="M8" s="1518"/>
      <c r="N8" s="1518"/>
      <c r="O8" s="1516"/>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991</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3"/>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3"/>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3"/>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3"/>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3"/>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3"/>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3"/>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3"/>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3"/>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3"/>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3"/>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946</v>
      </c>
    </row>
    <row r="23" spans="1:23" outlineLevel="1" x14ac:dyDescent="0.2">
      <c r="A23" s="1175"/>
      <c r="B23" s="1563"/>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947</v>
      </c>
    </row>
    <row r="24" spans="1:23" outlineLevel="1" x14ac:dyDescent="0.2">
      <c r="A24" s="1175"/>
      <c r="B24" s="1563"/>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3"/>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3"/>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3"/>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3"/>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3"/>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3"/>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3"/>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992</v>
      </c>
      <c r="B32" s="1563"/>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1989</v>
      </c>
      <c r="B33" s="1563"/>
      <c r="C33" s="1161">
        <v>24</v>
      </c>
      <c r="D33" s="1172"/>
      <c r="E33" s="1063"/>
      <c r="F33" s="1173"/>
      <c r="G33" s="1173"/>
      <c r="H33" s="1172"/>
      <c r="I33" s="1172"/>
      <c r="J33" s="1173"/>
      <c r="K33" s="1172"/>
      <c r="L33" s="954" t="s">
        <v>1940</v>
      </c>
      <c r="M33" s="1063">
        <f t="shared" si="5"/>
        <v>0</v>
      </c>
      <c r="N33" s="954">
        <f t="shared" si="6"/>
        <v>0</v>
      </c>
      <c r="O33" s="1063"/>
      <c r="P33" s="1194"/>
    </row>
    <row r="34" spans="1:16" outlineLevel="1" x14ac:dyDescent="0.2">
      <c r="A34" s="1171" t="s">
        <v>993</v>
      </c>
      <c r="B34" s="1563"/>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994</v>
      </c>
      <c r="B35" s="1563"/>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995</v>
      </c>
      <c r="B36" s="1563"/>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996</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992</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1989</v>
      </c>
      <c r="B49" s="1597"/>
      <c r="C49" s="1161">
        <v>40</v>
      </c>
      <c r="D49" s="1031"/>
      <c r="E49" s="928"/>
      <c r="F49" s="1178"/>
      <c r="G49" s="1178"/>
      <c r="H49" s="1031"/>
      <c r="I49" s="1031"/>
      <c r="J49" s="1178"/>
      <c r="K49" s="1031"/>
      <c r="L49" s="954" t="s">
        <v>1940</v>
      </c>
      <c r="M49" s="928">
        <f t="shared" si="11"/>
        <v>0</v>
      </c>
      <c r="N49" s="930">
        <f t="shared" si="12"/>
        <v>0</v>
      </c>
      <c r="O49" s="1197"/>
      <c r="P49" s="1194"/>
    </row>
    <row r="50" spans="1:34" outlineLevel="1" x14ac:dyDescent="0.2">
      <c r="A50" s="1171" t="s">
        <v>993</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994</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995</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997</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3"/>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3"/>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3"/>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3"/>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3"/>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3"/>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3"/>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3"/>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3"/>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3"/>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3"/>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3"/>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3"/>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3"/>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3"/>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3"/>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3"/>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3"/>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3"/>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3"/>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992</v>
      </c>
      <c r="B74" s="1563"/>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1989</v>
      </c>
      <c r="B75" s="1563"/>
      <c r="C75" s="1161">
        <v>66</v>
      </c>
      <c r="D75" s="1172"/>
      <c r="E75" s="1063"/>
      <c r="F75" s="1173"/>
      <c r="G75" s="1173"/>
      <c r="H75" s="1172"/>
      <c r="I75" s="1172"/>
      <c r="J75" s="1173"/>
      <c r="K75" s="1172"/>
      <c r="L75" s="954" t="s">
        <v>1940</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993</v>
      </c>
      <c r="B76" s="1563"/>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994</v>
      </c>
      <c r="B77" s="1563"/>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995</v>
      </c>
      <c r="B78" s="1563"/>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998</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3"/>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3"/>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3"/>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3"/>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3"/>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3"/>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3"/>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3"/>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3"/>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3"/>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3"/>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3"/>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3"/>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3"/>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3"/>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3"/>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3"/>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3"/>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3"/>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3"/>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992</v>
      </c>
      <c r="B100" s="1563"/>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1989</v>
      </c>
      <c r="B101" s="1563"/>
      <c r="C101" s="1161">
        <v>92</v>
      </c>
      <c r="D101" s="1172"/>
      <c r="E101" s="1063"/>
      <c r="F101" s="1173"/>
      <c r="G101" s="1173"/>
      <c r="H101" s="1172"/>
      <c r="I101" s="1172"/>
      <c r="J101" s="1173"/>
      <c r="K101" s="1172"/>
      <c r="L101" s="954" t="s">
        <v>1940</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993</v>
      </c>
      <c r="B102" s="1563"/>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994</v>
      </c>
      <c r="B103" s="1563"/>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995</v>
      </c>
      <c r="B104" s="1563"/>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999</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3"/>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3"/>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3"/>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3"/>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3"/>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3"/>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3"/>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3"/>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3"/>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3"/>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3"/>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3"/>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3"/>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3"/>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3"/>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3"/>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3"/>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3"/>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3"/>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3"/>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992</v>
      </c>
      <c r="B126" s="1563"/>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1989</v>
      </c>
      <c r="B127" s="1563"/>
      <c r="C127" s="1161">
        <v>118</v>
      </c>
      <c r="D127" s="1172"/>
      <c r="E127" s="1063"/>
      <c r="F127" s="1173"/>
      <c r="G127" s="1173"/>
      <c r="H127" s="1172"/>
      <c r="I127" s="1172"/>
      <c r="J127" s="1173"/>
      <c r="K127" s="1172"/>
      <c r="L127" s="954" t="s">
        <v>1940</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993</v>
      </c>
      <c r="B128" s="1563"/>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994</v>
      </c>
      <c r="B129" s="1563"/>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995</v>
      </c>
      <c r="B130" s="1563"/>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1000</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3"/>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3"/>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3"/>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3"/>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3"/>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3"/>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3"/>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3"/>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3"/>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3"/>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3"/>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3"/>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3"/>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3"/>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3"/>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3"/>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3"/>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3"/>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3"/>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3"/>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992</v>
      </c>
      <c r="B152" s="1563"/>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1989</v>
      </c>
      <c r="B153" s="1563"/>
      <c r="C153" s="1161">
        <v>144</v>
      </c>
      <c r="D153" s="1172"/>
      <c r="E153" s="1063"/>
      <c r="F153" s="1173"/>
      <c r="G153" s="1173"/>
      <c r="H153" s="1172"/>
      <c r="I153" s="1172"/>
      <c r="J153" s="1173"/>
      <c r="K153" s="1172"/>
      <c r="L153" s="954" t="s">
        <v>1940</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993</v>
      </c>
      <c r="B154" s="1563"/>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994</v>
      </c>
      <c r="B155" s="1563"/>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995</v>
      </c>
      <c r="B156" s="1563"/>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1001</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992</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1989</v>
      </c>
      <c r="B169" s="1597"/>
      <c r="C169" s="1161">
        <v>160</v>
      </c>
      <c r="D169" s="1031"/>
      <c r="E169" s="928"/>
      <c r="F169" s="1178"/>
      <c r="G169" s="1178"/>
      <c r="H169" s="1031"/>
      <c r="I169" s="1031"/>
      <c r="J169" s="1178"/>
      <c r="K169" s="1031"/>
      <c r="L169" s="930" t="s">
        <v>1940</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993</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994</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995</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1002</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992</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1989</v>
      </c>
      <c r="B185" s="1597"/>
      <c r="C185" s="1161">
        <v>176</v>
      </c>
      <c r="D185" s="1031"/>
      <c r="E185" s="928"/>
      <c r="F185" s="1178"/>
      <c r="G185" s="1178"/>
      <c r="H185" s="1031"/>
      <c r="I185" s="1031"/>
      <c r="J185" s="1178"/>
      <c r="K185" s="1031"/>
      <c r="L185" s="930" t="s">
        <v>1940</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993</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994</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995</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1003</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992</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1989</v>
      </c>
      <c r="B201" s="1597"/>
      <c r="C201" s="1161">
        <v>192</v>
      </c>
      <c r="D201" s="1031"/>
      <c r="E201" s="928"/>
      <c r="F201" s="1178"/>
      <c r="G201" s="1178"/>
      <c r="H201" s="1031"/>
      <c r="I201" s="1031"/>
      <c r="J201" s="1178"/>
      <c r="K201" s="1031"/>
      <c r="L201" s="930" t="s">
        <v>1940</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993</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994</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995</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1004</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992</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1989</v>
      </c>
      <c r="B217" s="1597"/>
      <c r="C217" s="1161">
        <v>208</v>
      </c>
      <c r="D217" s="1031"/>
      <c r="E217" s="928"/>
      <c r="F217" s="1178"/>
      <c r="G217" s="1178"/>
      <c r="H217" s="1031"/>
      <c r="I217" s="1031"/>
      <c r="J217" s="1178"/>
      <c r="K217" s="1031"/>
      <c r="L217" s="930" t="s">
        <v>1940</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993</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994</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995</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1005</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992</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1989</v>
      </c>
      <c r="B233" s="1597"/>
      <c r="C233" s="1161">
        <v>224</v>
      </c>
      <c r="D233" s="1031"/>
      <c r="E233" s="928"/>
      <c r="F233" s="1178"/>
      <c r="G233" s="1178"/>
      <c r="H233" s="1031"/>
      <c r="I233" s="1031"/>
      <c r="J233" s="1178"/>
      <c r="K233" s="1031"/>
      <c r="L233" s="930" t="s">
        <v>1940</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993</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994</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995</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1006</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992</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1989</v>
      </c>
      <c r="B249" s="1597"/>
      <c r="C249" s="1161">
        <v>240</v>
      </c>
      <c r="D249" s="1031"/>
      <c r="E249" s="928"/>
      <c r="F249" s="1178"/>
      <c r="G249" s="1178"/>
      <c r="H249" s="1031"/>
      <c r="I249" s="1031"/>
      <c r="J249" s="1178"/>
      <c r="K249" s="1031"/>
      <c r="L249" s="930" t="s">
        <v>1940</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993</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994</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995</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1007</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3"/>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3"/>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3"/>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3"/>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3"/>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3"/>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3"/>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3"/>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3"/>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3"/>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3"/>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3"/>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3"/>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3"/>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3"/>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3"/>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3"/>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3"/>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3"/>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3"/>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992</v>
      </c>
      <c r="B274" s="1563"/>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1989</v>
      </c>
      <c r="B275" s="1563"/>
      <c r="C275" s="1161">
        <v>266</v>
      </c>
      <c r="D275" s="1172"/>
      <c r="E275" s="1063"/>
      <c r="F275" s="1173"/>
      <c r="G275" s="1173"/>
      <c r="H275" s="1172"/>
      <c r="I275" s="1172"/>
      <c r="J275" s="1173"/>
      <c r="K275" s="1172"/>
      <c r="L275" s="954" t="s">
        <v>1940</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993</v>
      </c>
      <c r="B276" s="1563"/>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994</v>
      </c>
      <c r="B277" s="1563"/>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995</v>
      </c>
      <c r="B278" s="1563"/>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1008</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3"/>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3"/>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3"/>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3"/>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3"/>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3"/>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3"/>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3"/>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3"/>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3"/>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3"/>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3"/>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3"/>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3"/>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3"/>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3"/>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3"/>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3"/>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3"/>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3"/>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992</v>
      </c>
      <c r="B300" s="1563"/>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1989</v>
      </c>
      <c r="B301" s="1563"/>
      <c r="C301" s="1161">
        <v>292</v>
      </c>
      <c r="D301" s="1172"/>
      <c r="E301" s="1063"/>
      <c r="F301" s="1173"/>
      <c r="G301" s="1173"/>
      <c r="H301" s="1172"/>
      <c r="I301" s="1172"/>
      <c r="J301" s="1173"/>
      <c r="K301" s="1172"/>
      <c r="L301" s="954" t="s">
        <v>1940</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993</v>
      </c>
      <c r="B302" s="1563"/>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994</v>
      </c>
      <c r="B303" s="1563"/>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995</v>
      </c>
      <c r="B304" s="1563"/>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1009</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3"/>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3"/>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3"/>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3"/>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3"/>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3"/>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3"/>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3"/>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3"/>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3"/>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3"/>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3"/>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3"/>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3"/>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3"/>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3"/>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3"/>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3"/>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3"/>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3"/>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992</v>
      </c>
      <c r="B326" s="1563"/>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1989</v>
      </c>
      <c r="B327" s="1563"/>
      <c r="C327" s="1161">
        <v>318</v>
      </c>
      <c r="D327" s="1172"/>
      <c r="E327" s="1063"/>
      <c r="F327" s="1173"/>
      <c r="G327" s="1173"/>
      <c r="H327" s="1172"/>
      <c r="I327" s="1172"/>
      <c r="J327" s="1173"/>
      <c r="K327" s="1172"/>
      <c r="L327" s="954" t="s">
        <v>1940</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993</v>
      </c>
      <c r="B328" s="1563"/>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994</v>
      </c>
      <c r="B329" s="1563"/>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995</v>
      </c>
      <c r="B330" s="1563"/>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1010</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3"/>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3"/>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3"/>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3"/>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3"/>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3"/>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3"/>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3"/>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3"/>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3"/>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3"/>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3"/>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3"/>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3"/>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3"/>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3"/>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3"/>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3"/>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3"/>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3"/>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992</v>
      </c>
      <c r="B352" s="1563"/>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1989</v>
      </c>
      <c r="B353" s="1563"/>
      <c r="C353" s="1161">
        <v>344</v>
      </c>
      <c r="D353" s="1172"/>
      <c r="E353" s="1063"/>
      <c r="F353" s="1172"/>
      <c r="G353" s="1172"/>
      <c r="H353" s="1172"/>
      <c r="I353" s="1172"/>
      <c r="J353" s="1172"/>
      <c r="K353" s="1172"/>
      <c r="L353" s="954" t="s">
        <v>1940</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993</v>
      </c>
      <c r="B354" s="1563"/>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994</v>
      </c>
      <c r="B355" s="1563"/>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995</v>
      </c>
      <c r="B356" s="1563"/>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1011</v>
      </c>
      <c r="M358" s="1180" t="s">
        <v>1012</v>
      </c>
      <c r="N358" s="1180" t="s">
        <v>124</v>
      </c>
      <c r="O358" s="1199" t="s">
        <v>1013</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1940</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1469</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510" t="s">
        <v>1477</v>
      </c>
      <c r="B371" s="1510"/>
      <c r="C371" s="1510"/>
      <c r="D371" s="1510"/>
      <c r="E371" s="1510"/>
      <c r="F371" s="1510"/>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510" t="s">
        <v>1478</v>
      </c>
      <c r="B372" s="1510"/>
      <c r="C372" s="1510"/>
      <c r="D372" s="1510"/>
      <c r="E372" s="1510"/>
      <c r="F372" s="1510"/>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1470</v>
      </c>
      <c r="B374" s="1013" t="s">
        <v>1471</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1472</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1473</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1474</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1475</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222:B236"/>
    <mergeCell ref="A372:F372"/>
    <mergeCell ref="B238:B252"/>
    <mergeCell ref="B254:B278"/>
    <mergeCell ref="B280:B304"/>
    <mergeCell ref="B306:B330"/>
    <mergeCell ref="B332:B356"/>
    <mergeCell ref="A371:F371"/>
    <mergeCell ref="B190:B204"/>
    <mergeCell ref="K7:K8"/>
    <mergeCell ref="L7:L8"/>
    <mergeCell ref="B174:B188"/>
    <mergeCell ref="B206:B220"/>
    <mergeCell ref="B12:B36"/>
    <mergeCell ref="B38:B52"/>
    <mergeCell ref="B132:B156"/>
    <mergeCell ref="B158:B172"/>
    <mergeCell ref="B106:B130"/>
    <mergeCell ref="B54:B78"/>
    <mergeCell ref="B80:B104"/>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35"/>
      <c r="C1" s="1535"/>
      <c r="D1" s="1535"/>
      <c r="E1" s="1535"/>
      <c r="F1" s="1535"/>
      <c r="G1" s="1535"/>
      <c r="H1" s="1535"/>
      <c r="I1" s="1535"/>
      <c r="J1" s="1535"/>
    </row>
    <row r="2" spans="1:29" x14ac:dyDescent="0.2">
      <c r="R2" s="148" t="s">
        <v>946</v>
      </c>
    </row>
    <row r="3" spans="1:29" ht="15" customHeight="1" x14ac:dyDescent="0.2">
      <c r="A3" s="1445" t="s">
        <v>2037</v>
      </c>
      <c r="B3" s="1445"/>
      <c r="C3" s="1445"/>
      <c r="D3" s="1445"/>
      <c r="E3" s="1445"/>
      <c r="F3" s="1445"/>
      <c r="G3" s="1445"/>
      <c r="H3" s="1445"/>
      <c r="I3" s="1445"/>
      <c r="J3" s="1445"/>
      <c r="R3" s="148" t="s">
        <v>947</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36" t="s">
        <v>428</v>
      </c>
      <c r="B7" s="1538" t="s">
        <v>429</v>
      </c>
      <c r="C7" s="1538" t="s">
        <v>270</v>
      </c>
      <c r="D7" s="1601" t="s">
        <v>951</v>
      </c>
      <c r="E7" s="1601"/>
      <c r="F7" s="1601"/>
      <c r="G7" s="1601"/>
      <c r="H7" s="1538" t="s">
        <v>1044</v>
      </c>
      <c r="I7" s="1538" t="s">
        <v>1045</v>
      </c>
      <c r="J7" s="1542"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37"/>
      <c r="B8" s="1539"/>
      <c r="C8" s="1539"/>
      <c r="D8" s="134" t="s">
        <v>955</v>
      </c>
      <c r="E8" s="134" t="s">
        <v>956</v>
      </c>
      <c r="F8" s="134" t="s">
        <v>957</v>
      </c>
      <c r="G8" s="134" t="s">
        <v>958</v>
      </c>
      <c r="H8" s="1539"/>
      <c r="I8" s="1539"/>
      <c r="J8" s="1543"/>
    </row>
    <row r="9" spans="1:29" x14ac:dyDescent="0.2">
      <c r="A9" s="400" t="s">
        <v>260</v>
      </c>
      <c r="B9" s="136" t="s">
        <v>261</v>
      </c>
      <c r="C9" s="136" t="s">
        <v>272</v>
      </c>
      <c r="D9" s="136">
        <v>1</v>
      </c>
      <c r="E9" s="136">
        <v>2</v>
      </c>
      <c r="F9" s="136">
        <v>3</v>
      </c>
      <c r="G9" s="136">
        <v>4</v>
      </c>
      <c r="H9" s="136">
        <v>5</v>
      </c>
      <c r="I9" s="136">
        <v>6</v>
      </c>
      <c r="J9" s="401">
        <v>7</v>
      </c>
      <c r="R9" s="148" t="s">
        <v>1072</v>
      </c>
    </row>
    <row r="10" spans="1:29" s="149" customFormat="1" x14ac:dyDescent="0.2">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
      <c r="A11" s="411"/>
      <c r="B11" s="1599"/>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
      <c r="A12" s="411"/>
      <c r="B12" s="1599"/>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00" t="s">
        <v>958</v>
      </c>
      <c r="Q12" s="148"/>
      <c r="R12" s="148" t="s">
        <v>961</v>
      </c>
      <c r="S12" s="148"/>
      <c r="T12" s="148"/>
      <c r="U12" s="148"/>
      <c r="V12" s="148"/>
      <c r="W12" s="148"/>
      <c r="X12" s="148"/>
      <c r="Y12" s="148"/>
      <c r="Z12" s="148"/>
      <c r="AA12" s="148"/>
      <c r="AB12" s="148"/>
      <c r="AC12" s="148"/>
    </row>
    <row r="13" spans="1:29" s="149" customFormat="1" outlineLevel="1" x14ac:dyDescent="0.2">
      <c r="A13" s="411"/>
      <c r="B13" s="1599"/>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00"/>
      <c r="Q13" s="148"/>
      <c r="R13" s="148" t="s">
        <v>962</v>
      </c>
      <c r="S13" s="148"/>
      <c r="T13" s="148"/>
      <c r="U13" s="148"/>
      <c r="V13" s="148"/>
      <c r="W13" s="148"/>
      <c r="X13" s="148"/>
      <c r="Y13" s="148"/>
      <c r="Z13" s="148"/>
      <c r="AA13" s="148"/>
      <c r="AB13" s="148"/>
      <c r="AC13" s="148"/>
    </row>
    <row r="14" spans="1:29" s="149" customFormat="1" outlineLevel="1" x14ac:dyDescent="0.2">
      <c r="A14" s="411"/>
      <c r="B14" s="1599"/>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
      <c r="A15" s="411"/>
      <c r="B15" s="1599"/>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
      <c r="A16" s="411"/>
      <c r="B16" s="1599"/>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
      <c r="A17" s="411"/>
      <c r="B17" s="1599"/>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
      <c r="A18" s="411"/>
      <c r="B18" s="1599"/>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
      <c r="A19" s="411"/>
      <c r="B19" s="1599"/>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
      <c r="A20" s="411"/>
      <c r="B20" s="1599"/>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
      <c r="A21" s="411"/>
      <c r="B21" s="1599"/>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
      <c r="A22" s="411"/>
      <c r="B22" s="1599"/>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
      <c r="A23" s="411"/>
      <c r="B23" s="1599"/>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
      <c r="A24" s="411"/>
      <c r="B24" s="1599"/>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
      <c r="A25" s="411"/>
      <c r="B25" s="1599"/>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
      <c r="A26" s="411"/>
      <c r="B26" s="1599"/>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
      <c r="A27" s="411"/>
      <c r="B27" s="1599"/>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599"/>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
      <c r="A29" s="411"/>
      <c r="B29" s="1599"/>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
      <c r="A30" s="413" t="s">
        <v>1076</v>
      </c>
      <c r="B30" s="1599"/>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x14ac:dyDescent="0.2">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
      <c r="A32" s="411"/>
      <c r="B32" s="1599"/>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
      <c r="A33" s="411"/>
      <c r="B33" s="1599"/>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00" t="s">
        <v>958</v>
      </c>
      <c r="Q33" s="148"/>
      <c r="R33" s="148" t="s">
        <v>1052</v>
      </c>
      <c r="S33" s="148"/>
      <c r="T33" s="148"/>
      <c r="U33" s="148"/>
      <c r="V33" s="148"/>
      <c r="W33" s="148"/>
      <c r="X33" s="148"/>
      <c r="Y33" s="148"/>
      <c r="Z33" s="148"/>
      <c r="AA33" s="148"/>
      <c r="AB33" s="148"/>
      <c r="AC33" s="148"/>
    </row>
    <row r="34" spans="1:29" s="149" customFormat="1" outlineLevel="1" x14ac:dyDescent="0.2">
      <c r="A34" s="411"/>
      <c r="B34" s="1599"/>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00"/>
      <c r="Q34" s="148"/>
      <c r="R34" s="148" t="s">
        <v>1053</v>
      </c>
      <c r="S34" s="148"/>
      <c r="T34" s="148"/>
      <c r="U34" s="148"/>
      <c r="V34" s="148"/>
      <c r="W34" s="148"/>
      <c r="X34" s="148"/>
      <c r="Y34" s="148"/>
      <c r="Z34" s="148"/>
      <c r="AA34" s="148"/>
      <c r="AB34" s="148"/>
      <c r="AC34" s="148"/>
    </row>
    <row r="35" spans="1:29" s="149" customFormat="1" outlineLevel="1" x14ac:dyDescent="0.2">
      <c r="A35" s="411"/>
      <c r="B35" s="1599"/>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
      <c r="A36" s="411"/>
      <c r="B36" s="1599"/>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599"/>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599"/>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599"/>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599"/>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599"/>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599"/>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599"/>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599"/>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599"/>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2"/>
      <c r="S45" s="148"/>
      <c r="T45" s="148"/>
      <c r="U45" s="148"/>
      <c r="V45" s="148"/>
      <c r="W45" s="148"/>
      <c r="X45" s="148"/>
      <c r="Y45" s="148"/>
      <c r="Z45" s="148"/>
      <c r="AA45" s="148"/>
      <c r="AB45" s="148"/>
      <c r="AC45" s="148"/>
    </row>
    <row r="46" spans="1:29" s="149" customFormat="1" outlineLevel="1" x14ac:dyDescent="0.2">
      <c r="A46" s="411"/>
      <c r="B46" s="1599"/>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2"/>
      <c r="S46" s="148"/>
      <c r="T46" s="148"/>
      <c r="U46" s="148"/>
      <c r="V46" s="148"/>
      <c r="W46" s="148"/>
      <c r="X46" s="148"/>
      <c r="Y46" s="148"/>
      <c r="Z46" s="148"/>
      <c r="AA46" s="148"/>
      <c r="AB46" s="148"/>
      <c r="AC46" s="148"/>
    </row>
    <row r="47" spans="1:29" s="149" customFormat="1" outlineLevel="1" x14ac:dyDescent="0.2">
      <c r="A47" s="411"/>
      <c r="B47" s="1599"/>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599"/>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599"/>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599"/>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1076</v>
      </c>
      <c r="B51" s="1599"/>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599"/>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599"/>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00" t="s">
        <v>958</v>
      </c>
      <c r="Q54" s="424"/>
      <c r="R54" s="424"/>
      <c r="S54" s="148"/>
      <c r="T54" s="148"/>
      <c r="U54" s="148"/>
      <c r="V54" s="148"/>
      <c r="W54" s="148"/>
      <c r="X54" s="148"/>
      <c r="Y54" s="148"/>
      <c r="Z54" s="148"/>
      <c r="AA54" s="148"/>
      <c r="AB54" s="148"/>
      <c r="AC54" s="148"/>
    </row>
    <row r="55" spans="1:29" s="149" customFormat="1" outlineLevel="1" x14ac:dyDescent="0.2">
      <c r="A55" s="411"/>
      <c r="B55" s="1599"/>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00"/>
      <c r="Q55" s="148"/>
      <c r="R55" s="148"/>
      <c r="S55" s="148"/>
      <c r="T55" s="148"/>
      <c r="U55" s="148"/>
      <c r="V55" s="148"/>
      <c r="W55" s="148"/>
      <c r="X55" s="148"/>
      <c r="Y55" s="148"/>
      <c r="Z55" s="148"/>
      <c r="AA55" s="148"/>
      <c r="AB55" s="148"/>
      <c r="AC55" s="148"/>
    </row>
    <row r="56" spans="1:29" s="149" customFormat="1" outlineLevel="1" x14ac:dyDescent="0.2">
      <c r="A56" s="411"/>
      <c r="B56" s="1599"/>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599"/>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599"/>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599"/>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599"/>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599"/>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599"/>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599"/>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599"/>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599"/>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599"/>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599"/>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599"/>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599"/>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599"/>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599"/>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1076</v>
      </c>
      <c r="B72" s="1599"/>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1903</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599"/>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599"/>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00" t="s">
        <v>958</v>
      </c>
      <c r="Q75" s="148"/>
      <c r="R75" s="148"/>
      <c r="S75" s="148"/>
      <c r="T75" s="148"/>
      <c r="U75" s="148"/>
      <c r="V75" s="148"/>
      <c r="W75" s="148"/>
      <c r="X75" s="148"/>
      <c r="Y75" s="148"/>
      <c r="Z75" s="148"/>
      <c r="AA75" s="148"/>
      <c r="AB75" s="148"/>
      <c r="AC75" s="148"/>
    </row>
    <row r="76" spans="1:29" s="149" customFormat="1" ht="15" customHeight="1" outlineLevel="1" x14ac:dyDescent="0.2">
      <c r="A76" s="659"/>
      <c r="B76" s="1599"/>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00"/>
      <c r="Q76" s="148"/>
      <c r="R76" s="148"/>
      <c r="S76" s="148"/>
      <c r="T76" s="148"/>
      <c r="U76" s="148"/>
      <c r="V76" s="148"/>
      <c r="W76" s="148"/>
      <c r="X76" s="148"/>
      <c r="Y76" s="148"/>
      <c r="Z76" s="148"/>
      <c r="AA76" s="148"/>
      <c r="AB76" s="148"/>
      <c r="AC76" s="148"/>
    </row>
    <row r="77" spans="1:29" s="149" customFormat="1" ht="15" customHeight="1" outlineLevel="1" x14ac:dyDescent="0.2">
      <c r="A77" s="659"/>
      <c r="B77" s="1599"/>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599"/>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599"/>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599"/>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599"/>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599"/>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599"/>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599"/>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599"/>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599"/>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599"/>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599"/>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599"/>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599"/>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599"/>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599"/>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1076</v>
      </c>
      <c r="B93" s="1599"/>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1904</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599"/>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599"/>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00" t="s">
        <v>958</v>
      </c>
      <c r="Q96" s="148"/>
      <c r="R96" s="148"/>
      <c r="S96" s="148"/>
      <c r="T96" s="148"/>
      <c r="U96" s="148"/>
      <c r="V96" s="148"/>
      <c r="W96" s="148"/>
      <c r="X96" s="148"/>
      <c r="Y96" s="148"/>
      <c r="Z96" s="148"/>
      <c r="AA96" s="148"/>
      <c r="AB96" s="148"/>
      <c r="AC96" s="148"/>
    </row>
    <row r="97" spans="1:29" s="149" customFormat="1" outlineLevel="1" x14ac:dyDescent="0.2">
      <c r="A97" s="411"/>
      <c r="B97" s="1599"/>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00"/>
      <c r="Q97" s="148"/>
      <c r="R97" s="148"/>
      <c r="S97" s="148"/>
      <c r="T97" s="148"/>
      <c r="U97" s="148"/>
      <c r="V97" s="148"/>
      <c r="W97" s="148"/>
      <c r="X97" s="148"/>
      <c r="Y97" s="148"/>
      <c r="Z97" s="148"/>
      <c r="AA97" s="148"/>
      <c r="AB97" s="148"/>
      <c r="AC97" s="148"/>
    </row>
    <row r="98" spans="1:29" s="149" customFormat="1" outlineLevel="1" x14ac:dyDescent="0.2">
      <c r="A98" s="411"/>
      <c r="B98" s="1599"/>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599"/>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599"/>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599"/>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599"/>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599"/>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599"/>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599"/>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599"/>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599"/>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599"/>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599"/>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599"/>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599"/>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599"/>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599"/>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1076</v>
      </c>
      <c r="B114" s="1599"/>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1917</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599"/>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599"/>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00" t="s">
        <v>958</v>
      </c>
      <c r="Q117" s="148"/>
      <c r="R117" s="148"/>
      <c r="S117" s="148"/>
      <c r="T117" s="148"/>
      <c r="U117" s="148"/>
      <c r="V117" s="148"/>
      <c r="W117" s="148"/>
      <c r="X117" s="148"/>
      <c r="Y117" s="148"/>
      <c r="Z117" s="148"/>
      <c r="AA117" s="148"/>
      <c r="AB117" s="148"/>
      <c r="AC117" s="148"/>
    </row>
    <row r="118" spans="1:29" s="149" customFormat="1" outlineLevel="1" x14ac:dyDescent="0.2">
      <c r="A118" s="411"/>
      <c r="B118" s="1599"/>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00"/>
      <c r="Q118" s="148"/>
      <c r="R118" s="148"/>
      <c r="S118" s="148"/>
      <c r="T118" s="148"/>
      <c r="U118" s="148"/>
      <c r="V118" s="148"/>
      <c r="W118" s="148"/>
      <c r="X118" s="148"/>
      <c r="Y118" s="148"/>
      <c r="Z118" s="148"/>
      <c r="AA118" s="148"/>
      <c r="AB118" s="148"/>
      <c r="AC118" s="148"/>
    </row>
    <row r="119" spans="1:29" s="149" customFormat="1" outlineLevel="1" x14ac:dyDescent="0.2">
      <c r="A119" s="631"/>
      <c r="B119" s="1599"/>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599"/>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599"/>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599"/>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599"/>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599"/>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599"/>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599"/>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599"/>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599"/>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599"/>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599"/>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599"/>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599"/>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599"/>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599"/>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1076</v>
      </c>
      <c r="B135" s="1599"/>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1918</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599"/>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599"/>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00" t="s">
        <v>958</v>
      </c>
      <c r="Q138" s="148"/>
      <c r="R138" s="148"/>
      <c r="S138" s="148"/>
      <c r="T138" s="148"/>
      <c r="U138" s="148"/>
      <c r="V138" s="148"/>
      <c r="W138" s="148"/>
      <c r="X138" s="148"/>
      <c r="Y138" s="148"/>
      <c r="Z138" s="148"/>
      <c r="AA138" s="148"/>
      <c r="AB138" s="148"/>
      <c r="AC138" s="148"/>
    </row>
    <row r="139" spans="1:29" s="149" customFormat="1" outlineLevel="1" x14ac:dyDescent="0.2">
      <c r="A139" s="411"/>
      <c r="B139" s="1599"/>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00"/>
      <c r="Q139" s="148"/>
      <c r="R139" s="148"/>
      <c r="S139" s="148"/>
      <c r="T139" s="148"/>
      <c r="U139" s="148"/>
      <c r="V139" s="148"/>
      <c r="W139" s="148"/>
      <c r="X139" s="148"/>
      <c r="Y139" s="148"/>
      <c r="Z139" s="148"/>
      <c r="AA139" s="148"/>
      <c r="AB139" s="148"/>
      <c r="AC139" s="148"/>
    </row>
    <row r="140" spans="1:29" s="149" customFormat="1" outlineLevel="1" x14ac:dyDescent="0.2">
      <c r="A140" s="411"/>
      <c r="B140" s="1599"/>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599"/>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599"/>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599"/>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599"/>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599"/>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599"/>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599"/>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599"/>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599"/>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599"/>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599"/>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599"/>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599"/>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599"/>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599"/>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1076</v>
      </c>
      <c r="B156" s="1599"/>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1919</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599"/>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599"/>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00" t="s">
        <v>958</v>
      </c>
      <c r="Q159" s="148"/>
      <c r="R159" s="148"/>
      <c r="S159" s="148"/>
      <c r="T159" s="148"/>
      <c r="U159" s="148"/>
      <c r="V159" s="148"/>
      <c r="W159" s="148"/>
      <c r="X159" s="148"/>
      <c r="Y159" s="148"/>
      <c r="Z159" s="148"/>
      <c r="AA159" s="148"/>
      <c r="AB159" s="148"/>
      <c r="AC159" s="148"/>
    </row>
    <row r="160" spans="1:29" s="149" customFormat="1" outlineLevel="1" x14ac:dyDescent="0.2">
      <c r="A160" s="411"/>
      <c r="B160" s="1599"/>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00"/>
      <c r="Q160" s="148"/>
      <c r="R160" s="148"/>
      <c r="S160" s="148"/>
      <c r="T160" s="148"/>
      <c r="U160" s="148"/>
      <c r="V160" s="148"/>
      <c r="W160" s="148"/>
      <c r="X160" s="148"/>
      <c r="Y160" s="148"/>
      <c r="Z160" s="148"/>
      <c r="AA160" s="148"/>
      <c r="AB160" s="148"/>
      <c r="AC160" s="148"/>
    </row>
    <row r="161" spans="1:29" s="149" customFormat="1" outlineLevel="1" x14ac:dyDescent="0.2">
      <c r="A161" s="411"/>
      <c r="B161" s="1599"/>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599"/>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599"/>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599"/>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599"/>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599"/>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599"/>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599"/>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599"/>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599"/>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599"/>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599"/>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599"/>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599"/>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599"/>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599"/>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1076</v>
      </c>
      <c r="B177" s="1599"/>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599"/>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599"/>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00" t="s">
        <v>958</v>
      </c>
      <c r="Q180" s="148"/>
      <c r="R180" s="148"/>
      <c r="S180" s="148"/>
      <c r="T180" s="148"/>
      <c r="U180" s="148"/>
      <c r="V180" s="148"/>
      <c r="W180" s="148"/>
      <c r="X180" s="148"/>
      <c r="Y180" s="148"/>
      <c r="Z180" s="148"/>
      <c r="AA180" s="148"/>
      <c r="AB180" s="148"/>
      <c r="AC180" s="148"/>
    </row>
    <row r="181" spans="1:29" s="149" customFormat="1" outlineLevel="1" x14ac:dyDescent="0.2">
      <c r="A181" s="411"/>
      <c r="B181" s="1599"/>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00"/>
      <c r="Q181" s="148"/>
      <c r="R181" s="148"/>
      <c r="S181" s="148"/>
      <c r="T181" s="148"/>
      <c r="U181" s="148"/>
      <c r="V181" s="148"/>
      <c r="W181" s="148"/>
      <c r="X181" s="148"/>
      <c r="Y181" s="148"/>
      <c r="Z181" s="148"/>
      <c r="AA181" s="148"/>
      <c r="AB181" s="148"/>
      <c r="AC181" s="148"/>
    </row>
    <row r="182" spans="1:29" s="149" customFormat="1" outlineLevel="1" x14ac:dyDescent="0.2">
      <c r="A182" s="411"/>
      <c r="B182" s="1599"/>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599"/>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599"/>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599"/>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599"/>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599"/>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599"/>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599"/>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599"/>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599"/>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599"/>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599"/>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599"/>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599"/>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599"/>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599"/>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1076</v>
      </c>
      <c r="B198" s="1599"/>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599"/>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599"/>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00" t="s">
        <v>958</v>
      </c>
      <c r="Q201" s="148"/>
      <c r="R201" s="148"/>
      <c r="S201" s="148"/>
      <c r="T201" s="148"/>
      <c r="U201" s="148"/>
      <c r="V201" s="148"/>
      <c r="W201" s="148"/>
      <c r="X201" s="148"/>
      <c r="Y201" s="148"/>
      <c r="Z201" s="148"/>
      <c r="AA201" s="148"/>
      <c r="AB201" s="148"/>
      <c r="AC201" s="148"/>
    </row>
    <row r="202" spans="1:29" s="149" customFormat="1" outlineLevel="1" x14ac:dyDescent="0.2">
      <c r="A202" s="411"/>
      <c r="B202" s="1599"/>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00"/>
      <c r="Q202" s="148"/>
      <c r="R202" s="148"/>
      <c r="S202" s="148"/>
      <c r="T202" s="148"/>
      <c r="U202" s="148"/>
      <c r="V202" s="148"/>
      <c r="W202" s="148"/>
      <c r="X202" s="148"/>
      <c r="Y202" s="148"/>
      <c r="Z202" s="148"/>
      <c r="AA202" s="148"/>
      <c r="AB202" s="148"/>
      <c r="AC202" s="148"/>
    </row>
    <row r="203" spans="1:29" s="149" customFormat="1" outlineLevel="1" x14ac:dyDescent="0.2">
      <c r="A203" s="411"/>
      <c r="B203" s="1599"/>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599"/>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599"/>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599"/>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599"/>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599"/>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599"/>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599"/>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599"/>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599"/>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599"/>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599"/>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599"/>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599"/>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599"/>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599"/>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1076</v>
      </c>
      <c r="B219" s="1599"/>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599"/>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599"/>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00" t="s">
        <v>958</v>
      </c>
      <c r="Q222" s="148"/>
      <c r="R222" s="148"/>
      <c r="S222" s="148"/>
      <c r="T222" s="148"/>
      <c r="U222" s="148"/>
      <c r="V222" s="148"/>
      <c r="W222" s="148"/>
      <c r="X222" s="148"/>
      <c r="Y222" s="148"/>
      <c r="Z222" s="148"/>
      <c r="AA222" s="148"/>
      <c r="AB222" s="148"/>
      <c r="AC222" s="148"/>
    </row>
    <row r="223" spans="1:29" s="149" customFormat="1" outlineLevel="1" x14ac:dyDescent="0.2">
      <c r="A223" s="411"/>
      <c r="B223" s="1599"/>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00"/>
      <c r="Q223" s="148"/>
      <c r="R223" s="148"/>
      <c r="S223" s="148"/>
      <c r="T223" s="148"/>
      <c r="U223" s="148"/>
      <c r="V223" s="148"/>
      <c r="W223" s="148"/>
      <c r="X223" s="148"/>
      <c r="Y223" s="148"/>
      <c r="Z223" s="148"/>
      <c r="AA223" s="148"/>
      <c r="AB223" s="148"/>
      <c r="AC223" s="148"/>
    </row>
    <row r="224" spans="1:29" s="149" customFormat="1" outlineLevel="1" x14ac:dyDescent="0.2">
      <c r="A224" s="411"/>
      <c r="B224" s="1599"/>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599"/>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599"/>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599"/>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599"/>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599"/>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599"/>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599"/>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599"/>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599"/>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599"/>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599"/>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599"/>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599"/>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599"/>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599"/>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1076</v>
      </c>
      <c r="B240" s="1603"/>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604" t="s">
        <v>2038</v>
      </c>
      <c r="B246" s="1604"/>
      <c r="C246" s="1604"/>
      <c r="D246" s="1604"/>
      <c r="E246" s="1604"/>
      <c r="F246" s="1604"/>
      <c r="G246" s="1604"/>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34" t="s">
        <v>1485</v>
      </c>
      <c r="B247" s="1534"/>
      <c r="C247" s="1534"/>
      <c r="D247" s="1534"/>
      <c r="E247" s="1534"/>
      <c r="F247" s="1534"/>
      <c r="G247" s="1534"/>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34" t="s">
        <v>1486</v>
      </c>
      <c r="B248" s="1534"/>
      <c r="C248" s="1534"/>
      <c r="D248" s="1534"/>
      <c r="E248" s="1534"/>
      <c r="F248" s="1534"/>
      <c r="G248" s="1534"/>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34" t="s">
        <v>1487</v>
      </c>
      <c r="B249" s="1534"/>
      <c r="C249" s="1534"/>
      <c r="D249" s="1534"/>
      <c r="E249" s="1534"/>
      <c r="F249" s="1534"/>
      <c r="G249" s="1534"/>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 ref="I5:J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2039</v>
      </c>
      <c r="D1" s="1606"/>
      <c r="E1" s="1606"/>
      <c r="F1" s="1606"/>
    </row>
    <row r="2" spans="1:6" ht="25.5" customHeight="1" x14ac:dyDescent="0.25">
      <c r="A2" s="1554" t="s">
        <v>2040</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1194</v>
      </c>
      <c r="E6" s="1125" t="s">
        <v>1195</v>
      </c>
      <c r="F6" s="1125" t="s">
        <v>1097</v>
      </c>
    </row>
    <row r="7" spans="1:6" x14ac:dyDescent="0.25">
      <c r="A7" s="1125" t="s">
        <v>260</v>
      </c>
      <c r="B7" s="1125" t="s">
        <v>261</v>
      </c>
      <c r="C7" s="1125" t="s">
        <v>272</v>
      </c>
      <c r="D7" s="1125">
        <v>1</v>
      </c>
      <c r="E7" s="1125">
        <v>2</v>
      </c>
      <c r="F7" s="1125" t="s">
        <v>2041</v>
      </c>
    </row>
    <row r="8" spans="1:6" ht="25.5" x14ac:dyDescent="0.25">
      <c r="A8" s="1125">
        <v>1</v>
      </c>
      <c r="B8" s="1220" t="s">
        <v>2042</v>
      </c>
      <c r="C8" s="1125">
        <v>1</v>
      </c>
      <c r="D8" s="1125"/>
      <c r="E8" s="1221">
        <f>E9+E18</f>
        <v>0</v>
      </c>
      <c r="F8" s="1221">
        <f>F9+F18</f>
        <v>0</v>
      </c>
    </row>
    <row r="9" spans="1:6" ht="25.5" x14ac:dyDescent="0.25">
      <c r="A9" s="778">
        <v>1.1000000000000001</v>
      </c>
      <c r="B9" s="1222" t="s">
        <v>2043</v>
      </c>
      <c r="C9" s="778">
        <v>2</v>
      </c>
      <c r="D9" s="1223"/>
      <c r="E9" s="1224">
        <f>SUM(E10:E17)</f>
        <v>0</v>
      </c>
      <c r="F9" s="1224">
        <f>SUM(F10:F17)</f>
        <v>0</v>
      </c>
    </row>
    <row r="10" spans="1:6" x14ac:dyDescent="0.25">
      <c r="A10" s="1225" t="s">
        <v>275</v>
      </c>
      <c r="B10" s="1226" t="s">
        <v>1047</v>
      </c>
      <c r="C10" s="1227">
        <v>3</v>
      </c>
      <c r="D10" s="1223">
        <v>0</v>
      </c>
      <c r="E10" s="1228">
        <f>i.04155a!Q957</f>
        <v>0</v>
      </c>
      <c r="F10" s="1229">
        <f t="shared" ref="F10:F83" si="0">E10*D10</f>
        <v>0</v>
      </c>
    </row>
    <row r="11" spans="1:6" x14ac:dyDescent="0.25">
      <c r="A11" s="1225" t="s">
        <v>277</v>
      </c>
      <c r="B11" s="1226" t="s">
        <v>1048</v>
      </c>
      <c r="C11" s="1227">
        <v>4</v>
      </c>
      <c r="D11" s="1223">
        <v>0.02</v>
      </c>
      <c r="E11" s="1228">
        <f>i.04155a!Q958</f>
        <v>0</v>
      </c>
      <c r="F11" s="1229">
        <f t="shared" si="0"/>
        <v>0</v>
      </c>
    </row>
    <row r="12" spans="1:6" x14ac:dyDescent="0.25">
      <c r="A12" s="1225" t="s">
        <v>279</v>
      </c>
      <c r="B12" s="1226" t="s">
        <v>1049</v>
      </c>
      <c r="C12" s="1227">
        <v>5</v>
      </c>
      <c r="D12" s="1223">
        <v>0.05</v>
      </c>
      <c r="E12" s="1228">
        <f>i.04155a!Q959</f>
        <v>0</v>
      </c>
      <c r="F12" s="1229">
        <f t="shared" si="0"/>
        <v>0</v>
      </c>
    </row>
    <row r="13" spans="1:6" x14ac:dyDescent="0.25">
      <c r="A13" s="1225" t="s">
        <v>281</v>
      </c>
      <c r="B13" s="1226" t="s">
        <v>1050</v>
      </c>
      <c r="C13" s="1227">
        <v>6</v>
      </c>
      <c r="D13" s="1223">
        <v>0.06</v>
      </c>
      <c r="E13" s="1228">
        <f>i.04155a!Q960</f>
        <v>0</v>
      </c>
      <c r="F13" s="1229">
        <f t="shared" si="0"/>
        <v>0</v>
      </c>
    </row>
    <row r="14" spans="1:6" x14ac:dyDescent="0.25">
      <c r="A14" s="1225" t="s">
        <v>283</v>
      </c>
      <c r="B14" s="1226" t="s">
        <v>1051</v>
      </c>
      <c r="C14" s="1227">
        <v>7</v>
      </c>
      <c r="D14" s="1223">
        <v>7.0000000000000007E-2</v>
      </c>
      <c r="E14" s="1228">
        <f>i.04155a!Q961</f>
        <v>0</v>
      </c>
      <c r="F14" s="1229">
        <f t="shared" si="0"/>
        <v>0</v>
      </c>
    </row>
    <row r="15" spans="1:6" x14ac:dyDescent="0.25">
      <c r="A15" s="1225" t="s">
        <v>285</v>
      </c>
      <c r="B15" s="1226" t="s">
        <v>1052</v>
      </c>
      <c r="C15" s="1227">
        <v>8</v>
      </c>
      <c r="D15" s="1223">
        <v>0.08</v>
      </c>
      <c r="E15" s="1228">
        <f>i.04155a!Q962</f>
        <v>0</v>
      </c>
      <c r="F15" s="1229">
        <f t="shared" si="0"/>
        <v>0</v>
      </c>
    </row>
    <row r="16" spans="1:6" x14ac:dyDescent="0.25">
      <c r="A16" s="1225" t="s">
        <v>287</v>
      </c>
      <c r="B16" s="1226" t="s">
        <v>2044</v>
      </c>
      <c r="C16" s="1227">
        <v>9</v>
      </c>
      <c r="D16" s="1223">
        <v>0.1</v>
      </c>
      <c r="E16" s="1228">
        <f>i.04155a!Q963</f>
        <v>0</v>
      </c>
      <c r="F16" s="1229">
        <f t="shared" si="0"/>
        <v>0</v>
      </c>
    </row>
    <row r="17" spans="1:6" x14ac:dyDescent="0.25">
      <c r="A17" s="1225" t="s">
        <v>2045</v>
      </c>
      <c r="B17" s="1226" t="s">
        <v>213</v>
      </c>
      <c r="C17" s="1227">
        <v>10</v>
      </c>
      <c r="D17" s="1223">
        <v>0.8</v>
      </c>
      <c r="E17" s="1228">
        <f>i.04155a!Q964</f>
        <v>0</v>
      </c>
      <c r="F17" s="1229">
        <f t="shared" si="0"/>
        <v>0</v>
      </c>
    </row>
    <row r="18" spans="1:6" ht="25.5" x14ac:dyDescent="0.25">
      <c r="A18" s="778">
        <v>1.2</v>
      </c>
      <c r="B18" s="1222" t="s">
        <v>2046</v>
      </c>
      <c r="C18" s="778">
        <v>11</v>
      </c>
      <c r="D18" s="1223"/>
      <c r="E18" s="1224">
        <f>SUM(E19:E26)</f>
        <v>0</v>
      </c>
      <c r="F18" s="1224">
        <f>SUM(F19:F26)</f>
        <v>0</v>
      </c>
    </row>
    <row r="19" spans="1:6" x14ac:dyDescent="0.25">
      <c r="A19" s="1225" t="s">
        <v>290</v>
      </c>
      <c r="B19" s="1226" t="s">
        <v>1047</v>
      </c>
      <c r="C19" s="1227">
        <v>12</v>
      </c>
      <c r="D19" s="1223">
        <v>0</v>
      </c>
      <c r="E19" s="1230">
        <f>i.04155б!I77</f>
        <v>0</v>
      </c>
      <c r="F19" s="1229">
        <f t="shared" si="0"/>
        <v>0</v>
      </c>
    </row>
    <row r="20" spans="1:6" x14ac:dyDescent="0.25">
      <c r="A20" s="1225" t="s">
        <v>292</v>
      </c>
      <c r="B20" s="1226" t="s">
        <v>1048</v>
      </c>
      <c r="C20" s="1227">
        <v>13</v>
      </c>
      <c r="D20" s="1223">
        <v>0.05</v>
      </c>
      <c r="E20" s="1230">
        <f>i.04155б!I78</f>
        <v>0</v>
      </c>
      <c r="F20" s="1229">
        <f t="shared" si="0"/>
        <v>0</v>
      </c>
    </row>
    <row r="21" spans="1:6" x14ac:dyDescent="0.25">
      <c r="A21" s="1225" t="s">
        <v>294</v>
      </c>
      <c r="B21" s="1226" t="s">
        <v>1049</v>
      </c>
      <c r="C21" s="1227">
        <v>14</v>
      </c>
      <c r="D21" s="1223">
        <v>7.0000000000000007E-2</v>
      </c>
      <c r="E21" s="1230">
        <f>i.04155б!I79</f>
        <v>0</v>
      </c>
      <c r="F21" s="1229">
        <f t="shared" si="0"/>
        <v>0</v>
      </c>
    </row>
    <row r="22" spans="1:6" x14ac:dyDescent="0.25">
      <c r="A22" s="1225" t="s">
        <v>296</v>
      </c>
      <c r="B22" s="1226" t="s">
        <v>1050</v>
      </c>
      <c r="C22" s="1227">
        <v>15</v>
      </c>
      <c r="D22" s="1223">
        <v>0.1</v>
      </c>
      <c r="E22" s="1230">
        <f>i.04155б!I80</f>
        <v>0</v>
      </c>
      <c r="F22" s="1229">
        <f t="shared" si="0"/>
        <v>0</v>
      </c>
    </row>
    <row r="23" spans="1:6" x14ac:dyDescent="0.25">
      <c r="A23" s="1225" t="s">
        <v>298</v>
      </c>
      <c r="B23" s="1226" t="s">
        <v>1051</v>
      </c>
      <c r="C23" s="1227">
        <v>16</v>
      </c>
      <c r="D23" s="1223">
        <v>0.12</v>
      </c>
      <c r="E23" s="1230">
        <f>i.04155б!I81</f>
        <v>0</v>
      </c>
      <c r="F23" s="1229">
        <f t="shared" si="0"/>
        <v>0</v>
      </c>
    </row>
    <row r="24" spans="1:6" x14ac:dyDescent="0.25">
      <c r="A24" s="1225" t="s">
        <v>300</v>
      </c>
      <c r="B24" s="1226" t="s">
        <v>1052</v>
      </c>
      <c r="C24" s="1227">
        <v>17</v>
      </c>
      <c r="D24" s="1223">
        <v>0.14000000000000001</v>
      </c>
      <c r="E24" s="1230">
        <f>i.04155б!I82</f>
        <v>0</v>
      </c>
      <c r="F24" s="1229">
        <f t="shared" si="0"/>
        <v>0</v>
      </c>
    </row>
    <row r="25" spans="1:6" x14ac:dyDescent="0.25">
      <c r="A25" s="1225" t="s">
        <v>302</v>
      </c>
      <c r="B25" s="1226" t="s">
        <v>2044</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2047</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1940</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2048</v>
      </c>
      <c r="C33" s="1125">
        <v>26</v>
      </c>
      <c r="D33" s="1125"/>
      <c r="E33" s="1373">
        <f>SUM(E34:E41)</f>
        <v>0</v>
      </c>
      <c r="F33" s="1231">
        <f>SUM(F34:F41)</f>
        <v>0</v>
      </c>
    </row>
    <row r="34" spans="1:6" x14ac:dyDescent="0.25">
      <c r="A34" s="1227">
        <v>3.1</v>
      </c>
      <c r="B34" s="1226" t="s">
        <v>1196</v>
      </c>
      <c r="C34" s="1227">
        <v>27</v>
      </c>
      <c r="D34" s="1371">
        <v>0</v>
      </c>
      <c r="E34" s="1375">
        <f>i.04158б!P14+i.04158б!P35+i.04158б!P56</f>
        <v>0</v>
      </c>
      <c r="F34" s="1372">
        <f t="shared" si="0"/>
        <v>0</v>
      </c>
    </row>
    <row r="35" spans="1:6" x14ac:dyDescent="0.25">
      <c r="A35" s="1227">
        <v>3.2</v>
      </c>
      <c r="B35" s="1226" t="s">
        <v>1048</v>
      </c>
      <c r="C35" s="1227">
        <v>28</v>
      </c>
      <c r="D35" s="1371">
        <v>1.6E-2</v>
      </c>
      <c r="E35" s="1375">
        <f>i.04158б!P15+i.04158б!P36+i.04158б!P57</f>
        <v>0</v>
      </c>
      <c r="F35" s="1372">
        <f t="shared" si="0"/>
        <v>0</v>
      </c>
    </row>
    <row r="36" spans="1:6" x14ac:dyDescent="0.25">
      <c r="A36" s="1227">
        <v>3.3</v>
      </c>
      <c r="B36" s="1226" t="s">
        <v>1049</v>
      </c>
      <c r="C36" s="1227">
        <v>29</v>
      </c>
      <c r="D36" s="1371">
        <v>0.04</v>
      </c>
      <c r="E36" s="1375">
        <f>i.04158б!P16+i.04158б!P37+i.04158б!P58</f>
        <v>0</v>
      </c>
      <c r="F36" s="1372">
        <f t="shared" si="0"/>
        <v>0</v>
      </c>
    </row>
    <row r="37" spans="1:6" x14ac:dyDescent="0.25">
      <c r="A37" s="1227">
        <v>3.4</v>
      </c>
      <c r="B37" s="1226" t="s">
        <v>1050</v>
      </c>
      <c r="C37" s="1227">
        <v>30</v>
      </c>
      <c r="D37" s="1371">
        <v>0.08</v>
      </c>
      <c r="E37" s="1375">
        <f>i.04158б!P17+i.04158б!P38+i.04158б!P59</f>
        <v>0</v>
      </c>
      <c r="F37" s="1372">
        <f t="shared" si="0"/>
        <v>0</v>
      </c>
    </row>
    <row r="38" spans="1:6" x14ac:dyDescent="0.25">
      <c r="A38" s="1227">
        <v>3.5</v>
      </c>
      <c r="B38" s="1226" t="s">
        <v>1051</v>
      </c>
      <c r="C38" s="1227">
        <v>31</v>
      </c>
      <c r="D38" s="1371">
        <v>0.16</v>
      </c>
      <c r="E38" s="1375">
        <f>i.04158б!P18+i.04158б!P39+i.04158б!P60</f>
        <v>0</v>
      </c>
      <c r="F38" s="1372">
        <f t="shared" si="0"/>
        <v>0</v>
      </c>
    </row>
    <row r="39" spans="1:6" x14ac:dyDescent="0.25">
      <c r="A39" s="1227">
        <v>3.6</v>
      </c>
      <c r="B39" s="1226" t="s">
        <v>1052</v>
      </c>
      <c r="C39" s="1227">
        <v>32</v>
      </c>
      <c r="D39" s="1371">
        <v>0.24</v>
      </c>
      <c r="E39" s="1375">
        <f>i.04158б!P19+i.04158б!P40+i.04158б!P61</f>
        <v>0</v>
      </c>
      <c r="F39" s="1372">
        <f t="shared" si="0"/>
        <v>0</v>
      </c>
    </row>
    <row r="40" spans="1:6" x14ac:dyDescent="0.25">
      <c r="A40" s="1227">
        <v>3.7</v>
      </c>
      <c r="B40" s="1226" t="s">
        <v>1053</v>
      </c>
      <c r="C40" s="1227">
        <v>33</v>
      </c>
      <c r="D40" s="1371">
        <v>0.3</v>
      </c>
      <c r="E40" s="1375">
        <f>i.04158б!P20+i.04158б!P41+i.04158б!P62</f>
        <v>0</v>
      </c>
      <c r="F40" s="1372">
        <f t="shared" si="0"/>
        <v>0</v>
      </c>
    </row>
    <row r="41" spans="1:6" x14ac:dyDescent="0.25">
      <c r="A41" s="1227">
        <v>3.8</v>
      </c>
      <c r="B41" s="1226" t="s">
        <v>1054</v>
      </c>
      <c r="C41" s="1227">
        <v>34</v>
      </c>
      <c r="D41" s="1371">
        <v>1</v>
      </c>
      <c r="E41" s="1375">
        <f>i.04158б!P21+i.04158б!P42+i.04158б!P63</f>
        <v>0</v>
      </c>
      <c r="F41" s="1372">
        <f t="shared" si="0"/>
        <v>0</v>
      </c>
    </row>
    <row r="42" spans="1:6" x14ac:dyDescent="0.25">
      <c r="A42" s="1125">
        <v>4</v>
      </c>
      <c r="B42" s="1220" t="s">
        <v>2049</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1940</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2050</v>
      </c>
      <c r="C48" s="1125">
        <v>41</v>
      </c>
      <c r="D48" s="1125"/>
      <c r="E48" s="1231">
        <f>SUM(E49:E56)</f>
        <v>0</v>
      </c>
      <c r="F48" s="1231">
        <f>SUM(F49:F56)</f>
        <v>0</v>
      </c>
    </row>
    <row r="49" spans="1:6" x14ac:dyDescent="0.25">
      <c r="A49" s="1227">
        <v>5.0999999999999996</v>
      </c>
      <c r="B49" s="1226" t="s">
        <v>1047</v>
      </c>
      <c r="C49" s="1227">
        <v>42</v>
      </c>
      <c r="D49" s="1223">
        <v>0</v>
      </c>
      <c r="E49" s="1228">
        <f>i.04155г!X12+i.04155г!Y12+i.04155г!X23+i.04155г!Y23+i.04155г!X34+i.04155г!Y34+i.04155г!X45+i.04155г!Y45</f>
        <v>0</v>
      </c>
      <c r="F49" s="1229">
        <f t="shared" si="0"/>
        <v>0</v>
      </c>
    </row>
    <row r="50" spans="1:6" x14ac:dyDescent="0.25">
      <c r="A50" s="1227">
        <v>5.2</v>
      </c>
      <c r="B50" s="1226" t="s">
        <v>1048</v>
      </c>
      <c r="C50" s="1227">
        <v>43</v>
      </c>
      <c r="D50" s="1223">
        <v>1.6E-2</v>
      </c>
      <c r="E50" s="1228">
        <f>i.04155г!X13+i.04155г!Y13+i.04155г!X24+i.04155г!Y24+i.04155г!X35+i.04155г!Y35+i.04155г!X46+i.04155г!Y46</f>
        <v>0</v>
      </c>
      <c r="F50" s="1229">
        <f t="shared" si="0"/>
        <v>0</v>
      </c>
    </row>
    <row r="51" spans="1:6" x14ac:dyDescent="0.25">
      <c r="A51" s="1227">
        <v>5.3</v>
      </c>
      <c r="B51" s="1226" t="s">
        <v>1049</v>
      </c>
      <c r="C51" s="1227">
        <v>44</v>
      </c>
      <c r="D51" s="1223">
        <v>0.02</v>
      </c>
      <c r="E51" s="1228">
        <f>i.04155г!X14+i.04155г!Y14+i.04155г!X25+i.04155г!Y25+i.04155г!X36+i.04155г!Y36+i.04155г!X47+i.04155г!Y47</f>
        <v>0</v>
      </c>
      <c r="F51" s="1229">
        <f t="shared" si="0"/>
        <v>0</v>
      </c>
    </row>
    <row r="52" spans="1:6" x14ac:dyDescent="0.25">
      <c r="A52" s="1227">
        <v>5.4</v>
      </c>
      <c r="B52" s="1226" t="s">
        <v>1050</v>
      </c>
      <c r="C52" s="1227">
        <v>45</v>
      </c>
      <c r="D52" s="1223">
        <v>0.04</v>
      </c>
      <c r="E52" s="1228">
        <f>i.04155г!X15+i.04155г!Y15+i.04155г!X26+i.04155г!Y26+i.04155г!X37+i.04155г!Y37+i.04155г!X48+i.04155г!Y48</f>
        <v>0</v>
      </c>
      <c r="F52" s="1229">
        <f t="shared" si="0"/>
        <v>0</v>
      </c>
    </row>
    <row r="53" spans="1:6" x14ac:dyDescent="0.25">
      <c r="A53" s="1227">
        <v>5.5</v>
      </c>
      <c r="B53" s="1226" t="s">
        <v>1051</v>
      </c>
      <c r="C53" s="1227">
        <v>46</v>
      </c>
      <c r="D53" s="1223">
        <v>0.08</v>
      </c>
      <c r="E53" s="1228">
        <f>i.04155г!X16+i.04155г!Y16+i.04155г!X27+i.04155г!Y27+i.04155г!X38+i.04155г!Y38+i.04155г!X49+i.04155г!Y49</f>
        <v>0</v>
      </c>
      <c r="F53" s="1229">
        <f t="shared" si="0"/>
        <v>0</v>
      </c>
    </row>
    <row r="54" spans="1:6" x14ac:dyDescent="0.25">
      <c r="A54" s="1227">
        <v>5.6</v>
      </c>
      <c r="B54" s="1226" t="s">
        <v>1052</v>
      </c>
      <c r="C54" s="1227">
        <v>47</v>
      </c>
      <c r="D54" s="1223">
        <v>0.12</v>
      </c>
      <c r="E54" s="1228">
        <f>i.04155г!X17+i.04155г!Y17+i.04155г!X28+i.04155г!Y28+i.04155г!X39+i.04155г!Y39+i.04155г!X50+i.04155г!Y50</f>
        <v>0</v>
      </c>
      <c r="F54" s="1229">
        <f t="shared" si="0"/>
        <v>0</v>
      </c>
    </row>
    <row r="55" spans="1:6" x14ac:dyDescent="0.25">
      <c r="A55" s="1227">
        <v>5.7</v>
      </c>
      <c r="B55" s="1226" t="s">
        <v>1053</v>
      </c>
      <c r="C55" s="1227">
        <v>48</v>
      </c>
      <c r="D55" s="1223">
        <v>0.2</v>
      </c>
      <c r="E55" s="1228">
        <f>i.04155г!X18+i.04155г!Y18+i.04155г!X29+i.04155г!Y29+i.04155г!X40+i.04155г!Y40+i.04155г!X51+i.04155г!Y51</f>
        <v>0</v>
      </c>
      <c r="F55" s="1229">
        <f t="shared" si="0"/>
        <v>0</v>
      </c>
    </row>
    <row r="56" spans="1:6" x14ac:dyDescent="0.25">
      <c r="A56" s="1227">
        <v>5.8</v>
      </c>
      <c r="B56" s="1226" t="s">
        <v>1054</v>
      </c>
      <c r="C56" s="1227">
        <v>49</v>
      </c>
      <c r="D56" s="1223">
        <v>0.7</v>
      </c>
      <c r="E56" s="1228">
        <f>i.04155г!X19+i.04155г!Y19+i.04155г!X30+i.04155г!Y30+i.04155г!X41+i.04155г!Y41+i.04155г!X52+i.04155г!Y52</f>
        <v>0</v>
      </c>
      <c r="F56" s="1229">
        <f t="shared" si="0"/>
        <v>0</v>
      </c>
    </row>
    <row r="57" spans="1:6" ht="25.5" x14ac:dyDescent="0.25">
      <c r="A57" s="1125">
        <v>6</v>
      </c>
      <c r="B57" s="1220" t="s">
        <v>2051</v>
      </c>
      <c r="C57" s="1125">
        <v>50</v>
      </c>
      <c r="D57" s="1125"/>
      <c r="E57" s="1373">
        <f>SUM(E58:E65)</f>
        <v>0</v>
      </c>
      <c r="F57" s="1231">
        <f>SUM(F58:F65)</f>
        <v>0</v>
      </c>
    </row>
    <row r="58" spans="1:6" x14ac:dyDescent="0.25">
      <c r="A58" s="1227">
        <v>6.1</v>
      </c>
      <c r="B58" s="1226" t="s">
        <v>1047</v>
      </c>
      <c r="C58" s="1227">
        <v>51</v>
      </c>
      <c r="D58" s="1371">
        <v>0</v>
      </c>
      <c r="E58" s="1375">
        <f>i.04158б!P77</f>
        <v>0</v>
      </c>
      <c r="F58" s="1372">
        <f t="shared" si="0"/>
        <v>0</v>
      </c>
    </row>
    <row r="59" spans="1:6" x14ac:dyDescent="0.25">
      <c r="A59" s="1227">
        <v>6.2</v>
      </c>
      <c r="B59" s="1226" t="s">
        <v>1048</v>
      </c>
      <c r="C59" s="1227">
        <v>52</v>
      </c>
      <c r="D59" s="1371">
        <v>1.6E-2</v>
      </c>
      <c r="E59" s="1375">
        <f>i.04158б!P78</f>
        <v>0</v>
      </c>
      <c r="F59" s="1372">
        <f t="shared" si="0"/>
        <v>0</v>
      </c>
    </row>
    <row r="60" spans="1:6" x14ac:dyDescent="0.25">
      <c r="A60" s="1227">
        <v>6.3</v>
      </c>
      <c r="B60" s="1226" t="s">
        <v>1049</v>
      </c>
      <c r="C60" s="1227">
        <v>53</v>
      </c>
      <c r="D60" s="1371">
        <v>0.04</v>
      </c>
      <c r="E60" s="1375">
        <f>i.04158б!P79</f>
        <v>0</v>
      </c>
      <c r="F60" s="1372">
        <f t="shared" si="0"/>
        <v>0</v>
      </c>
    </row>
    <row r="61" spans="1:6" x14ac:dyDescent="0.25">
      <c r="A61" s="1227">
        <v>6.4</v>
      </c>
      <c r="B61" s="1226" t="s">
        <v>1050</v>
      </c>
      <c r="C61" s="1227">
        <v>54</v>
      </c>
      <c r="D61" s="1371">
        <v>0.08</v>
      </c>
      <c r="E61" s="1375">
        <f>i.04158б!P80</f>
        <v>0</v>
      </c>
      <c r="F61" s="1372">
        <f t="shared" si="0"/>
        <v>0</v>
      </c>
    </row>
    <row r="62" spans="1:6" x14ac:dyDescent="0.25">
      <c r="A62" s="1227">
        <v>6.5</v>
      </c>
      <c r="B62" s="1226" t="s">
        <v>1051</v>
      </c>
      <c r="C62" s="1227">
        <v>55</v>
      </c>
      <c r="D62" s="1371">
        <v>0.16</v>
      </c>
      <c r="E62" s="1375">
        <f>i.04158б!P81</f>
        <v>0</v>
      </c>
      <c r="F62" s="1372">
        <f t="shared" si="0"/>
        <v>0</v>
      </c>
    </row>
    <row r="63" spans="1:6" x14ac:dyDescent="0.25">
      <c r="A63" s="1227">
        <v>6.6</v>
      </c>
      <c r="B63" s="1226" t="s">
        <v>1052</v>
      </c>
      <c r="C63" s="1227">
        <v>56</v>
      </c>
      <c r="D63" s="1371">
        <v>0.24</v>
      </c>
      <c r="E63" s="1375">
        <f>i.04158б!P82</f>
        <v>0</v>
      </c>
      <c r="F63" s="1372">
        <f t="shared" si="0"/>
        <v>0</v>
      </c>
    </row>
    <row r="64" spans="1:6" x14ac:dyDescent="0.25">
      <c r="A64" s="1227">
        <v>6.7</v>
      </c>
      <c r="B64" s="1226" t="s">
        <v>1053</v>
      </c>
      <c r="C64" s="1227">
        <v>57</v>
      </c>
      <c r="D64" s="1371">
        <v>0.3</v>
      </c>
      <c r="E64" s="1375">
        <f>i.04158б!P83</f>
        <v>0</v>
      </c>
      <c r="F64" s="1372">
        <f t="shared" si="0"/>
        <v>0</v>
      </c>
    </row>
    <row r="65" spans="1:6" x14ac:dyDescent="0.25">
      <c r="A65" s="1227">
        <v>6.8</v>
      </c>
      <c r="B65" s="1226" t="s">
        <v>1054</v>
      </c>
      <c r="C65" s="1227">
        <v>58</v>
      </c>
      <c r="D65" s="1371">
        <v>1</v>
      </c>
      <c r="E65" s="1375">
        <f>i.04158б!P84</f>
        <v>0</v>
      </c>
      <c r="F65" s="1372">
        <f t="shared" si="0"/>
        <v>0</v>
      </c>
    </row>
    <row r="66" spans="1:6" ht="25.5" x14ac:dyDescent="0.25">
      <c r="A66" s="1125">
        <v>7</v>
      </c>
      <c r="B66" s="1220" t="s">
        <v>2052</v>
      </c>
      <c r="C66" s="1125">
        <v>59</v>
      </c>
      <c r="D66" s="1125"/>
      <c r="E66" s="1376">
        <f>SUM(E67:E74)</f>
        <v>0</v>
      </c>
      <c r="F66" s="1231">
        <f>SUM(F67:F74)</f>
        <v>0</v>
      </c>
    </row>
    <row r="67" spans="1:6" x14ac:dyDescent="0.25">
      <c r="A67" s="1227">
        <v>7.1</v>
      </c>
      <c r="B67" s="1226" t="s">
        <v>1047</v>
      </c>
      <c r="C67" s="1227">
        <v>60</v>
      </c>
      <c r="D67" s="1371">
        <v>0</v>
      </c>
      <c r="E67" s="1375">
        <f>i.04158б!P98</f>
        <v>0</v>
      </c>
      <c r="F67" s="1372">
        <f t="shared" si="0"/>
        <v>0</v>
      </c>
    </row>
    <row r="68" spans="1:6" x14ac:dyDescent="0.25">
      <c r="A68" s="1227">
        <v>7.2</v>
      </c>
      <c r="B68" s="1226" t="s">
        <v>1048</v>
      </c>
      <c r="C68" s="1227">
        <v>61</v>
      </c>
      <c r="D68" s="1371">
        <v>1.6E-2</v>
      </c>
      <c r="E68" s="1375">
        <f>i.04158б!P99</f>
        <v>0</v>
      </c>
      <c r="F68" s="1372">
        <f t="shared" si="0"/>
        <v>0</v>
      </c>
    </row>
    <row r="69" spans="1:6" x14ac:dyDescent="0.25">
      <c r="A69" s="1227">
        <v>7.3</v>
      </c>
      <c r="B69" s="1226" t="s">
        <v>1049</v>
      </c>
      <c r="C69" s="1227">
        <v>62</v>
      </c>
      <c r="D69" s="1371">
        <v>0.04</v>
      </c>
      <c r="E69" s="1375">
        <f>i.04158б!P100</f>
        <v>0</v>
      </c>
      <c r="F69" s="1372">
        <f t="shared" si="0"/>
        <v>0</v>
      </c>
    </row>
    <row r="70" spans="1:6" x14ac:dyDescent="0.25">
      <c r="A70" s="1227">
        <v>7.4</v>
      </c>
      <c r="B70" s="1226" t="s">
        <v>1050</v>
      </c>
      <c r="C70" s="1227">
        <v>63</v>
      </c>
      <c r="D70" s="1371">
        <v>0.08</v>
      </c>
      <c r="E70" s="1375">
        <f>i.04158б!P101</f>
        <v>0</v>
      </c>
      <c r="F70" s="1372">
        <f t="shared" si="0"/>
        <v>0</v>
      </c>
    </row>
    <row r="71" spans="1:6" x14ac:dyDescent="0.25">
      <c r="A71" s="1227">
        <v>7.5</v>
      </c>
      <c r="B71" s="1226" t="s">
        <v>1051</v>
      </c>
      <c r="C71" s="1227">
        <v>64</v>
      </c>
      <c r="D71" s="1371">
        <v>0.16</v>
      </c>
      <c r="E71" s="1375">
        <f>i.04158б!P102</f>
        <v>0</v>
      </c>
      <c r="F71" s="1372">
        <f t="shared" si="0"/>
        <v>0</v>
      </c>
    </row>
    <row r="72" spans="1:6" x14ac:dyDescent="0.25">
      <c r="A72" s="1227">
        <v>7.6</v>
      </c>
      <c r="B72" s="1226" t="s">
        <v>1052</v>
      </c>
      <c r="C72" s="1227">
        <v>65</v>
      </c>
      <c r="D72" s="1371">
        <v>0.24</v>
      </c>
      <c r="E72" s="1375">
        <f>i.04158б!P103</f>
        <v>0</v>
      </c>
      <c r="F72" s="1372">
        <f t="shared" si="0"/>
        <v>0</v>
      </c>
    </row>
    <row r="73" spans="1:6" x14ac:dyDescent="0.25">
      <c r="A73" s="1227">
        <v>7.7</v>
      </c>
      <c r="B73" s="1226" t="s">
        <v>1053</v>
      </c>
      <c r="C73" s="1227">
        <v>66</v>
      </c>
      <c r="D73" s="1371">
        <v>0.3</v>
      </c>
      <c r="E73" s="1375">
        <f>i.04158б!P104</f>
        <v>0</v>
      </c>
      <c r="F73" s="1372">
        <f t="shared" si="0"/>
        <v>0</v>
      </c>
    </row>
    <row r="74" spans="1:6" x14ac:dyDescent="0.25">
      <c r="A74" s="1227">
        <v>7.8</v>
      </c>
      <c r="B74" s="1226" t="s">
        <v>1054</v>
      </c>
      <c r="C74" s="1227">
        <v>67</v>
      </c>
      <c r="D74" s="1371">
        <v>1</v>
      </c>
      <c r="E74" s="1375">
        <f>i.04158б!P105</f>
        <v>0</v>
      </c>
      <c r="F74" s="1372">
        <f t="shared" si="0"/>
        <v>0</v>
      </c>
    </row>
    <row r="75" spans="1:6" ht="25.5" x14ac:dyDescent="0.25">
      <c r="A75" s="1125">
        <v>8</v>
      </c>
      <c r="B75" s="1233" t="s">
        <v>2053</v>
      </c>
      <c r="C75" s="1125">
        <v>68</v>
      </c>
      <c r="D75" s="1124"/>
      <c r="E75" s="1376">
        <f>SUM(E76:E83)</f>
        <v>0</v>
      </c>
      <c r="F75" s="1231">
        <f>SUM(F76:F83)</f>
        <v>0</v>
      </c>
    </row>
    <row r="76" spans="1:6" x14ac:dyDescent="0.25">
      <c r="A76" s="1227">
        <v>8.1</v>
      </c>
      <c r="B76" s="1226" t="s">
        <v>1047</v>
      </c>
      <c r="C76" s="1227">
        <v>69</v>
      </c>
      <c r="D76" s="1371">
        <v>0</v>
      </c>
      <c r="E76" s="1375">
        <f>i.04158б!P119+i.04158б!P140+i.04158б!P161</f>
        <v>0</v>
      </c>
      <c r="F76" s="1372">
        <f t="shared" si="0"/>
        <v>0</v>
      </c>
    </row>
    <row r="77" spans="1:6" x14ac:dyDescent="0.25">
      <c r="A77" s="1227">
        <v>8.1999999999999993</v>
      </c>
      <c r="B77" s="1226" t="s">
        <v>1048</v>
      </c>
      <c r="C77" s="1227">
        <v>70</v>
      </c>
      <c r="D77" s="1371">
        <v>1.6E-2</v>
      </c>
      <c r="E77" s="1375">
        <f>i.04158б!P120+i.04158б!P141+i.04158б!P162</f>
        <v>0</v>
      </c>
      <c r="F77" s="1372">
        <f t="shared" si="0"/>
        <v>0</v>
      </c>
    </row>
    <row r="78" spans="1:6" x14ac:dyDescent="0.25">
      <c r="A78" s="1227">
        <v>8.3000000000000007</v>
      </c>
      <c r="B78" s="1226" t="s">
        <v>1049</v>
      </c>
      <c r="C78" s="1227">
        <v>71</v>
      </c>
      <c r="D78" s="1371">
        <v>0.04</v>
      </c>
      <c r="E78" s="1375">
        <f>i.04158б!P121+i.04158б!P142+i.04158б!P163</f>
        <v>0</v>
      </c>
      <c r="F78" s="1372">
        <f t="shared" si="0"/>
        <v>0</v>
      </c>
    </row>
    <row r="79" spans="1:6" x14ac:dyDescent="0.25">
      <c r="A79" s="1227">
        <v>8.4</v>
      </c>
      <c r="B79" s="1226" t="s">
        <v>1050</v>
      </c>
      <c r="C79" s="1227">
        <v>72</v>
      </c>
      <c r="D79" s="1371">
        <v>0.08</v>
      </c>
      <c r="E79" s="1375">
        <f>i.04158б!P122+i.04158б!P143+i.04158б!P164</f>
        <v>0</v>
      </c>
      <c r="F79" s="1372">
        <f t="shared" si="0"/>
        <v>0</v>
      </c>
    </row>
    <row r="80" spans="1:6" x14ac:dyDescent="0.25">
      <c r="A80" s="1227">
        <v>8.5</v>
      </c>
      <c r="B80" s="1226" t="s">
        <v>1051</v>
      </c>
      <c r="C80" s="1227">
        <v>73</v>
      </c>
      <c r="D80" s="1371">
        <v>0.16</v>
      </c>
      <c r="E80" s="1375">
        <f>i.04158б!P123+i.04158б!P144+i.04158б!P165</f>
        <v>0</v>
      </c>
      <c r="F80" s="1372">
        <f t="shared" si="0"/>
        <v>0</v>
      </c>
    </row>
    <row r="81" spans="1:6" x14ac:dyDescent="0.25">
      <c r="A81" s="1227">
        <v>8.6</v>
      </c>
      <c r="B81" s="1226" t="s">
        <v>1052</v>
      </c>
      <c r="C81" s="1227">
        <v>74</v>
      </c>
      <c r="D81" s="1371">
        <v>0.24</v>
      </c>
      <c r="E81" s="1375">
        <f>i.04158б!P124+i.04158б!P145+i.04158б!P166</f>
        <v>0</v>
      </c>
      <c r="F81" s="1372">
        <f t="shared" si="0"/>
        <v>0</v>
      </c>
    </row>
    <row r="82" spans="1:6" x14ac:dyDescent="0.25">
      <c r="A82" s="1227">
        <v>8.6999999999999993</v>
      </c>
      <c r="B82" s="1226" t="s">
        <v>1053</v>
      </c>
      <c r="C82" s="1227">
        <v>75</v>
      </c>
      <c r="D82" s="1371">
        <v>0.3</v>
      </c>
      <c r="E82" s="1375">
        <f>i.04158б!P125+i.04158б!P146+i.04158б!P167</f>
        <v>0</v>
      </c>
      <c r="F82" s="1372">
        <f t="shared" si="0"/>
        <v>0</v>
      </c>
    </row>
    <row r="83" spans="1:6" x14ac:dyDescent="0.25">
      <c r="A83" s="1227">
        <v>8.8000000000000007</v>
      </c>
      <c r="B83" s="1226" t="s">
        <v>1054</v>
      </c>
      <c r="C83" s="1227">
        <v>76</v>
      </c>
      <c r="D83" s="1371">
        <v>1</v>
      </c>
      <c r="E83" s="1375">
        <f>i.04158б!P126+i.04158б!P147+i.04158б!P168</f>
        <v>0</v>
      </c>
      <c r="F83" s="1372">
        <f t="shared" si="0"/>
        <v>0</v>
      </c>
    </row>
    <row r="84" spans="1:6" x14ac:dyDescent="0.25">
      <c r="A84" s="1125">
        <v>9</v>
      </c>
      <c r="B84" s="1220" t="s">
        <v>2054</v>
      </c>
      <c r="C84" s="1125">
        <v>77</v>
      </c>
      <c r="D84" s="1125"/>
      <c r="E84" s="1377">
        <f>SUM(E85:E102)+SUM(E104:E111)+SUM(E113:E120)+SUM(E122:E130)</f>
        <v>0</v>
      </c>
      <c r="F84" s="1234">
        <f>SUM(F85:F102)+SUM(F104:F111)+SUM(F113:F120)+SUM(F122:F130)</f>
        <v>0</v>
      </c>
    </row>
    <row r="85" spans="1:6" x14ac:dyDescent="0.25">
      <c r="A85" s="1227">
        <v>9.1</v>
      </c>
      <c r="B85" s="1226" t="s">
        <v>1025</v>
      </c>
      <c r="C85" s="1227">
        <v>78</v>
      </c>
      <c r="D85" s="1223">
        <v>0</v>
      </c>
      <c r="E85" s="1228">
        <f>i.04155в!K10+i.04155в!L10</f>
        <v>0</v>
      </c>
      <c r="F85" s="1228">
        <f>E85*D85</f>
        <v>0</v>
      </c>
    </row>
    <row r="86" spans="1:6" x14ac:dyDescent="0.25">
      <c r="A86" s="1227">
        <v>9.1999999999999993</v>
      </c>
      <c r="B86" s="1226" t="s">
        <v>1026</v>
      </c>
      <c r="C86" s="1227">
        <v>79</v>
      </c>
      <c r="D86" s="1223">
        <v>0.05</v>
      </c>
      <c r="E86" s="1228">
        <f>i.04155в!K31+i.04155в!L31</f>
        <v>0</v>
      </c>
      <c r="F86" s="1228">
        <f t="shared" ref="F86:F102" si="1">E86*D86</f>
        <v>0</v>
      </c>
    </row>
    <row r="87" spans="1:6" x14ac:dyDescent="0.25">
      <c r="A87" s="1227">
        <v>9.3000000000000007</v>
      </c>
      <c r="B87" s="1226" t="s">
        <v>1027</v>
      </c>
      <c r="C87" s="1227">
        <v>80</v>
      </c>
      <c r="D87" s="1223">
        <v>0.05</v>
      </c>
      <c r="E87" s="1228">
        <f>i.04155в!K52+i.04155в!L52</f>
        <v>0</v>
      </c>
      <c r="F87" s="1228">
        <f t="shared" si="1"/>
        <v>0</v>
      </c>
    </row>
    <row r="88" spans="1:6" x14ac:dyDescent="0.25">
      <c r="A88" s="1227">
        <v>9.4</v>
      </c>
      <c r="B88" s="1226" t="s">
        <v>1028</v>
      </c>
      <c r="C88" s="1227">
        <v>81</v>
      </c>
      <c r="D88" s="1223">
        <v>0.1</v>
      </c>
      <c r="E88" s="1228">
        <f>i.04155в!K73+i.04155в!L73</f>
        <v>0</v>
      </c>
      <c r="F88" s="1228">
        <f t="shared" si="1"/>
        <v>0</v>
      </c>
    </row>
    <row r="89" spans="1:6" x14ac:dyDescent="0.25">
      <c r="A89" s="1227">
        <v>9.5</v>
      </c>
      <c r="B89" s="1235" t="s">
        <v>1197</v>
      </c>
      <c r="C89" s="1227">
        <v>82</v>
      </c>
      <c r="D89" s="1236">
        <v>0.06</v>
      </c>
      <c r="E89" s="1228">
        <f>i.04155в!K94+i.04155в!L94</f>
        <v>0</v>
      </c>
      <c r="F89" s="1228">
        <f t="shared" si="1"/>
        <v>0</v>
      </c>
    </row>
    <row r="90" spans="1:6" x14ac:dyDescent="0.25">
      <c r="A90" s="1227">
        <v>9.6</v>
      </c>
      <c r="B90" s="1235" t="s">
        <v>1198</v>
      </c>
      <c r="C90" s="1227">
        <v>83</v>
      </c>
      <c r="D90" s="1236">
        <v>0.08</v>
      </c>
      <c r="E90" s="1228">
        <f>i.04155в!K115+i.04155в!L115</f>
        <v>0</v>
      </c>
      <c r="F90" s="1228">
        <f t="shared" si="1"/>
        <v>0</v>
      </c>
    </row>
    <row r="91" spans="1:6" ht="25.5" x14ac:dyDescent="0.25">
      <c r="A91" s="1227">
        <v>9.6999999999999993</v>
      </c>
      <c r="B91" s="1235" t="s">
        <v>1199</v>
      </c>
      <c r="C91" s="1227">
        <v>84</v>
      </c>
      <c r="D91" s="1236">
        <v>0.1</v>
      </c>
      <c r="E91" s="1228">
        <f>i.04155в!K136+i.04155в!L136</f>
        <v>0</v>
      </c>
      <c r="F91" s="1228">
        <f t="shared" si="1"/>
        <v>0</v>
      </c>
    </row>
    <row r="92" spans="1:6" ht="25.5" x14ac:dyDescent="0.25">
      <c r="A92" s="1227">
        <v>9.8000000000000007</v>
      </c>
      <c r="B92" s="1235" t="s">
        <v>1200</v>
      </c>
      <c r="C92" s="1227">
        <v>85</v>
      </c>
      <c r="D92" s="1236">
        <v>0.125</v>
      </c>
      <c r="E92" s="1228">
        <f>i.04155в!K157+i.04155в!L157</f>
        <v>0</v>
      </c>
      <c r="F92" s="1228">
        <f t="shared" si="1"/>
        <v>0</v>
      </c>
    </row>
    <row r="93" spans="1:6" ht="25.5" x14ac:dyDescent="0.25">
      <c r="A93" s="1227">
        <v>9.9</v>
      </c>
      <c r="B93" s="1235" t="s">
        <v>1201</v>
      </c>
      <c r="C93" s="1227">
        <v>86</v>
      </c>
      <c r="D93" s="1236">
        <v>0.15</v>
      </c>
      <c r="E93" s="1228">
        <f>i.04155в!K178+i.04155в!L178</f>
        <v>0</v>
      </c>
      <c r="F93" s="1228">
        <f t="shared" si="1"/>
        <v>0</v>
      </c>
    </row>
    <row r="94" spans="1:6" ht="25.5" x14ac:dyDescent="0.25">
      <c r="A94" s="1237">
        <v>9.1</v>
      </c>
      <c r="B94" s="1226" t="s">
        <v>1202</v>
      </c>
      <c r="C94" s="1227">
        <v>87</v>
      </c>
      <c r="D94" s="1223">
        <v>0.2</v>
      </c>
      <c r="E94" s="1228">
        <f>i.04155в!K199+i.04155в!L199</f>
        <v>0</v>
      </c>
      <c r="F94" s="1228">
        <f t="shared" si="1"/>
        <v>0</v>
      </c>
    </row>
    <row r="95" spans="1:6" ht="25.5" x14ac:dyDescent="0.25">
      <c r="A95" s="1227">
        <v>9.11</v>
      </c>
      <c r="B95" s="1235" t="s">
        <v>1035</v>
      </c>
      <c r="C95" s="1227">
        <v>88</v>
      </c>
      <c r="D95" s="1236">
        <v>0.1</v>
      </c>
      <c r="E95" s="1228">
        <f>i.04155в!K220+i.04155в!L220</f>
        <v>0</v>
      </c>
      <c r="F95" s="1228">
        <f t="shared" si="1"/>
        <v>0</v>
      </c>
    </row>
    <row r="96" spans="1:6" ht="25.5" x14ac:dyDescent="0.25">
      <c r="A96" s="1237">
        <v>9.1199999999999992</v>
      </c>
      <c r="B96" s="1235" t="s">
        <v>1036</v>
      </c>
      <c r="C96" s="1227">
        <v>89</v>
      </c>
      <c r="D96" s="1236">
        <v>0.15</v>
      </c>
      <c r="E96" s="1228">
        <f>i.04155в!K241+i.04155в!L241</f>
        <v>0</v>
      </c>
      <c r="F96" s="1228">
        <f t="shared" si="1"/>
        <v>0</v>
      </c>
    </row>
    <row r="97" spans="1:6" ht="25.5" x14ac:dyDescent="0.25">
      <c r="A97" s="1227">
        <v>9.1300000000000008</v>
      </c>
      <c r="B97" s="1235" t="s">
        <v>1037</v>
      </c>
      <c r="C97" s="1227">
        <v>90</v>
      </c>
      <c r="D97" s="1236">
        <v>0.2</v>
      </c>
      <c r="E97" s="1228">
        <f>i.04155в!K262+i.04155в!L262</f>
        <v>0</v>
      </c>
      <c r="F97" s="1228">
        <f t="shared" si="1"/>
        <v>0</v>
      </c>
    </row>
    <row r="98" spans="1:6" x14ac:dyDescent="0.25">
      <c r="A98" s="1237">
        <v>9.14</v>
      </c>
      <c r="B98" s="1235" t="s">
        <v>1038</v>
      </c>
      <c r="C98" s="1227">
        <v>91</v>
      </c>
      <c r="D98" s="1236">
        <v>0.2</v>
      </c>
      <c r="E98" s="1228">
        <f>i.04155в!K283+i.04155в!L283</f>
        <v>0</v>
      </c>
      <c r="F98" s="1228">
        <f t="shared" si="1"/>
        <v>0</v>
      </c>
    </row>
    <row r="99" spans="1:6" ht="25.5" x14ac:dyDescent="0.25">
      <c r="A99" s="1227">
        <v>9.15</v>
      </c>
      <c r="B99" s="1226" t="s">
        <v>1203</v>
      </c>
      <c r="C99" s="1227">
        <v>92</v>
      </c>
      <c r="D99" s="1223">
        <v>0.2</v>
      </c>
      <c r="E99" s="1228">
        <f>i.04155в!K304+i.04155в!L304</f>
        <v>0</v>
      </c>
      <c r="F99" s="1228">
        <f t="shared" si="1"/>
        <v>0</v>
      </c>
    </row>
    <row r="100" spans="1:6" ht="25.5" x14ac:dyDescent="0.25">
      <c r="A100" s="1237">
        <v>9.16</v>
      </c>
      <c r="B100" s="1226" t="s">
        <v>1204</v>
      </c>
      <c r="C100" s="1227">
        <v>93</v>
      </c>
      <c r="D100" s="1223">
        <v>0.25</v>
      </c>
      <c r="E100" s="1228">
        <f>i.04155в!K325+i.04155в!L325</f>
        <v>0</v>
      </c>
      <c r="F100" s="1228">
        <f t="shared" si="1"/>
        <v>0</v>
      </c>
    </row>
    <row r="101" spans="1:6" ht="25.5" x14ac:dyDescent="0.25">
      <c r="A101" s="1227">
        <v>9.17</v>
      </c>
      <c r="B101" s="1226" t="s">
        <v>1205</v>
      </c>
      <c r="C101" s="1227">
        <v>94</v>
      </c>
      <c r="D101" s="1223">
        <v>0.3</v>
      </c>
      <c r="E101" s="1228">
        <f>i.04155в!K346+i.04155в!L346</f>
        <v>0</v>
      </c>
      <c r="F101" s="1228">
        <f t="shared" si="1"/>
        <v>0</v>
      </c>
    </row>
    <row r="102" spans="1:6" ht="25.5" x14ac:dyDescent="0.25">
      <c r="A102" s="1237">
        <v>9.18</v>
      </c>
      <c r="B102" s="1226" t="s">
        <v>1206</v>
      </c>
      <c r="C102" s="1227">
        <v>95</v>
      </c>
      <c r="D102" s="1223">
        <v>0.4</v>
      </c>
      <c r="E102" s="1228">
        <f>i.04155в!K388+i.04155в!L388+i.04155в!K367+i.04155в!L367</f>
        <v>0</v>
      </c>
      <c r="F102" s="1228">
        <f t="shared" si="1"/>
        <v>0</v>
      </c>
    </row>
    <row r="103" spans="1:6" ht="25.5" x14ac:dyDescent="0.25">
      <c r="A103" s="1238">
        <v>9.19</v>
      </c>
      <c r="B103" s="1222" t="s">
        <v>2055</v>
      </c>
      <c r="C103" s="1001">
        <v>96</v>
      </c>
      <c r="D103" s="1138"/>
      <c r="E103" s="1239">
        <f>SUM(E104:E111)</f>
        <v>0</v>
      </c>
      <c r="F103" s="1239">
        <f>SUM(F104:F111)</f>
        <v>0</v>
      </c>
    </row>
    <row r="104" spans="1:6" x14ac:dyDescent="0.25">
      <c r="A104" s="1227" t="s">
        <v>2056</v>
      </c>
      <c r="B104" s="1226" t="s">
        <v>1047</v>
      </c>
      <c r="C104" s="1227">
        <v>97</v>
      </c>
      <c r="D104" s="1223">
        <v>0</v>
      </c>
      <c r="E104" s="1228">
        <f>i.04155г!X56+i.04155г!Y56</f>
        <v>0</v>
      </c>
      <c r="F104" s="1229">
        <f t="shared" ref="F104:F130" si="2">E104*D104</f>
        <v>0</v>
      </c>
    </row>
    <row r="105" spans="1:6" x14ac:dyDescent="0.25">
      <c r="A105" s="1227" t="s">
        <v>2057</v>
      </c>
      <c r="B105" s="1226" t="s">
        <v>1048</v>
      </c>
      <c r="C105" s="1227">
        <v>98</v>
      </c>
      <c r="D105" s="1223">
        <v>1.6E-2</v>
      </c>
      <c r="E105" s="1228">
        <f>i.04155г!X57+i.04155г!Y57</f>
        <v>0</v>
      </c>
      <c r="F105" s="1229">
        <f t="shared" si="2"/>
        <v>0</v>
      </c>
    </row>
    <row r="106" spans="1:6" x14ac:dyDescent="0.25">
      <c r="A106" s="1227" t="s">
        <v>2058</v>
      </c>
      <c r="B106" s="1226" t="s">
        <v>1049</v>
      </c>
      <c r="C106" s="1227">
        <v>99</v>
      </c>
      <c r="D106" s="1223">
        <v>0.02</v>
      </c>
      <c r="E106" s="1228">
        <f>i.04155г!X58+i.04155г!Y58</f>
        <v>0</v>
      </c>
      <c r="F106" s="1229">
        <f t="shared" si="2"/>
        <v>0</v>
      </c>
    </row>
    <row r="107" spans="1:6" x14ac:dyDescent="0.25">
      <c r="A107" s="1227" t="s">
        <v>2059</v>
      </c>
      <c r="B107" s="1226" t="s">
        <v>1050</v>
      </c>
      <c r="C107" s="1227">
        <v>100</v>
      </c>
      <c r="D107" s="1223">
        <v>0.04</v>
      </c>
      <c r="E107" s="1228">
        <f>i.04155г!X59+i.04155г!Y59</f>
        <v>0</v>
      </c>
      <c r="F107" s="1229">
        <f t="shared" si="2"/>
        <v>0</v>
      </c>
    </row>
    <row r="108" spans="1:6" x14ac:dyDescent="0.25">
      <c r="A108" s="1227" t="s">
        <v>2060</v>
      </c>
      <c r="B108" s="1226" t="s">
        <v>1051</v>
      </c>
      <c r="C108" s="1227">
        <v>101</v>
      </c>
      <c r="D108" s="1223">
        <v>0.08</v>
      </c>
      <c r="E108" s="1228">
        <f>i.04155г!X60+i.04155г!Y60</f>
        <v>0</v>
      </c>
      <c r="F108" s="1229">
        <f t="shared" si="2"/>
        <v>0</v>
      </c>
    </row>
    <row r="109" spans="1:6" x14ac:dyDescent="0.25">
      <c r="A109" s="1227" t="s">
        <v>2061</v>
      </c>
      <c r="B109" s="1226" t="s">
        <v>1052</v>
      </c>
      <c r="C109" s="1227">
        <v>102</v>
      </c>
      <c r="D109" s="1223">
        <v>0.12</v>
      </c>
      <c r="E109" s="1228">
        <f>i.04155г!X61+i.04155г!Y61</f>
        <v>0</v>
      </c>
      <c r="F109" s="1229">
        <f t="shared" si="2"/>
        <v>0</v>
      </c>
    </row>
    <row r="110" spans="1:6" x14ac:dyDescent="0.25">
      <c r="A110" s="1227" t="s">
        <v>2062</v>
      </c>
      <c r="B110" s="1226" t="s">
        <v>1053</v>
      </c>
      <c r="C110" s="1227">
        <v>103</v>
      </c>
      <c r="D110" s="1223">
        <v>0.18</v>
      </c>
      <c r="E110" s="1228">
        <f>i.04155г!X62+i.04155г!Y62</f>
        <v>0</v>
      </c>
      <c r="F110" s="1229">
        <f t="shared" si="2"/>
        <v>0</v>
      </c>
    </row>
    <row r="111" spans="1:6" x14ac:dyDescent="0.25">
      <c r="A111" s="1227" t="s">
        <v>2063</v>
      </c>
      <c r="B111" s="1226" t="s">
        <v>1054</v>
      </c>
      <c r="C111" s="1227">
        <v>104</v>
      </c>
      <c r="D111" s="1223">
        <v>0.5</v>
      </c>
      <c r="E111" s="1228">
        <f>i.04155г!X63+i.04155г!Y63</f>
        <v>0</v>
      </c>
      <c r="F111" s="1229">
        <f t="shared" si="2"/>
        <v>0</v>
      </c>
    </row>
    <row r="112" spans="1:6" ht="25.5" x14ac:dyDescent="0.25">
      <c r="A112" s="1238">
        <v>9.1999999999999993</v>
      </c>
      <c r="B112" s="1222" t="s">
        <v>2064</v>
      </c>
      <c r="C112" s="778">
        <v>105</v>
      </c>
      <c r="D112" s="1138"/>
      <c r="E112" s="1239">
        <f>SUM(E113:E120)</f>
        <v>0</v>
      </c>
      <c r="F112" s="1239">
        <f>SUM(F113:F120)</f>
        <v>0</v>
      </c>
    </row>
    <row r="113" spans="1:6" x14ac:dyDescent="0.25">
      <c r="A113" s="1227" t="s">
        <v>1207</v>
      </c>
      <c r="B113" s="1226" t="s">
        <v>1047</v>
      </c>
      <c r="C113" s="1227">
        <v>106</v>
      </c>
      <c r="D113" s="1223">
        <v>0</v>
      </c>
      <c r="E113" s="1228">
        <f>i.04155г!X67+i.04155г!Y67+i.04155г!X78+i.04155г!Y78</f>
        <v>0</v>
      </c>
      <c r="F113" s="1229">
        <f t="shared" si="2"/>
        <v>0</v>
      </c>
    </row>
    <row r="114" spans="1:6" x14ac:dyDescent="0.25">
      <c r="A114" s="1227" t="s">
        <v>1208</v>
      </c>
      <c r="B114" s="1226" t="s">
        <v>1048</v>
      </c>
      <c r="C114" s="1227">
        <v>107</v>
      </c>
      <c r="D114" s="1223">
        <v>0.02</v>
      </c>
      <c r="E114" s="1228">
        <f>i.04155г!X68+i.04155г!Y68+i.04155г!X79+i.04155г!Y79</f>
        <v>0</v>
      </c>
      <c r="F114" s="1229">
        <f t="shared" si="2"/>
        <v>0</v>
      </c>
    </row>
    <row r="115" spans="1:6" x14ac:dyDescent="0.25">
      <c r="A115" s="1227" t="s">
        <v>1209</v>
      </c>
      <c r="B115" s="1226" t="s">
        <v>1049</v>
      </c>
      <c r="C115" s="1227">
        <v>108</v>
      </c>
      <c r="D115" s="1223">
        <v>0.04</v>
      </c>
      <c r="E115" s="1228">
        <f>i.04155г!X69+i.04155г!Y69+i.04155г!X80+i.04155г!Y80</f>
        <v>0</v>
      </c>
      <c r="F115" s="1229">
        <f t="shared" si="2"/>
        <v>0</v>
      </c>
    </row>
    <row r="116" spans="1:6" x14ac:dyDescent="0.25">
      <c r="A116" s="1227" t="s">
        <v>1210</v>
      </c>
      <c r="B116" s="1226" t="s">
        <v>1050</v>
      </c>
      <c r="C116" s="1227">
        <v>109</v>
      </c>
      <c r="D116" s="1223">
        <v>0.08</v>
      </c>
      <c r="E116" s="1228">
        <f>i.04155г!X70+i.04155г!Y70+i.04155г!X81+i.04155г!Y81</f>
        <v>0</v>
      </c>
      <c r="F116" s="1229">
        <f t="shared" si="2"/>
        <v>0</v>
      </c>
    </row>
    <row r="117" spans="1:6" x14ac:dyDescent="0.25">
      <c r="A117" s="1227" t="s">
        <v>1211</v>
      </c>
      <c r="B117" s="1226" t="s">
        <v>1051</v>
      </c>
      <c r="C117" s="1227">
        <v>110</v>
      </c>
      <c r="D117" s="1223">
        <v>0.16</v>
      </c>
      <c r="E117" s="1228">
        <f>i.04155г!X71+i.04155г!Y71+i.04155г!X82+i.04155г!Y82</f>
        <v>0</v>
      </c>
      <c r="F117" s="1229">
        <f t="shared" si="2"/>
        <v>0</v>
      </c>
    </row>
    <row r="118" spans="1:6" x14ac:dyDescent="0.25">
      <c r="A118" s="1227" t="s">
        <v>1212</v>
      </c>
      <c r="B118" s="1226" t="s">
        <v>1052</v>
      </c>
      <c r="C118" s="1227">
        <v>111</v>
      </c>
      <c r="D118" s="1223">
        <v>0.24</v>
      </c>
      <c r="E118" s="1228">
        <f>i.04155г!X72+i.04155г!Y72+i.04155г!X83+i.04155г!Y83</f>
        <v>0</v>
      </c>
      <c r="F118" s="1229">
        <f t="shared" si="2"/>
        <v>0</v>
      </c>
    </row>
    <row r="119" spans="1:6" x14ac:dyDescent="0.25">
      <c r="A119" s="1227" t="s">
        <v>1213</v>
      </c>
      <c r="B119" s="1226" t="s">
        <v>1053</v>
      </c>
      <c r="C119" s="1227">
        <v>112</v>
      </c>
      <c r="D119" s="1223">
        <v>0.5</v>
      </c>
      <c r="E119" s="1228">
        <f>i.04155г!X73+i.04155г!Y73+i.04155г!X84+i.04155г!Y84</f>
        <v>0</v>
      </c>
      <c r="F119" s="1229">
        <f t="shared" si="2"/>
        <v>0</v>
      </c>
    </row>
    <row r="120" spans="1:6" x14ac:dyDescent="0.25">
      <c r="A120" s="1227" t="s">
        <v>1214</v>
      </c>
      <c r="B120" s="1226" t="s">
        <v>1054</v>
      </c>
      <c r="C120" s="1227">
        <v>113</v>
      </c>
      <c r="D120" s="1223">
        <v>1</v>
      </c>
      <c r="E120" s="1228">
        <f>i.04155г!X74+i.04155г!Y74+i.04155г!X85+i.04155г!Y85</f>
        <v>0</v>
      </c>
      <c r="F120" s="1229">
        <f t="shared" si="2"/>
        <v>0</v>
      </c>
    </row>
    <row r="121" spans="1:6" x14ac:dyDescent="0.25">
      <c r="A121" s="778">
        <v>9.2100000000000009</v>
      </c>
      <c r="B121" s="1222" t="s">
        <v>2065</v>
      </c>
      <c r="C121" s="778">
        <v>114</v>
      </c>
      <c r="D121" s="1138"/>
      <c r="E121" s="1239">
        <f>SUM(E122:E129)</f>
        <v>0</v>
      </c>
      <c r="F121" s="1239">
        <f>SUM(F122:F129)</f>
        <v>0</v>
      </c>
    </row>
    <row r="122" spans="1:6" x14ac:dyDescent="0.25">
      <c r="A122" s="1227" t="s">
        <v>1215</v>
      </c>
      <c r="B122" s="1226" t="s">
        <v>1047</v>
      </c>
      <c r="C122" s="1227">
        <v>115</v>
      </c>
      <c r="D122" s="1223">
        <v>0.04</v>
      </c>
      <c r="E122" s="1228">
        <f>i.04155г!X89+i.04155г!Y89+i.04155г!X100+i.04155г!Y100+i.04155г!X111+i.04155г!Y111</f>
        <v>0</v>
      </c>
      <c r="F122" s="1229">
        <f t="shared" si="2"/>
        <v>0</v>
      </c>
    </row>
    <row r="123" spans="1:6" x14ac:dyDescent="0.25">
      <c r="A123" s="1227" t="s">
        <v>1216</v>
      </c>
      <c r="B123" s="1226" t="s">
        <v>1048</v>
      </c>
      <c r="C123" s="1227">
        <v>116</v>
      </c>
      <c r="D123" s="1223">
        <v>0.08</v>
      </c>
      <c r="E123" s="1228">
        <f>i.04155г!X90+i.04155г!Y90+i.04155г!X101+i.04155г!Y101+i.04155г!X112+i.04155г!Y112</f>
        <v>0</v>
      </c>
      <c r="F123" s="1229">
        <f t="shared" si="2"/>
        <v>0</v>
      </c>
    </row>
    <row r="124" spans="1:6" x14ac:dyDescent="0.25">
      <c r="A124" s="1227" t="s">
        <v>1217</v>
      </c>
      <c r="B124" s="1226" t="s">
        <v>1049</v>
      </c>
      <c r="C124" s="1227">
        <v>117</v>
      </c>
      <c r="D124" s="1223">
        <v>0.16</v>
      </c>
      <c r="E124" s="1228">
        <f>i.04155г!X91+i.04155г!Y91+i.04155г!X102+i.04155г!Y102+i.04155г!X113+i.04155г!Y113</f>
        <v>0</v>
      </c>
      <c r="F124" s="1229">
        <f t="shared" si="2"/>
        <v>0</v>
      </c>
    </row>
    <row r="125" spans="1:6" x14ac:dyDescent="0.25">
      <c r="A125" s="1227" t="s">
        <v>1218</v>
      </c>
      <c r="B125" s="1226" t="s">
        <v>1050</v>
      </c>
      <c r="C125" s="1227">
        <v>118</v>
      </c>
      <c r="D125" s="1223">
        <v>0.24</v>
      </c>
      <c r="E125" s="1228">
        <f>i.04155г!X92+i.04155г!Y92+i.04155г!X103+i.04155г!Y103+i.04155г!X114+i.04155г!Y114</f>
        <v>0</v>
      </c>
      <c r="F125" s="1229">
        <f t="shared" si="2"/>
        <v>0</v>
      </c>
    </row>
    <row r="126" spans="1:6" x14ac:dyDescent="0.25">
      <c r="A126" s="1227" t="s">
        <v>1219</v>
      </c>
      <c r="B126" s="1226" t="s">
        <v>1051</v>
      </c>
      <c r="C126" s="1227">
        <v>119</v>
      </c>
      <c r="D126" s="1223">
        <v>0.3</v>
      </c>
      <c r="E126" s="1228">
        <f>i.04155г!X93+i.04155г!Y93+i.04155г!X104+i.04155г!Y104+i.04155г!X115+i.04155г!Y115</f>
        <v>0</v>
      </c>
      <c r="F126" s="1229">
        <f t="shared" si="2"/>
        <v>0</v>
      </c>
    </row>
    <row r="127" spans="1:6" x14ac:dyDescent="0.25">
      <c r="A127" s="1227" t="s">
        <v>1220</v>
      </c>
      <c r="B127" s="1226" t="s">
        <v>1052</v>
      </c>
      <c r="C127" s="1227">
        <v>120</v>
      </c>
      <c r="D127" s="1223">
        <v>0.5</v>
      </c>
      <c r="E127" s="1228">
        <f>i.04155г!X94+i.04155г!Y94+i.04155г!X105+i.04155г!Y105+i.04155г!X116+i.04155г!Y116</f>
        <v>0</v>
      </c>
      <c r="F127" s="1229">
        <f t="shared" si="2"/>
        <v>0</v>
      </c>
    </row>
    <row r="128" spans="1:6" x14ac:dyDescent="0.25">
      <c r="A128" s="1227" t="s">
        <v>1221</v>
      </c>
      <c r="B128" s="1226" t="s">
        <v>1053</v>
      </c>
      <c r="C128" s="1227">
        <v>121</v>
      </c>
      <c r="D128" s="1223">
        <v>1</v>
      </c>
      <c r="E128" s="1228">
        <f>i.04155г!X95+i.04155г!Y95+i.04155г!X106+i.04155г!Y106+i.04155г!X117+i.04155г!Y117</f>
        <v>0</v>
      </c>
      <c r="F128" s="1229">
        <f t="shared" si="2"/>
        <v>0</v>
      </c>
    </row>
    <row r="129" spans="1:6" x14ac:dyDescent="0.25">
      <c r="A129" s="1227" t="s">
        <v>1222</v>
      </c>
      <c r="B129" s="1226" t="s">
        <v>1054</v>
      </c>
      <c r="C129" s="1227">
        <v>122</v>
      </c>
      <c r="D129" s="1223">
        <v>1</v>
      </c>
      <c r="E129" s="1228">
        <f>i.04155г!X96+i.04155г!Y96+i.04155г!X107+i.04155г!Y107+i.04155г!X118+i.04155г!Y118</f>
        <v>0</v>
      </c>
      <c r="F129" s="1229">
        <f t="shared" si="2"/>
        <v>0</v>
      </c>
    </row>
    <row r="130" spans="1:6" x14ac:dyDescent="0.25">
      <c r="A130" s="778">
        <v>9.2200000000000006</v>
      </c>
      <c r="B130" s="1222" t="s">
        <v>1224</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2066</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1225</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1226</v>
      </c>
      <c r="B9" s="1242"/>
      <c r="C9" s="504" t="s">
        <v>1227</v>
      </c>
      <c r="D9" s="504" t="s">
        <v>1228</v>
      </c>
      <c r="E9" s="504" t="s">
        <v>1229</v>
      </c>
      <c r="F9" s="504" t="s">
        <v>1230</v>
      </c>
      <c r="G9" s="504" t="s">
        <v>1231</v>
      </c>
      <c r="H9" s="504" t="s">
        <v>2067</v>
      </c>
      <c r="I9" s="504" t="s">
        <v>2068</v>
      </c>
      <c r="J9" s="504" t="s">
        <v>2069</v>
      </c>
      <c r="K9" s="504" t="s">
        <v>1232</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1233</v>
      </c>
      <c r="D11" s="1611"/>
      <c r="E11" s="1611"/>
      <c r="F11" s="1611"/>
      <c r="G11" s="1611"/>
      <c r="H11" s="1611"/>
      <c r="I11" s="1611"/>
      <c r="J11" s="1611"/>
      <c r="K11" s="1612"/>
    </row>
    <row r="12" spans="1:11" ht="63.75" x14ac:dyDescent="0.2">
      <c r="A12" s="544" t="s">
        <v>1234</v>
      </c>
      <c r="B12" s="543">
        <f>C10</f>
        <v>0</v>
      </c>
      <c r="C12" s="523">
        <v>1</v>
      </c>
      <c r="D12" s="523" t="s">
        <v>19</v>
      </c>
      <c r="E12" s="523" t="s">
        <v>19</v>
      </c>
      <c r="F12" s="523" t="s">
        <v>19</v>
      </c>
      <c r="G12" s="523" t="s">
        <v>19</v>
      </c>
      <c r="H12" s="523"/>
      <c r="I12" s="523" t="s">
        <v>19</v>
      </c>
      <c r="J12" s="523"/>
      <c r="K12" s="523" t="s">
        <v>19</v>
      </c>
    </row>
    <row r="13" spans="1:11" ht="38.25" x14ac:dyDescent="0.2">
      <c r="A13" s="544" t="s">
        <v>1228</v>
      </c>
      <c r="B13" s="543">
        <f>D10</f>
        <v>0</v>
      </c>
      <c r="C13" s="724" t="s">
        <v>19</v>
      </c>
      <c r="D13" s="523">
        <v>1</v>
      </c>
      <c r="E13" s="523" t="s">
        <v>19</v>
      </c>
      <c r="F13" s="523" t="s">
        <v>19</v>
      </c>
      <c r="G13" s="523"/>
      <c r="H13" s="523"/>
      <c r="I13" s="523" t="s">
        <v>19</v>
      </c>
      <c r="J13" s="523"/>
      <c r="K13" s="523" t="s">
        <v>19</v>
      </c>
    </row>
    <row r="14" spans="1:11" ht="38.25" x14ac:dyDescent="0.2">
      <c r="A14" s="544" t="s">
        <v>1229</v>
      </c>
      <c r="B14" s="543">
        <f>E10</f>
        <v>0</v>
      </c>
      <c r="C14" s="724" t="s">
        <v>19</v>
      </c>
      <c r="D14" s="724" t="s">
        <v>19</v>
      </c>
      <c r="E14" s="523">
        <v>1</v>
      </c>
      <c r="F14" s="523" t="s">
        <v>19</v>
      </c>
      <c r="G14" s="523" t="s">
        <v>19</v>
      </c>
      <c r="H14" s="523">
        <v>0.5</v>
      </c>
      <c r="I14" s="523">
        <v>0.5</v>
      </c>
      <c r="J14" s="523"/>
      <c r="K14" s="523"/>
    </row>
    <row r="15" spans="1:11" ht="25.5" x14ac:dyDescent="0.2">
      <c r="A15" s="544" t="s">
        <v>1230</v>
      </c>
      <c r="B15" s="543">
        <f>F10</f>
        <v>0</v>
      </c>
      <c r="C15" s="724" t="s">
        <v>19</v>
      </c>
      <c r="D15" s="724" t="s">
        <v>19</v>
      </c>
      <c r="E15" s="724" t="s">
        <v>19</v>
      </c>
      <c r="F15" s="523">
        <v>1</v>
      </c>
      <c r="G15" s="523" t="s">
        <v>19</v>
      </c>
      <c r="H15" s="523"/>
      <c r="I15" s="523" t="s">
        <v>19</v>
      </c>
      <c r="J15" s="523"/>
      <c r="K15" s="523" t="s">
        <v>19</v>
      </c>
    </row>
    <row r="16" spans="1:11" ht="51" x14ac:dyDescent="0.2">
      <c r="A16" s="544" t="s">
        <v>1231</v>
      </c>
      <c r="B16" s="543">
        <f>G10</f>
        <v>0</v>
      </c>
      <c r="C16" s="724" t="s">
        <v>19</v>
      </c>
      <c r="D16" s="724" t="s">
        <v>19</v>
      </c>
      <c r="E16" s="724" t="s">
        <v>19</v>
      </c>
      <c r="F16" s="724" t="s">
        <v>19</v>
      </c>
      <c r="G16" s="523">
        <v>1</v>
      </c>
      <c r="H16" s="523"/>
      <c r="I16" s="523" t="s">
        <v>19</v>
      </c>
      <c r="J16" s="523"/>
      <c r="K16" s="523" t="s">
        <v>19</v>
      </c>
    </row>
    <row r="17" spans="1:11" ht="51" x14ac:dyDescent="0.2">
      <c r="A17" s="544" t="s">
        <v>2067</v>
      </c>
      <c r="B17" s="543">
        <f>H10</f>
        <v>0</v>
      </c>
      <c r="C17" s="724" t="s">
        <v>19</v>
      </c>
      <c r="D17" s="724" t="s">
        <v>19</v>
      </c>
      <c r="E17" s="724">
        <v>0.5</v>
      </c>
      <c r="F17" s="724" t="s">
        <v>19</v>
      </c>
      <c r="G17" s="724" t="s">
        <v>19</v>
      </c>
      <c r="H17" s="523">
        <v>1</v>
      </c>
      <c r="I17" s="523">
        <v>0.5</v>
      </c>
      <c r="J17" s="523"/>
      <c r="K17" s="523"/>
    </row>
    <row r="18" spans="1:11" ht="63.75" x14ac:dyDescent="0.2">
      <c r="A18" s="544" t="s">
        <v>2068</v>
      </c>
      <c r="B18" s="543">
        <f>I10</f>
        <v>0</v>
      </c>
      <c r="C18" s="724" t="s">
        <v>19</v>
      </c>
      <c r="D18" s="724" t="s">
        <v>19</v>
      </c>
      <c r="E18" s="724">
        <v>0.5</v>
      </c>
      <c r="F18" s="724" t="s">
        <v>19</v>
      </c>
      <c r="G18" s="724"/>
      <c r="H18" s="725">
        <v>0.5</v>
      </c>
      <c r="I18" s="523">
        <v>1</v>
      </c>
      <c r="J18" s="523"/>
      <c r="K18" s="523"/>
    </row>
    <row r="19" spans="1:11" ht="51" x14ac:dyDescent="0.2">
      <c r="A19" s="540" t="s">
        <v>2069</v>
      </c>
      <c r="B19" s="543">
        <f>J10</f>
        <v>0</v>
      </c>
      <c r="C19" s="724" t="s">
        <v>19</v>
      </c>
      <c r="D19" s="724" t="s">
        <v>19</v>
      </c>
      <c r="E19" s="724" t="s">
        <v>19</v>
      </c>
      <c r="F19" s="724" t="s">
        <v>19</v>
      </c>
      <c r="G19" s="724"/>
      <c r="H19" s="724" t="s">
        <v>19</v>
      </c>
      <c r="I19" s="724"/>
      <c r="J19" s="523">
        <v>1</v>
      </c>
      <c r="K19" s="523"/>
    </row>
    <row r="20" spans="1:11" ht="25.5" x14ac:dyDescent="0.2">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1235</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9" workbookViewId="0">
      <selection activeCell="F38" sqref="F3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2070</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2071</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1260</v>
      </c>
      <c r="E9" s="1124" t="s">
        <v>1195</v>
      </c>
      <c r="F9" s="1125" t="s">
        <v>1261</v>
      </c>
    </row>
    <row r="10" spans="1:8" s="1255" customFormat="1" x14ac:dyDescent="0.2">
      <c r="A10" s="1125" t="s">
        <v>260</v>
      </c>
      <c r="B10" s="1125" t="s">
        <v>261</v>
      </c>
      <c r="C10" s="1125" t="s">
        <v>272</v>
      </c>
      <c r="D10" s="1125">
        <v>1</v>
      </c>
      <c r="E10" s="1125">
        <v>2</v>
      </c>
      <c r="F10" s="1125" t="s">
        <v>2041</v>
      </c>
    </row>
    <row r="11" spans="1:8" s="1255" customFormat="1" x14ac:dyDescent="0.2">
      <c r="A11" s="1125">
        <v>1</v>
      </c>
      <c r="B11" s="1232" t="s">
        <v>2072</v>
      </c>
      <c r="C11" s="1125">
        <v>1</v>
      </c>
      <c r="D11" s="1125"/>
      <c r="E11" s="1256">
        <f>SUM(E12:E29)</f>
        <v>0</v>
      </c>
      <c r="F11" s="1256">
        <f>SUM(F12:F29)</f>
        <v>0</v>
      </c>
    </row>
    <row r="12" spans="1:8" x14ac:dyDescent="0.2">
      <c r="A12" s="1227">
        <v>1.1000000000000001</v>
      </c>
      <c r="B12" s="1257" t="s">
        <v>1262</v>
      </c>
      <c r="C12" s="1227">
        <v>2</v>
      </c>
      <c r="D12" s="1258">
        <v>0.4</v>
      </c>
      <c r="E12" s="1224">
        <f>i.04110!H12+i.04111!H12-i.04111!L12</f>
        <v>0</v>
      </c>
      <c r="F12" s="1239">
        <f>E12*D12</f>
        <v>0</v>
      </c>
    </row>
    <row r="13" spans="1:8" x14ac:dyDescent="0.2">
      <c r="A13" s="1227">
        <v>1.2</v>
      </c>
      <c r="B13" s="1257" t="s">
        <v>1263</v>
      </c>
      <c r="C13" s="1227">
        <v>3</v>
      </c>
      <c r="D13" s="1258">
        <v>0.2</v>
      </c>
      <c r="E13" s="1224">
        <f>i.04110!H14+i.04111!H14-i.04111!L14</f>
        <v>0</v>
      </c>
      <c r="F13" s="1239">
        <f t="shared" ref="F13:F29" si="0">E13*D13</f>
        <v>0</v>
      </c>
    </row>
    <row r="14" spans="1:8" x14ac:dyDescent="0.2">
      <c r="A14" s="1227">
        <v>1.3</v>
      </c>
      <c r="B14" s="1257" t="s">
        <v>1264</v>
      </c>
      <c r="C14" s="1227">
        <v>4</v>
      </c>
      <c r="D14" s="1258">
        <v>0.2</v>
      </c>
      <c r="E14" s="1224">
        <f>i.04110!H16+i.04111!H16-i.04111!L16</f>
        <v>0</v>
      </c>
      <c r="F14" s="1239">
        <f t="shared" si="0"/>
        <v>0</v>
      </c>
    </row>
    <row r="15" spans="1:8" x14ac:dyDescent="0.2">
      <c r="A15" s="1227">
        <v>1.4</v>
      </c>
      <c r="B15" s="1257" t="s">
        <v>1265</v>
      </c>
      <c r="C15" s="1227">
        <v>5</v>
      </c>
      <c r="D15" s="1258">
        <v>0.34</v>
      </c>
      <c r="E15" s="1224">
        <f>i.04110!H17+i.04111!H17-i.04111!L17</f>
        <v>0</v>
      </c>
      <c r="F15" s="1239">
        <f t="shared" si="0"/>
        <v>0</v>
      </c>
    </row>
    <row r="16" spans="1:8" x14ac:dyDescent="0.2">
      <c r="A16" s="1227">
        <v>1.5</v>
      </c>
      <c r="B16" s="1257" t="s">
        <v>1266</v>
      </c>
      <c r="C16" s="1227">
        <v>6</v>
      </c>
      <c r="D16" s="1258">
        <v>0.65</v>
      </c>
      <c r="E16" s="1224">
        <f>i.04110!H18+i.04111!H18-i.04111!L18</f>
        <v>0</v>
      </c>
      <c r="F16" s="1239">
        <f t="shared" si="0"/>
        <v>0</v>
      </c>
    </row>
    <row r="17" spans="1:6" x14ac:dyDescent="0.2">
      <c r="A17" s="1227">
        <v>1.6</v>
      </c>
      <c r="B17" s="1257" t="s">
        <v>1267</v>
      </c>
      <c r="C17" s="1227">
        <v>7</v>
      </c>
      <c r="D17" s="1258">
        <v>0.8</v>
      </c>
      <c r="E17" s="1224">
        <f>i.04110!H19+i.04111!H19-i.04111!L19</f>
        <v>0</v>
      </c>
      <c r="F17" s="1239">
        <f t="shared" si="0"/>
        <v>0</v>
      </c>
    </row>
    <row r="18" spans="1:6" x14ac:dyDescent="0.2">
      <c r="A18" s="1227" t="s">
        <v>2073</v>
      </c>
      <c r="B18" s="1257" t="s">
        <v>2074</v>
      </c>
      <c r="C18" s="1227">
        <v>8</v>
      </c>
      <c r="D18" s="1258">
        <v>0.2</v>
      </c>
      <c r="E18" s="1224">
        <f>i.04110!H21+i.04111!H21-i.04111!L21</f>
        <v>0</v>
      </c>
      <c r="F18" s="1239">
        <f t="shared" si="0"/>
        <v>0</v>
      </c>
    </row>
    <row r="19" spans="1:6" x14ac:dyDescent="0.2">
      <c r="A19" s="1227" t="s">
        <v>2075</v>
      </c>
      <c r="B19" s="1257" t="s">
        <v>2076</v>
      </c>
      <c r="C19" s="1227">
        <v>9</v>
      </c>
      <c r="D19" s="1258">
        <v>0.45</v>
      </c>
      <c r="E19" s="1224">
        <f>i.04110!H20-i.04110!H21+i.04111!H20-i.04111!H21-i.04111!L20+i.04111!L21</f>
        <v>0</v>
      </c>
      <c r="F19" s="1239">
        <f t="shared" si="0"/>
        <v>0</v>
      </c>
    </row>
    <row r="20" spans="1:6" x14ac:dyDescent="0.2">
      <c r="A20" s="1227">
        <v>1.8</v>
      </c>
      <c r="B20" s="1257" t="s">
        <v>1269</v>
      </c>
      <c r="C20" s="1227">
        <v>10</v>
      </c>
      <c r="D20" s="1258">
        <v>0.6</v>
      </c>
      <c r="E20" s="1224">
        <f>i.04110!H22+i.04111!H22-i.04111!L22</f>
        <v>0</v>
      </c>
      <c r="F20" s="1239">
        <f t="shared" si="0"/>
        <v>0</v>
      </c>
    </row>
    <row r="21" spans="1:6" x14ac:dyDescent="0.2">
      <c r="A21" s="1227">
        <v>1.9</v>
      </c>
      <c r="B21" s="1257" t="s">
        <v>1249</v>
      </c>
      <c r="C21" s="1227">
        <v>11</v>
      </c>
      <c r="D21" s="1258">
        <v>0.3</v>
      </c>
      <c r="E21" s="1224">
        <f>i.04110!H23+i.04111!H23-i.04111!L23</f>
        <v>0</v>
      </c>
      <c r="F21" s="1239">
        <f t="shared" si="0"/>
        <v>0</v>
      </c>
    </row>
    <row r="22" spans="1:6" x14ac:dyDescent="0.2">
      <c r="A22" s="1227">
        <v>1.1000000000000001</v>
      </c>
      <c r="B22" s="1257" t="s">
        <v>1270</v>
      </c>
      <c r="C22" s="1227">
        <v>12</v>
      </c>
      <c r="D22" s="1258">
        <v>0.4</v>
      </c>
      <c r="E22" s="1224">
        <f>i.04110!H24+i.04111!H24-i.04111!L24</f>
        <v>0</v>
      </c>
      <c r="F22" s="1239">
        <f t="shared" si="0"/>
        <v>0</v>
      </c>
    </row>
    <row r="23" spans="1:6" x14ac:dyDescent="0.2">
      <c r="A23" s="1227">
        <v>1.1100000000000001</v>
      </c>
      <c r="B23" s="1257" t="s">
        <v>1271</v>
      </c>
      <c r="C23" s="1227">
        <v>13</v>
      </c>
      <c r="D23" s="1258">
        <v>0.35</v>
      </c>
      <c r="E23" s="1224">
        <f>i.04110!H25+i.04111!H25-i.04111!L25</f>
        <v>0</v>
      </c>
      <c r="F23" s="1239">
        <f t="shared" si="0"/>
        <v>0</v>
      </c>
    </row>
    <row r="24" spans="1:6" x14ac:dyDescent="0.2">
      <c r="A24" s="1227">
        <v>1.1200000000000001</v>
      </c>
      <c r="B24" s="1257" t="s">
        <v>1272</v>
      </c>
      <c r="C24" s="1227">
        <v>14</v>
      </c>
      <c r="D24" s="1258">
        <v>0.6</v>
      </c>
      <c r="E24" s="1224">
        <f>i.04110!H26+i.04111!H26-i.04111!L26</f>
        <v>0</v>
      </c>
      <c r="F24" s="1239">
        <f t="shared" si="0"/>
        <v>0</v>
      </c>
    </row>
    <row r="25" spans="1:6" x14ac:dyDescent="0.2">
      <c r="A25" s="1227">
        <v>1.1299999999999999</v>
      </c>
      <c r="B25" s="1257" t="s">
        <v>1273</v>
      </c>
      <c r="C25" s="1227">
        <v>15</v>
      </c>
      <c r="D25" s="1258">
        <v>0.4</v>
      </c>
      <c r="E25" s="1224">
        <f>i.04110!H27+i.04111!H27-i.04111!L27</f>
        <v>0</v>
      </c>
      <c r="F25" s="1239">
        <f t="shared" si="0"/>
        <v>0</v>
      </c>
    </row>
    <row r="26" spans="1:6" x14ac:dyDescent="0.2">
      <c r="A26" s="1227">
        <v>1.1399999999999999</v>
      </c>
      <c r="B26" s="1259" t="s">
        <v>1274</v>
      </c>
      <c r="C26" s="1227">
        <v>16</v>
      </c>
      <c r="D26" s="1258">
        <v>0.6</v>
      </c>
      <c r="E26" s="1224">
        <f>i.04110!H28+i.04111!H28-i.04111!L28</f>
        <v>0</v>
      </c>
      <c r="F26" s="1239">
        <f t="shared" si="0"/>
        <v>0</v>
      </c>
    </row>
    <row r="27" spans="1:6" ht="25.5" x14ac:dyDescent="0.2">
      <c r="A27" s="1227">
        <v>1.1499999999999999</v>
      </c>
      <c r="B27" s="1259" t="s">
        <v>1275</v>
      </c>
      <c r="C27" s="1227">
        <v>17</v>
      </c>
      <c r="D27" s="1258">
        <v>0.2</v>
      </c>
      <c r="E27" s="1224">
        <f>i.04110!H29+i.04111!H29-i.04111!L29</f>
        <v>0</v>
      </c>
      <c r="F27" s="1239">
        <f t="shared" si="0"/>
        <v>0</v>
      </c>
    </row>
    <row r="28" spans="1:6" ht="25.5" x14ac:dyDescent="0.2">
      <c r="A28" s="1227">
        <v>1.1599999999999999</v>
      </c>
      <c r="B28" s="1257" t="s">
        <v>1276</v>
      </c>
      <c r="C28" s="1227">
        <v>18</v>
      </c>
      <c r="D28" s="1258">
        <v>0.2</v>
      </c>
      <c r="E28" s="1224">
        <f>i.04110!H30+i.04111!H30-i.04111!L30</f>
        <v>0</v>
      </c>
      <c r="F28" s="1239">
        <f t="shared" si="0"/>
        <v>0</v>
      </c>
    </row>
    <row r="29" spans="1:6" x14ac:dyDescent="0.2">
      <c r="A29" s="1227">
        <v>1.17</v>
      </c>
      <c r="B29" s="1257" t="s">
        <v>1277</v>
      </c>
      <c r="C29" s="1227">
        <v>19</v>
      </c>
      <c r="D29" s="1258">
        <v>0.15</v>
      </c>
      <c r="E29" s="1224">
        <f>i.04110!H31+i.04111!H31-i.04111!L31</f>
        <v>0</v>
      </c>
      <c r="F29" s="1239">
        <f t="shared" si="0"/>
        <v>0</v>
      </c>
    </row>
    <row r="30" spans="1:6" x14ac:dyDescent="0.2">
      <c r="A30" s="1125">
        <v>2</v>
      </c>
      <c r="B30" s="1232" t="s">
        <v>2077</v>
      </c>
      <c r="C30" s="1125">
        <v>20</v>
      </c>
      <c r="D30" s="1125"/>
      <c r="E30" s="1256">
        <f>SUM(E31:E48)</f>
        <v>0</v>
      </c>
      <c r="F30" s="1256">
        <f>SUM(F31:F48)</f>
        <v>0</v>
      </c>
    </row>
    <row r="31" spans="1:6" x14ac:dyDescent="0.2">
      <c r="A31" s="1227">
        <v>2.1</v>
      </c>
      <c r="B31" s="1257" t="s">
        <v>1262</v>
      </c>
      <c r="C31" s="1227">
        <v>21</v>
      </c>
      <c r="D31" s="1258">
        <v>0.2</v>
      </c>
      <c r="E31" s="1224">
        <f>i.04108!H12-i.04108!L12+i.04109!H12-i.04109!L12</f>
        <v>0</v>
      </c>
      <c r="F31" s="1239">
        <f>E31*D31</f>
        <v>0</v>
      </c>
    </row>
    <row r="32" spans="1:6" x14ac:dyDescent="0.2">
      <c r="A32" s="1227">
        <v>2.2000000000000002</v>
      </c>
      <c r="B32" s="1257" t="s">
        <v>1263</v>
      </c>
      <c r="C32" s="1227">
        <v>22</v>
      </c>
      <c r="D32" s="1258">
        <v>0.6</v>
      </c>
      <c r="E32" s="1224">
        <f>i.04108!H14-i.04108!L14+i.04109!H14-i.04109!L14</f>
        <v>0</v>
      </c>
      <c r="F32" s="1239">
        <f t="shared" ref="F32:F48" si="1">E32*D32</f>
        <v>0</v>
      </c>
    </row>
    <row r="33" spans="1:6" x14ac:dyDescent="0.2">
      <c r="A33" s="1227">
        <v>2.2999999999999998</v>
      </c>
      <c r="B33" s="1257" t="s">
        <v>1264</v>
      </c>
      <c r="C33" s="1227">
        <v>23</v>
      </c>
      <c r="D33" s="1258">
        <v>0.2</v>
      </c>
      <c r="E33" s="1224">
        <f>i.04108!H16-i.04108!L16+i.04109!H16-i.04109!L16</f>
        <v>0</v>
      </c>
      <c r="F33" s="1239">
        <f t="shared" si="1"/>
        <v>0</v>
      </c>
    </row>
    <row r="34" spans="1:6" x14ac:dyDescent="0.2">
      <c r="A34" s="1227">
        <v>2.4</v>
      </c>
      <c r="B34" s="1257" t="s">
        <v>1265</v>
      </c>
      <c r="C34" s="1227">
        <v>24</v>
      </c>
      <c r="D34" s="1258">
        <v>0.35</v>
      </c>
      <c r="E34" s="1224">
        <f>i.04108!H17-i.04108!L17+i.04109!H17-i.04109!L17</f>
        <v>0</v>
      </c>
      <c r="F34" s="1239">
        <f t="shared" si="1"/>
        <v>0</v>
      </c>
    </row>
    <row r="35" spans="1:6" x14ac:dyDescent="0.2">
      <c r="A35" s="1227">
        <v>2.5</v>
      </c>
      <c r="B35" s="1257" t="s">
        <v>1266</v>
      </c>
      <c r="C35" s="1227">
        <v>25</v>
      </c>
      <c r="D35" s="1258">
        <v>0.65</v>
      </c>
      <c r="E35" s="1224">
        <f>i.04108!H18-i.04108!L18+i.04109!H18-i.04109!L18</f>
        <v>0</v>
      </c>
      <c r="F35" s="1239">
        <f t="shared" si="1"/>
        <v>0</v>
      </c>
    </row>
    <row r="36" spans="1:6" x14ac:dyDescent="0.2">
      <c r="A36" s="1227">
        <v>2.6</v>
      </c>
      <c r="B36" s="1257" t="s">
        <v>1267</v>
      </c>
      <c r="C36" s="1227">
        <v>26</v>
      </c>
      <c r="D36" s="1258">
        <v>0.6</v>
      </c>
      <c r="E36" s="1224">
        <f>i.04108!H19-i.04108!L19+i.04109!H19-i.04109!L19</f>
        <v>0</v>
      </c>
      <c r="F36" s="1239">
        <f t="shared" si="1"/>
        <v>0</v>
      </c>
    </row>
    <row r="37" spans="1:6" x14ac:dyDescent="0.2">
      <c r="A37" s="1227" t="s">
        <v>2078</v>
      </c>
      <c r="B37" s="1257" t="s">
        <v>2074</v>
      </c>
      <c r="C37" s="1227">
        <v>27</v>
      </c>
      <c r="D37" s="1258">
        <v>0.2</v>
      </c>
      <c r="E37" s="1224">
        <f>i.04108!H21-i.04108!L21+i.04109!H21-i.04109!L21</f>
        <v>0</v>
      </c>
      <c r="F37" s="1239">
        <f t="shared" si="1"/>
        <v>0</v>
      </c>
    </row>
    <row r="38" spans="1:6" x14ac:dyDescent="0.2">
      <c r="A38" s="1227" t="s">
        <v>2079</v>
      </c>
      <c r="B38" s="1257" t="s">
        <v>2080</v>
      </c>
      <c r="C38" s="1227">
        <v>28</v>
      </c>
      <c r="D38" s="1258">
        <v>0.6</v>
      </c>
      <c r="E38" s="1224">
        <f>i.04108!H20-i.04108!H21-i.04108!L20+i.04108!L21+i.04109!H20-i.04109!H21-i.04109!L20+i.04109!L21</f>
        <v>0</v>
      </c>
      <c r="F38" s="1239">
        <f>E38*D38</f>
        <v>0</v>
      </c>
    </row>
    <row r="39" spans="1:6" x14ac:dyDescent="0.2">
      <c r="A39" s="1227">
        <v>2.8</v>
      </c>
      <c r="B39" s="1257" t="s">
        <v>1269</v>
      </c>
      <c r="C39" s="1227">
        <v>29</v>
      </c>
      <c r="D39" s="1258">
        <v>0.6</v>
      </c>
      <c r="E39" s="1224">
        <f>i.04108!H22-i.04108!L22+i.04109!H22-i.04109!L22</f>
        <v>0</v>
      </c>
      <c r="F39" s="1239">
        <f t="shared" si="1"/>
        <v>0</v>
      </c>
    </row>
    <row r="40" spans="1:6" x14ac:dyDescent="0.2">
      <c r="A40" s="1227">
        <v>2.9</v>
      </c>
      <c r="B40" s="1257" t="s">
        <v>1249</v>
      </c>
      <c r="C40" s="1227">
        <v>30</v>
      </c>
      <c r="D40" s="1258">
        <v>0.4</v>
      </c>
      <c r="E40" s="1224">
        <f>i.04108!H23-i.04108!L23+i.04109!H23-i.04109!L23</f>
        <v>0</v>
      </c>
      <c r="F40" s="1239">
        <f t="shared" si="1"/>
        <v>0</v>
      </c>
    </row>
    <row r="41" spans="1:6" x14ac:dyDescent="0.2">
      <c r="A41" s="1237">
        <v>2.1</v>
      </c>
      <c r="B41" s="1257" t="s">
        <v>1270</v>
      </c>
      <c r="C41" s="1227">
        <v>31</v>
      </c>
      <c r="D41" s="1258">
        <v>0.35</v>
      </c>
      <c r="E41" s="1224">
        <f>i.04108!H24-i.04108!L24+i.04109!H24-i.04109!L24</f>
        <v>0</v>
      </c>
      <c r="F41" s="1239">
        <f t="shared" si="1"/>
        <v>0</v>
      </c>
    </row>
    <row r="42" spans="1:6" x14ac:dyDescent="0.2">
      <c r="A42" s="1227">
        <v>2.11</v>
      </c>
      <c r="B42" s="1257" t="s">
        <v>1271</v>
      </c>
      <c r="C42" s="1227">
        <v>32</v>
      </c>
      <c r="D42" s="1258">
        <v>0.3</v>
      </c>
      <c r="E42" s="1224">
        <f>i.04108!H25-i.04108!L25+i.04109!H25-i.04109!L25</f>
        <v>0</v>
      </c>
      <c r="F42" s="1239">
        <f t="shared" si="1"/>
        <v>0</v>
      </c>
    </row>
    <row r="43" spans="1:6" x14ac:dyDescent="0.2">
      <c r="A43" s="1227">
        <v>2.12</v>
      </c>
      <c r="B43" s="1257" t="s">
        <v>1272</v>
      </c>
      <c r="C43" s="1227">
        <v>33</v>
      </c>
      <c r="D43" s="1258">
        <v>0.35</v>
      </c>
      <c r="E43" s="1224">
        <f>i.04108!H26-i.04108!L26+i.04109!H26-i.04109!L26</f>
        <v>0</v>
      </c>
      <c r="F43" s="1239">
        <f t="shared" si="1"/>
        <v>0</v>
      </c>
    </row>
    <row r="44" spans="1:6" x14ac:dyDescent="0.2">
      <c r="A44" s="1227">
        <v>2.13</v>
      </c>
      <c r="B44" s="1257" t="s">
        <v>1273</v>
      </c>
      <c r="C44" s="1227">
        <v>34</v>
      </c>
      <c r="D44" s="1258">
        <v>0.6</v>
      </c>
      <c r="E44" s="1224">
        <f>i.04108!H27-i.04108!L27+i.04109!H27-i.04109!L27</f>
        <v>0</v>
      </c>
      <c r="F44" s="1239">
        <f t="shared" si="1"/>
        <v>0</v>
      </c>
    </row>
    <row r="45" spans="1:6" x14ac:dyDescent="0.2">
      <c r="A45" s="1227">
        <v>2.14</v>
      </c>
      <c r="B45" s="1259" t="s">
        <v>1274</v>
      </c>
      <c r="C45" s="1227">
        <v>35</v>
      </c>
      <c r="D45" s="1258">
        <v>0.6</v>
      </c>
      <c r="E45" s="1224">
        <f>i.04108!H28-i.04108!L28+i.04109!H28-i.04109!L28</f>
        <v>0</v>
      </c>
      <c r="F45" s="1239">
        <f t="shared" si="1"/>
        <v>0</v>
      </c>
    </row>
    <row r="46" spans="1:6" ht="25.5" x14ac:dyDescent="0.2">
      <c r="A46" s="1227">
        <v>2.15</v>
      </c>
      <c r="B46" s="1259" t="s">
        <v>1275</v>
      </c>
      <c r="C46" s="1227">
        <v>36</v>
      </c>
      <c r="D46" s="1258">
        <v>0.6</v>
      </c>
      <c r="E46" s="1224">
        <f>i.04108!H29-i.04108!L29+i.04109!H29-i.04109!L29</f>
        <v>0</v>
      </c>
      <c r="F46" s="1239">
        <f t="shared" si="1"/>
        <v>0</v>
      </c>
    </row>
    <row r="47" spans="1:6" ht="25.5" x14ac:dyDescent="0.2">
      <c r="A47" s="1227">
        <v>2.16</v>
      </c>
      <c r="B47" s="1257" t="s">
        <v>1276</v>
      </c>
      <c r="C47" s="1227">
        <v>37</v>
      </c>
      <c r="D47" s="1258">
        <v>0.6</v>
      </c>
      <c r="E47" s="1224">
        <f>i.04108!H30-i.04108!L30+i.04109!H30-i.04109!L30</f>
        <v>0</v>
      </c>
      <c r="F47" s="1239">
        <f t="shared" si="1"/>
        <v>0</v>
      </c>
    </row>
    <row r="48" spans="1:6" x14ac:dyDescent="0.2">
      <c r="A48" s="1227">
        <v>2.17</v>
      </c>
      <c r="B48" s="1257" t="s">
        <v>1277</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bOg1hWYy6drQIRvCbg6MZNHEeQFrASKRQhr9qE/EwTEa+2bjIDoq1ypvT5l+2jLygxauc23ASWqeI7hMkkn6Uw==" saltValue="FIFXIG8XOxONsSkn9M8WV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1940</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1940</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1940</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8" t="s">
        <v>2081</v>
      </c>
      <c r="D1" s="1568"/>
      <c r="E1" s="525"/>
      <c r="F1" s="525"/>
      <c r="G1" s="525"/>
      <c r="H1" s="525"/>
      <c r="I1" s="525"/>
      <c r="J1" s="525"/>
      <c r="K1" s="525"/>
      <c r="L1" s="525"/>
    </row>
    <row r="2" spans="1:12" x14ac:dyDescent="0.2">
      <c r="A2" s="525"/>
      <c r="B2" s="525"/>
      <c r="C2" s="1568"/>
      <c r="D2" s="1568"/>
      <c r="E2" s="525"/>
      <c r="F2" s="525"/>
      <c r="G2" s="525"/>
      <c r="H2" s="525"/>
      <c r="I2" s="525"/>
      <c r="J2" s="525"/>
      <c r="K2" s="525"/>
      <c r="L2" s="525"/>
    </row>
    <row r="3" spans="1:12" x14ac:dyDescent="0.2">
      <c r="A3" s="525"/>
      <c r="B3" s="525"/>
      <c r="C3" s="1568"/>
      <c r="D3" s="1568"/>
      <c r="E3" s="525"/>
      <c r="F3" s="525"/>
      <c r="G3" s="525"/>
      <c r="H3" s="525"/>
      <c r="I3" s="525"/>
      <c r="J3" s="525"/>
      <c r="K3" s="525"/>
      <c r="L3" s="525"/>
    </row>
    <row r="4" spans="1:12" ht="5.25" customHeight="1" x14ac:dyDescent="0.2">
      <c r="A4" s="525"/>
      <c r="B4" s="525"/>
      <c r="C4" s="1568"/>
      <c r="D4" s="1568"/>
      <c r="E4" s="525"/>
      <c r="F4" s="525"/>
      <c r="G4" s="525"/>
      <c r="H4" s="525"/>
      <c r="I4" s="525"/>
      <c r="J4" s="525"/>
      <c r="K4" s="525"/>
      <c r="L4" s="525"/>
    </row>
    <row r="5" spans="1:12" ht="28.5" customHeight="1" x14ac:dyDescent="0.2">
      <c r="A5" s="1619" t="s">
        <v>1278</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1279</v>
      </c>
      <c r="B9" s="1621"/>
      <c r="C9" s="1622" t="s">
        <v>1280</v>
      </c>
      <c r="D9" s="1622" t="s">
        <v>1281</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1282</v>
      </c>
      <c r="D12" s="1623"/>
      <c r="E12" s="1264"/>
      <c r="F12" s="1264"/>
    </row>
    <row r="13" spans="1:12" ht="25.5" x14ac:dyDescent="0.2">
      <c r="A13" s="1266" t="s">
        <v>1280</v>
      </c>
      <c r="B13" s="1267">
        <f>C11</f>
        <v>0</v>
      </c>
      <c r="C13" s="864">
        <v>1</v>
      </c>
      <c r="D13" s="864" t="s">
        <v>19</v>
      </c>
      <c r="E13" s="1264"/>
      <c r="F13" s="1264"/>
    </row>
    <row r="14" spans="1:12" ht="25.5" x14ac:dyDescent="0.2">
      <c r="A14" s="1266" t="s">
        <v>1281</v>
      </c>
      <c r="B14" s="1267">
        <f>D11</f>
        <v>0</v>
      </c>
      <c r="C14" s="1268" t="s">
        <v>19</v>
      </c>
      <c r="D14" s="864">
        <v>1</v>
      </c>
      <c r="E14" s="1264"/>
      <c r="F14" s="1264"/>
    </row>
    <row r="15" spans="1:12" ht="25.5" x14ac:dyDescent="0.2">
      <c r="A15" s="1266" t="s">
        <v>1283</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5"/>
      <c r="I1" s="1625"/>
    </row>
    <row r="2" spans="1:16" x14ac:dyDescent="0.2"/>
    <row r="3" spans="1:16" x14ac:dyDescent="0.2">
      <c r="A3" s="1383" t="s">
        <v>2082</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6" t="str">
        <f>i.04160!E7</f>
        <v>20.. оны .. сарын ..-ны өдөр</v>
      </c>
      <c r="L5" s="1627"/>
    </row>
    <row r="6" spans="1:16" ht="11.45" customHeight="1" x14ac:dyDescent="0.2">
      <c r="A6" s="1628"/>
      <c r="B6" s="1628"/>
      <c r="C6" s="1628"/>
      <c r="D6" s="206"/>
      <c r="E6" s="206"/>
      <c r="F6" s="206"/>
      <c r="G6" s="18"/>
      <c r="I6" s="1270"/>
    </row>
    <row r="7" spans="1:16" ht="51" customHeight="1" x14ac:dyDescent="0.2">
      <c r="A7" s="1629" t="s">
        <v>699</v>
      </c>
      <c r="B7" s="1629" t="s">
        <v>258</v>
      </c>
      <c r="C7" s="1630" t="s">
        <v>2083</v>
      </c>
      <c r="D7" s="1630"/>
      <c r="E7" s="1630"/>
      <c r="F7" s="1630"/>
      <c r="G7" s="1630" t="s">
        <v>1462</v>
      </c>
      <c r="H7" s="1630" t="s">
        <v>1463</v>
      </c>
      <c r="I7" s="1630" t="s">
        <v>1464</v>
      </c>
      <c r="J7" s="1630" t="s">
        <v>1465</v>
      </c>
      <c r="K7" s="1630" t="s">
        <v>1466</v>
      </c>
      <c r="L7" s="1630" t="s">
        <v>2084</v>
      </c>
    </row>
    <row r="8" spans="1:16" ht="38.25" x14ac:dyDescent="0.2">
      <c r="A8" s="1630"/>
      <c r="B8" s="1630"/>
      <c r="C8" s="153" t="s">
        <v>2085</v>
      </c>
      <c r="D8" s="153" t="s">
        <v>2086</v>
      </c>
      <c r="E8" s="153" t="s">
        <v>2087</v>
      </c>
      <c r="F8" s="153" t="s">
        <v>2088</v>
      </c>
      <c r="G8" s="1389"/>
      <c r="H8" s="1389"/>
      <c r="I8" s="1389"/>
      <c r="J8" s="1389"/>
      <c r="K8" s="1389"/>
      <c r="L8" s="1389"/>
    </row>
    <row r="9" spans="1:16" x14ac:dyDescent="0.2">
      <c r="A9" s="153" t="s">
        <v>1049</v>
      </c>
      <c r="B9" s="153" t="s">
        <v>2089</v>
      </c>
      <c r="C9" s="153">
        <v>1</v>
      </c>
      <c r="D9" s="153">
        <v>2</v>
      </c>
      <c r="E9" s="153">
        <v>3</v>
      </c>
      <c r="F9" s="153">
        <v>4</v>
      </c>
      <c r="G9" s="153">
        <v>5</v>
      </c>
      <c r="H9" s="153">
        <v>6</v>
      </c>
      <c r="I9" s="153">
        <v>7</v>
      </c>
      <c r="J9" s="153">
        <v>8</v>
      </c>
      <c r="K9" s="153">
        <v>9</v>
      </c>
      <c r="L9" s="153">
        <v>10</v>
      </c>
    </row>
    <row r="10" spans="1:16" x14ac:dyDescent="0.2">
      <c r="A10" s="1624" t="s">
        <v>2090</v>
      </c>
      <c r="B10" s="1271">
        <v>1.1000000000000001</v>
      </c>
      <c r="C10" s="1272"/>
      <c r="D10" s="1273"/>
      <c r="E10" s="1273"/>
      <c r="F10" s="1273"/>
      <c r="G10" s="1274"/>
      <c r="H10" s="1275"/>
      <c r="I10" s="1276"/>
      <c r="J10" s="1277"/>
      <c r="K10" s="1278"/>
      <c r="L10" s="1279">
        <f>SUM(G10:K10)</f>
        <v>0</v>
      </c>
      <c r="N10" s="50" t="s">
        <v>402</v>
      </c>
      <c r="O10" s="50" t="s">
        <v>2091</v>
      </c>
      <c r="P10" s="50" t="s">
        <v>2092</v>
      </c>
    </row>
    <row r="11" spans="1:16" x14ac:dyDescent="0.2">
      <c r="A11" s="1624"/>
      <c r="B11" s="1280">
        <v>1.2</v>
      </c>
      <c r="C11" s="1281"/>
      <c r="D11" s="1273"/>
      <c r="E11" s="1273"/>
      <c r="F11" s="1273"/>
      <c r="G11" s="1274"/>
      <c r="H11" s="1275"/>
      <c r="I11" s="1276"/>
      <c r="J11" s="1282"/>
      <c r="K11" s="1278"/>
      <c r="L11" s="1279">
        <f t="shared" ref="L11:L30" si="0">SUM(G11:K11)</f>
        <v>0</v>
      </c>
      <c r="N11" s="50" t="s">
        <v>2093</v>
      </c>
      <c r="O11" s="50" t="s">
        <v>2094</v>
      </c>
      <c r="P11" s="50" t="s">
        <v>2095</v>
      </c>
    </row>
    <row r="12" spans="1:16" x14ac:dyDescent="0.2">
      <c r="A12" s="1624"/>
      <c r="B12" s="1271">
        <v>1.3</v>
      </c>
      <c r="C12" s="1281"/>
      <c r="D12" s="1273"/>
      <c r="E12" s="1273"/>
      <c r="F12" s="1273"/>
      <c r="G12" s="1274"/>
      <c r="H12" s="1275"/>
      <c r="I12" s="1276"/>
      <c r="J12" s="1282"/>
      <c r="K12" s="1278"/>
      <c r="L12" s="1279">
        <f t="shared" si="0"/>
        <v>0</v>
      </c>
      <c r="P12" s="50" t="s">
        <v>2096</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2097</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2098</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2099</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2100</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2101</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31" t="s">
        <v>10</v>
      </c>
      <c r="B142" s="1631"/>
      <c r="C142" s="1631"/>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1469</v>
      </c>
      <c r="C146" s="5"/>
      <c r="D146" s="5"/>
      <c r="E146" s="5"/>
      <c r="F146" s="5"/>
      <c r="G146" s="361"/>
      <c r="H146" s="10"/>
      <c r="I146" s="10"/>
    </row>
    <row r="147" spans="1:11" ht="36.950000000000003" customHeight="1" x14ac:dyDescent="0.2">
      <c r="A147" s="1632" t="s">
        <v>2102</v>
      </c>
      <c r="B147" s="1632"/>
      <c r="C147" s="1632"/>
      <c r="D147" s="1632"/>
      <c r="E147" s="1632"/>
      <c r="F147" s="1632"/>
      <c r="G147" s="1632"/>
      <c r="H147" s="1632"/>
      <c r="I147" s="1632"/>
      <c r="J147" s="1632"/>
      <c r="K147" s="1632"/>
    </row>
    <row r="148" spans="1:11" x14ac:dyDescent="0.2"/>
    <row r="149" spans="1:11" x14ac:dyDescent="0.2">
      <c r="C149" s="1294" t="s">
        <v>1470</v>
      </c>
      <c r="D149" s="1294" t="s">
        <v>1471</v>
      </c>
    </row>
    <row r="150" spans="1:11" x14ac:dyDescent="0.2">
      <c r="C150" s="1295" t="s">
        <v>1472</v>
      </c>
      <c r="D150" s="1294"/>
    </row>
    <row r="151" spans="1:11" x14ac:dyDescent="0.2">
      <c r="C151" s="1295" t="s">
        <v>1473</v>
      </c>
      <c r="D151" s="1296"/>
    </row>
    <row r="152" spans="1:11" x14ac:dyDescent="0.2">
      <c r="C152" s="1295" t="s">
        <v>1474</v>
      </c>
      <c r="D152" s="1297"/>
    </row>
    <row r="153" spans="1:11" x14ac:dyDescent="0.2">
      <c r="C153" s="1295" t="s">
        <v>1475</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76:A97"/>
    <mergeCell ref="A98:A119"/>
    <mergeCell ref="A120:A141"/>
    <mergeCell ref="A142:C142"/>
    <mergeCell ref="A147:K147"/>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2103</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2104</v>
      </c>
      <c r="B7" s="1383"/>
      <c r="C7" s="1383"/>
      <c r="D7" s="1383"/>
      <c r="E7" s="109"/>
      <c r="F7" s="109"/>
      <c r="G7" s="109"/>
    </row>
    <row r="9" spans="1:7" ht="12.75" customHeight="1" x14ac:dyDescent="0.2">
      <c r="A9" s="1634" t="str">
        <f>i.04160!A7</f>
        <v xml:space="preserve">Даатгагчийн нэр: </v>
      </c>
      <c r="B9" s="1632"/>
      <c r="C9" s="1632"/>
      <c r="D9" s="1303" t="str">
        <f>i.04160!E7</f>
        <v>20.. оны .. сарын ..-ны өдөр</v>
      </c>
    </row>
    <row r="11" spans="1:7" x14ac:dyDescent="0.2">
      <c r="A11" s="299" t="s">
        <v>258</v>
      </c>
      <c r="B11" s="299" t="s">
        <v>699</v>
      </c>
      <c r="C11" s="220" t="s">
        <v>270</v>
      </c>
      <c r="D11" s="220" t="s">
        <v>1261</v>
      </c>
    </row>
    <row r="12" spans="1:7" x14ac:dyDescent="0.2">
      <c r="A12" s="299" t="s">
        <v>260</v>
      </c>
      <c r="B12" s="220" t="s">
        <v>261</v>
      </c>
      <c r="C12" s="220" t="s">
        <v>272</v>
      </c>
      <c r="D12" s="299">
        <v>1</v>
      </c>
    </row>
    <row r="13" spans="1:7" x14ac:dyDescent="0.2">
      <c r="A13" s="650">
        <v>1</v>
      </c>
      <c r="B13" s="153" t="s">
        <v>1450</v>
      </c>
      <c r="C13" s="220">
        <v>1</v>
      </c>
      <c r="D13" s="651">
        <f>SUM(D14:D19)</f>
        <v>0</v>
      </c>
    </row>
    <row r="14" spans="1:7" x14ac:dyDescent="0.2">
      <c r="A14" s="652">
        <v>1.1000000000000001</v>
      </c>
      <c r="B14" s="652" t="s">
        <v>1451</v>
      </c>
      <c r="C14" s="138">
        <v>2</v>
      </c>
      <c r="D14" s="1299">
        <f>i.04162a!G31</f>
        <v>0</v>
      </c>
    </row>
    <row r="15" spans="1:7" x14ac:dyDescent="0.2">
      <c r="A15" s="652">
        <v>1.2</v>
      </c>
      <c r="B15" s="652" t="s">
        <v>1452</v>
      </c>
      <c r="C15" s="138">
        <v>3</v>
      </c>
      <c r="D15" s="1299">
        <f>i.04162a!G53</f>
        <v>0</v>
      </c>
    </row>
    <row r="16" spans="1:7" x14ac:dyDescent="0.2">
      <c r="A16" s="652">
        <v>1.3</v>
      </c>
      <c r="B16" s="652" t="s">
        <v>1453</v>
      </c>
      <c r="C16" s="138">
        <v>4</v>
      </c>
      <c r="D16" s="1299">
        <f>i.04162a!G75</f>
        <v>0</v>
      </c>
    </row>
    <row r="17" spans="1:4" x14ac:dyDescent="0.2">
      <c r="A17" s="652">
        <v>1.4</v>
      </c>
      <c r="B17" s="652" t="s">
        <v>1454</v>
      </c>
      <c r="C17" s="138">
        <v>5</v>
      </c>
      <c r="D17" s="1299">
        <f>i.04162a!G97</f>
        <v>0</v>
      </c>
    </row>
    <row r="18" spans="1:4" x14ac:dyDescent="0.2">
      <c r="A18" s="652">
        <v>1.5</v>
      </c>
      <c r="B18" s="652" t="s">
        <v>1455</v>
      </c>
      <c r="C18" s="138">
        <v>6</v>
      </c>
      <c r="D18" s="1299">
        <f>i.04162a!G119</f>
        <v>0</v>
      </c>
    </row>
    <row r="19" spans="1:4" x14ac:dyDescent="0.2">
      <c r="A19" s="652">
        <v>1.6</v>
      </c>
      <c r="B19" s="652" t="s">
        <v>1456</v>
      </c>
      <c r="C19" s="138">
        <v>7</v>
      </c>
      <c r="D19" s="1299">
        <f>i.04162a!G141</f>
        <v>0</v>
      </c>
    </row>
    <row r="20" spans="1:4" x14ac:dyDescent="0.2">
      <c r="A20" s="650">
        <v>2</v>
      </c>
      <c r="B20" s="153" t="s">
        <v>1457</v>
      </c>
      <c r="C20" s="220">
        <v>8</v>
      </c>
      <c r="D20" s="743">
        <f>SUM(D21:D26)</f>
        <v>0</v>
      </c>
    </row>
    <row r="21" spans="1:4" x14ac:dyDescent="0.2">
      <c r="A21" s="652">
        <v>2.1</v>
      </c>
      <c r="B21" s="652" t="s">
        <v>1451</v>
      </c>
      <c r="C21" s="138">
        <v>9</v>
      </c>
      <c r="D21" s="1300">
        <f>i.04162a!H31</f>
        <v>0</v>
      </c>
    </row>
    <row r="22" spans="1:4" x14ac:dyDescent="0.2">
      <c r="A22" s="652">
        <v>2.2000000000000002</v>
      </c>
      <c r="B22" s="652" t="s">
        <v>1452</v>
      </c>
      <c r="C22" s="138">
        <v>10</v>
      </c>
      <c r="D22" s="1300">
        <f>i.04162a!H53</f>
        <v>0</v>
      </c>
    </row>
    <row r="23" spans="1:4" x14ac:dyDescent="0.2">
      <c r="A23" s="652">
        <v>2.2999999999999998</v>
      </c>
      <c r="B23" s="652" t="s">
        <v>1453</v>
      </c>
      <c r="C23" s="138">
        <v>11</v>
      </c>
      <c r="D23" s="1300">
        <f>i.04162a!H75</f>
        <v>0</v>
      </c>
    </row>
    <row r="24" spans="1:4" x14ac:dyDescent="0.2">
      <c r="A24" s="652">
        <v>2.4</v>
      </c>
      <c r="B24" s="652" t="s">
        <v>1454</v>
      </c>
      <c r="C24" s="138">
        <v>12</v>
      </c>
      <c r="D24" s="1300">
        <f>i.04162a!H97</f>
        <v>0</v>
      </c>
    </row>
    <row r="25" spans="1:4" x14ac:dyDescent="0.2">
      <c r="A25" s="652">
        <v>2.5</v>
      </c>
      <c r="B25" s="652" t="s">
        <v>1455</v>
      </c>
      <c r="C25" s="138">
        <v>13</v>
      </c>
      <c r="D25" s="1300">
        <f>i.04162a!H119</f>
        <v>0</v>
      </c>
    </row>
    <row r="26" spans="1:4" x14ac:dyDescent="0.2">
      <c r="A26" s="652">
        <v>2.6</v>
      </c>
      <c r="B26" s="652" t="s">
        <v>1456</v>
      </c>
      <c r="C26" s="138">
        <v>14</v>
      </c>
      <c r="D26" s="1300">
        <f>i.04162a!H141</f>
        <v>0</v>
      </c>
    </row>
    <row r="27" spans="1:4" x14ac:dyDescent="0.2">
      <c r="A27" s="650">
        <v>3</v>
      </c>
      <c r="B27" s="153" t="s">
        <v>1458</v>
      </c>
      <c r="C27" s="220">
        <v>15</v>
      </c>
      <c r="D27" s="1301">
        <f>SUM(D28:D33)</f>
        <v>0</v>
      </c>
    </row>
    <row r="28" spans="1:4" x14ac:dyDescent="0.2">
      <c r="A28" s="652">
        <v>3.1</v>
      </c>
      <c r="B28" s="652" t="s">
        <v>1451</v>
      </c>
      <c r="C28" s="138">
        <v>16</v>
      </c>
      <c r="D28" s="1300">
        <f>i.04162a!I31</f>
        <v>0</v>
      </c>
    </row>
    <row r="29" spans="1:4" x14ac:dyDescent="0.2">
      <c r="A29" s="652">
        <v>3.2</v>
      </c>
      <c r="B29" s="652" t="s">
        <v>1452</v>
      </c>
      <c r="C29" s="138">
        <v>17</v>
      </c>
      <c r="D29" s="1300">
        <f>i.04162a!I53</f>
        <v>0</v>
      </c>
    </row>
    <row r="30" spans="1:4" x14ac:dyDescent="0.2">
      <c r="A30" s="652">
        <v>3.3</v>
      </c>
      <c r="B30" s="652" t="s">
        <v>1453</v>
      </c>
      <c r="C30" s="138">
        <v>18</v>
      </c>
      <c r="D30" s="1300">
        <f>i.04162a!I75</f>
        <v>0</v>
      </c>
    </row>
    <row r="31" spans="1:4" x14ac:dyDescent="0.2">
      <c r="A31" s="652">
        <v>3.4</v>
      </c>
      <c r="B31" s="652" t="s">
        <v>1454</v>
      </c>
      <c r="C31" s="138">
        <v>19</v>
      </c>
      <c r="D31" s="1300">
        <f>i.04162a!I97</f>
        <v>0</v>
      </c>
    </row>
    <row r="32" spans="1:4" x14ac:dyDescent="0.2">
      <c r="A32" s="652">
        <v>3.5</v>
      </c>
      <c r="B32" s="652" t="s">
        <v>1455</v>
      </c>
      <c r="C32" s="138">
        <v>20</v>
      </c>
      <c r="D32" s="1300">
        <f>i.04162a!I119</f>
        <v>0</v>
      </c>
    </row>
    <row r="33" spans="1:4" x14ac:dyDescent="0.2">
      <c r="A33" s="652">
        <v>3.6</v>
      </c>
      <c r="B33" s="652" t="s">
        <v>1456</v>
      </c>
      <c r="C33" s="138">
        <v>21</v>
      </c>
      <c r="D33" s="1300">
        <f>i.04162a!I141</f>
        <v>0</v>
      </c>
    </row>
    <row r="34" spans="1:4" x14ac:dyDescent="0.2">
      <c r="A34" s="650">
        <v>4</v>
      </c>
      <c r="B34" s="153" t="s">
        <v>1459</v>
      </c>
      <c r="C34" s="220">
        <v>22</v>
      </c>
      <c r="D34" s="1301">
        <f>SUM(D35:D40)</f>
        <v>0</v>
      </c>
    </row>
    <row r="35" spans="1:4" x14ac:dyDescent="0.2">
      <c r="A35" s="652">
        <v>4.0999999999999996</v>
      </c>
      <c r="B35" s="652" t="s">
        <v>1451</v>
      </c>
      <c r="C35" s="138">
        <v>23</v>
      </c>
      <c r="D35" s="1300">
        <f>i.04162a!K31</f>
        <v>0</v>
      </c>
    </row>
    <row r="36" spans="1:4" x14ac:dyDescent="0.2">
      <c r="A36" s="652">
        <v>4.2</v>
      </c>
      <c r="B36" s="652" t="s">
        <v>1452</v>
      </c>
      <c r="C36" s="138">
        <v>24</v>
      </c>
      <c r="D36" s="1300">
        <f>i.04162a!K53</f>
        <v>0</v>
      </c>
    </row>
    <row r="37" spans="1:4" x14ac:dyDescent="0.2">
      <c r="A37" s="652">
        <v>4.3</v>
      </c>
      <c r="B37" s="652" t="s">
        <v>1453</v>
      </c>
      <c r="C37" s="138">
        <v>25</v>
      </c>
      <c r="D37" s="1300">
        <f>i.04162a!K75</f>
        <v>0</v>
      </c>
    </row>
    <row r="38" spans="1:4" x14ac:dyDescent="0.2">
      <c r="A38" s="652">
        <v>4.4000000000000004</v>
      </c>
      <c r="B38" s="652" t="s">
        <v>1454</v>
      </c>
      <c r="C38" s="138">
        <v>26</v>
      </c>
      <c r="D38" s="1300">
        <f>i.04162a!K97</f>
        <v>0</v>
      </c>
    </row>
    <row r="39" spans="1:4" x14ac:dyDescent="0.2">
      <c r="A39" s="652">
        <v>4.5</v>
      </c>
      <c r="B39" s="652" t="s">
        <v>1455</v>
      </c>
      <c r="C39" s="138">
        <v>27</v>
      </c>
      <c r="D39" s="1300">
        <f>i.04162a!K119</f>
        <v>0</v>
      </c>
    </row>
    <row r="40" spans="1:4" x14ac:dyDescent="0.2">
      <c r="A40" s="652">
        <v>4.5999999999999996</v>
      </c>
      <c r="B40" s="652" t="s">
        <v>1456</v>
      </c>
      <c r="C40" s="138">
        <v>28</v>
      </c>
      <c r="D40" s="1300">
        <f>i.04162a!K141</f>
        <v>0</v>
      </c>
    </row>
    <row r="41" spans="1:4" x14ac:dyDescent="0.2">
      <c r="A41" s="650">
        <v>5</v>
      </c>
      <c r="B41" s="153" t="s">
        <v>1460</v>
      </c>
      <c r="C41" s="220">
        <v>29</v>
      </c>
      <c r="D41" s="1301">
        <f>SUM(D42:D47)</f>
        <v>0</v>
      </c>
    </row>
    <row r="42" spans="1:4" x14ac:dyDescent="0.2">
      <c r="A42" s="652">
        <v>5.0999999999999996</v>
      </c>
      <c r="B42" s="652" t="s">
        <v>1451</v>
      </c>
      <c r="C42" s="138">
        <v>30</v>
      </c>
      <c r="D42" s="1300">
        <f>i.04162a!L31</f>
        <v>0</v>
      </c>
    </row>
    <row r="43" spans="1:4" x14ac:dyDescent="0.2">
      <c r="A43" s="652">
        <v>5.2</v>
      </c>
      <c r="B43" s="652" t="s">
        <v>1452</v>
      </c>
      <c r="C43" s="138">
        <v>31</v>
      </c>
      <c r="D43" s="1300">
        <f>i.04162a!L53</f>
        <v>0</v>
      </c>
    </row>
    <row r="44" spans="1:4" x14ac:dyDescent="0.2">
      <c r="A44" s="652">
        <v>5.3</v>
      </c>
      <c r="B44" s="652" t="s">
        <v>1453</v>
      </c>
      <c r="C44" s="138">
        <v>32</v>
      </c>
      <c r="D44" s="1300">
        <f>i.04162a!L75</f>
        <v>0</v>
      </c>
    </row>
    <row r="45" spans="1:4" x14ac:dyDescent="0.2">
      <c r="A45" s="652">
        <v>5.4</v>
      </c>
      <c r="B45" s="652" t="s">
        <v>1454</v>
      </c>
      <c r="C45" s="138">
        <v>33</v>
      </c>
      <c r="D45" s="1300">
        <f>i.04162a!L97</f>
        <v>0</v>
      </c>
    </row>
    <row r="46" spans="1:4" x14ac:dyDescent="0.2">
      <c r="A46" s="652">
        <v>5.5</v>
      </c>
      <c r="B46" s="652" t="s">
        <v>1455</v>
      </c>
      <c r="C46" s="138">
        <v>34</v>
      </c>
      <c r="D46" s="1300">
        <f>i.04162a!L119</f>
        <v>0</v>
      </c>
    </row>
    <row r="47" spans="1:4" x14ac:dyDescent="0.2">
      <c r="A47" s="652">
        <v>5.6</v>
      </c>
      <c r="B47" s="652" t="s">
        <v>1456</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2105</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1461</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2106</v>
      </c>
      <c r="B11" s="1621"/>
      <c r="C11" s="1266" t="s">
        <v>1462</v>
      </c>
      <c r="D11" s="1266" t="s">
        <v>1463</v>
      </c>
      <c r="E11" s="1266" t="s">
        <v>1464</v>
      </c>
      <c r="F11" s="1307" t="s">
        <v>1465</v>
      </c>
      <c r="G11" s="1307" t="s">
        <v>1466</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1467</v>
      </c>
      <c r="D13" s="1638"/>
      <c r="E13" s="1638"/>
      <c r="F13" s="1638"/>
      <c r="G13" s="1638"/>
      <c r="H13" s="50"/>
      <c r="I13" s="50"/>
      <c r="J13" s="50"/>
      <c r="K13" s="50"/>
    </row>
    <row r="14" spans="1:12" ht="38.25" x14ac:dyDescent="0.2">
      <c r="A14" s="1266" t="s">
        <v>1462</v>
      </c>
      <c r="B14" s="1309">
        <f>C12</f>
        <v>0</v>
      </c>
      <c r="C14" s="1310">
        <v>1</v>
      </c>
      <c r="D14" s="1311">
        <v>-0.25</v>
      </c>
      <c r="E14" s="1311">
        <v>0</v>
      </c>
      <c r="F14" s="1083">
        <v>0.25</v>
      </c>
      <c r="G14" s="1083">
        <v>0.25</v>
      </c>
      <c r="H14" s="50"/>
      <c r="I14" s="50"/>
      <c r="J14" s="50"/>
      <c r="K14" s="50"/>
    </row>
    <row r="15" spans="1:12" ht="38.25" x14ac:dyDescent="0.2">
      <c r="A15" s="1266" t="s">
        <v>1463</v>
      </c>
      <c r="B15" s="1309">
        <f>D12</f>
        <v>0</v>
      </c>
      <c r="C15" s="1312">
        <v>-0.25</v>
      </c>
      <c r="D15" s="731">
        <v>1</v>
      </c>
      <c r="E15" s="1311">
        <v>0.25</v>
      </c>
      <c r="F15" s="1083">
        <v>0.25</v>
      </c>
      <c r="G15" s="1083">
        <v>0</v>
      </c>
      <c r="H15" s="50"/>
      <c r="I15" s="50"/>
      <c r="J15" s="50"/>
      <c r="K15" s="50"/>
    </row>
    <row r="16" spans="1:12" ht="38.25" x14ac:dyDescent="0.2">
      <c r="A16" s="1266" t="s">
        <v>1464</v>
      </c>
      <c r="B16" s="1309">
        <f>E12</f>
        <v>0</v>
      </c>
      <c r="C16" s="1312">
        <v>0</v>
      </c>
      <c r="D16" s="1312">
        <v>0.25</v>
      </c>
      <c r="E16" s="731">
        <v>1</v>
      </c>
      <c r="F16" s="1083">
        <v>0.5</v>
      </c>
      <c r="G16" s="1083">
        <v>0.25</v>
      </c>
      <c r="H16" s="50"/>
      <c r="I16" s="50"/>
      <c r="J16" s="50"/>
      <c r="K16" s="50"/>
    </row>
    <row r="17" spans="1:11" ht="38.25" x14ac:dyDescent="0.2">
      <c r="A17" s="1266" t="s">
        <v>1465</v>
      </c>
      <c r="B17" s="1309">
        <f>F12</f>
        <v>0</v>
      </c>
      <c r="C17" s="1312">
        <v>0.25</v>
      </c>
      <c r="D17" s="1312">
        <v>0.25</v>
      </c>
      <c r="E17" s="1312">
        <v>0.5</v>
      </c>
      <c r="F17" s="215">
        <v>1</v>
      </c>
      <c r="G17" s="1083">
        <v>0.25</v>
      </c>
      <c r="H17" s="50"/>
      <c r="I17" s="50"/>
      <c r="J17" s="50"/>
      <c r="K17" s="50"/>
    </row>
    <row r="18" spans="1:11" ht="38.25" x14ac:dyDescent="0.2">
      <c r="A18" s="1266" t="s">
        <v>1466</v>
      </c>
      <c r="B18" s="1309">
        <f>G12</f>
        <v>0</v>
      </c>
      <c r="C18" s="1312">
        <v>0.25</v>
      </c>
      <c r="D18" s="1312">
        <v>0</v>
      </c>
      <c r="E18" s="1312">
        <v>0.25</v>
      </c>
      <c r="F18" s="1313">
        <v>0.25</v>
      </c>
      <c r="G18" s="138">
        <v>1</v>
      </c>
      <c r="H18" s="50"/>
      <c r="I18" s="50"/>
      <c r="J18" s="50"/>
      <c r="K18" s="50"/>
    </row>
    <row r="19" spans="1:11" ht="38.25" x14ac:dyDescent="0.2">
      <c r="A19" s="1266" t="s">
        <v>1283</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2107</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2108</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2109</v>
      </c>
      <c r="B9" s="548" t="s">
        <v>1284</v>
      </c>
      <c r="C9" s="548" t="s">
        <v>1194</v>
      </c>
      <c r="D9" s="548" t="s">
        <v>2110</v>
      </c>
      <c r="E9" s="548" t="s">
        <v>1285</v>
      </c>
      <c r="F9" s="396"/>
    </row>
    <row r="10" spans="1:6" x14ac:dyDescent="0.25">
      <c r="A10" s="1640"/>
      <c r="B10" s="549" t="s">
        <v>1286</v>
      </c>
      <c r="C10" s="550">
        <v>0.05</v>
      </c>
      <c r="D10" s="1641">
        <f>i.04130!E86-i.04130!E79+i.04130!E77</f>
        <v>0</v>
      </c>
      <c r="E10" s="1641">
        <f>(_xlfn.IFS(AND(A10&gt;=0, A10&lt;51),C10,AND(A10&gt;=51,A10&lt;71),C11,AND(A10&gt;=71,A10&lt;90),C12,AND(A10&gt;=90,A10&lt;=100),C13))*D10</f>
        <v>0</v>
      </c>
      <c r="F10" s="396"/>
    </row>
    <row r="11" spans="1:6" x14ac:dyDescent="0.25">
      <c r="A11" s="1640"/>
      <c r="B11" s="549" t="s">
        <v>1287</v>
      </c>
      <c r="C11" s="550">
        <v>0.04</v>
      </c>
      <c r="D11" s="1642"/>
      <c r="E11" s="1642"/>
      <c r="F11" s="396"/>
    </row>
    <row r="12" spans="1:6" x14ac:dyDescent="0.25">
      <c r="A12" s="1640"/>
      <c r="B12" s="549" t="s">
        <v>1288</v>
      </c>
      <c r="C12" s="550">
        <v>0.03</v>
      </c>
      <c r="D12" s="1642"/>
      <c r="E12" s="1642"/>
      <c r="F12" s="396"/>
    </row>
    <row r="13" spans="1:6" x14ac:dyDescent="0.25">
      <c r="A13" s="1640"/>
      <c r="B13" s="549" t="s">
        <v>1289</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2111</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1290</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1291</v>
      </c>
      <c r="B9" s="1647"/>
      <c r="C9" s="552" t="s">
        <v>1193</v>
      </c>
      <c r="D9" s="552" t="s">
        <v>1292</v>
      </c>
      <c r="E9" s="552" t="s">
        <v>1293</v>
      </c>
    </row>
    <row r="10" spans="1:7" x14ac:dyDescent="0.2">
      <c r="A10" s="1647"/>
      <c r="B10" s="1647"/>
      <c r="C10" s="553">
        <f>i.04157!B13</f>
        <v>0</v>
      </c>
      <c r="D10" s="553">
        <f>i.04159!C21</f>
        <v>0</v>
      </c>
      <c r="E10" s="553">
        <f>i.04161!B15+i.04163!B19</f>
        <v>0</v>
      </c>
    </row>
    <row r="11" spans="1:7" ht="47.25" customHeight="1" x14ac:dyDescent="0.2">
      <c r="A11" s="554" t="s">
        <v>1193</v>
      </c>
      <c r="B11" s="555">
        <f>C10</f>
        <v>0</v>
      </c>
      <c r="C11" s="556">
        <v>1</v>
      </c>
      <c r="D11" s="557" t="s">
        <v>19</v>
      </c>
      <c r="E11" s="557" t="s">
        <v>19</v>
      </c>
    </row>
    <row r="12" spans="1:7" ht="38.25" customHeight="1" x14ac:dyDescent="0.2">
      <c r="A12" s="554" t="s">
        <v>1292</v>
      </c>
      <c r="B12" s="555">
        <f>D10</f>
        <v>0</v>
      </c>
      <c r="C12" s="727" t="s">
        <v>19</v>
      </c>
      <c r="D12" s="557">
        <v>1</v>
      </c>
      <c r="E12" s="557" t="s">
        <v>19</v>
      </c>
    </row>
    <row r="13" spans="1:7" ht="42" customHeight="1" x14ac:dyDescent="0.2">
      <c r="A13" s="554" t="s">
        <v>1293</v>
      </c>
      <c r="B13" s="555">
        <f>E10</f>
        <v>0</v>
      </c>
      <c r="C13" s="727" t="s">
        <v>19</v>
      </c>
      <c r="D13" s="727" t="s">
        <v>19</v>
      </c>
      <c r="E13" s="557">
        <v>1</v>
      </c>
      <c r="G13" s="728"/>
    </row>
    <row r="14" spans="1:7" ht="38.25" customHeight="1" x14ac:dyDescent="0.2">
      <c r="A14" s="554" t="s">
        <v>1294</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2112</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1295</v>
      </c>
      <c r="F6" s="485" t="s">
        <v>257</v>
      </c>
    </row>
    <row r="7" spans="1:7" ht="51" x14ac:dyDescent="0.25">
      <c r="A7" s="560" t="s">
        <v>258</v>
      </c>
      <c r="B7" s="552" t="s">
        <v>226</v>
      </c>
      <c r="C7" s="552" t="s">
        <v>270</v>
      </c>
      <c r="D7" s="675" t="s">
        <v>1296</v>
      </c>
      <c r="E7" s="552" t="s">
        <v>701</v>
      </c>
      <c r="F7" s="552" t="s">
        <v>1297</v>
      </c>
    </row>
    <row r="8" spans="1:7" ht="15.75" thickBot="1" x14ac:dyDescent="0.3">
      <c r="A8" s="561" t="s">
        <v>260</v>
      </c>
      <c r="B8" s="561" t="s">
        <v>261</v>
      </c>
      <c r="C8" s="561" t="s">
        <v>272</v>
      </c>
      <c r="D8" s="676">
        <v>1</v>
      </c>
      <c r="E8" s="561">
        <v>2</v>
      </c>
      <c r="F8" s="561">
        <v>3</v>
      </c>
    </row>
    <row r="9" spans="1:7" ht="25.5" x14ac:dyDescent="0.25">
      <c r="A9" s="1318">
        <v>1</v>
      </c>
      <c r="B9" s="562" t="s">
        <v>1298</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1299</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1076</v>
      </c>
      <c r="C34" s="567">
        <v>26</v>
      </c>
      <c r="D34" s="681"/>
      <c r="E34" s="571"/>
      <c r="F34" s="576"/>
    </row>
    <row r="35" spans="1:7" ht="25.5" x14ac:dyDescent="0.25">
      <c r="A35" s="1318">
        <v>3</v>
      </c>
      <c r="B35" s="562" t="s">
        <v>1300</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1301</v>
      </c>
      <c r="B49" s="574"/>
      <c r="C49" s="567">
        <v>41</v>
      </c>
      <c r="D49" s="680"/>
      <c r="E49" s="568"/>
      <c r="F49" s="569">
        <f>IF(i.04166a!D49&gt;((i.04130!$E$46-i.04130!$E$39-i.04130!$E$40)*i.04166a!E$35),(i.04166a!D49-(i.04130!$E$46-i.04130!$E$40-i.04130!$E$39)*i.04166a!E48),0)</f>
        <v>0</v>
      </c>
    </row>
    <row r="50" spans="1:7" outlineLevel="1" x14ac:dyDescent="0.25">
      <c r="A50" s="1316" t="s">
        <v>1302</v>
      </c>
      <c r="B50" s="574"/>
      <c r="C50" s="567">
        <v>42</v>
      </c>
      <c r="D50" s="680"/>
      <c r="E50" s="568"/>
      <c r="F50" s="569">
        <f>IF(i.04166a!D50&gt;((i.04130!$E$46-i.04130!$E$39-i.04130!$E$40)*i.04166a!E$35),(i.04166a!D50-(i.04130!$E$46-i.04130!$E$40-i.04130!$E$39)*i.04166a!E49),0)</f>
        <v>0</v>
      </c>
    </row>
    <row r="51" spans="1:7" outlineLevel="1" x14ac:dyDescent="0.25">
      <c r="A51" s="1316" t="s">
        <v>1303</v>
      </c>
      <c r="B51" s="574"/>
      <c r="C51" s="567">
        <v>43</v>
      </c>
      <c r="D51" s="680"/>
      <c r="E51" s="568"/>
      <c r="F51" s="569">
        <f>IF(i.04166a!D51&gt;((i.04130!$E$46-i.04130!$E$39-i.04130!$E$40)*i.04166a!E$35),(i.04166a!D51-(i.04130!$E$46-i.04130!$E$40-i.04130!$E$39)*i.04166a!E50),0)</f>
        <v>0</v>
      </c>
    </row>
    <row r="52" spans="1:7" outlineLevel="1" x14ac:dyDescent="0.25">
      <c r="A52" s="1316" t="s">
        <v>1304</v>
      </c>
      <c r="B52" s="574"/>
      <c r="C52" s="567">
        <v>44</v>
      </c>
      <c r="D52" s="680"/>
      <c r="E52" s="568"/>
      <c r="F52" s="569">
        <f>IF(i.04166a!D52&gt;((i.04130!$E$46-i.04130!$E$39-i.04130!$E$40)*i.04166a!E$35),(i.04166a!D52-(i.04130!$E$46-i.04130!$E$40-i.04130!$E$39)*i.04166a!E51),0)</f>
        <v>0</v>
      </c>
    </row>
    <row r="53" spans="1:7" outlineLevel="1" x14ac:dyDescent="0.25">
      <c r="A53" s="1316" t="s">
        <v>1305</v>
      </c>
      <c r="B53" s="574"/>
      <c r="C53" s="567">
        <v>45</v>
      </c>
      <c r="D53" s="680"/>
      <c r="E53" s="568"/>
      <c r="F53" s="569">
        <f>IF(i.04166a!D53&gt;((i.04130!$E$46-i.04130!$E$39-i.04130!$E$40)*i.04166a!E$35),(i.04166a!D53-(i.04130!$E$46-i.04130!$E$40-i.04130!$E$39)*i.04166a!E52),0)</f>
        <v>0</v>
      </c>
    </row>
    <row r="54" spans="1:7" outlineLevel="1" x14ac:dyDescent="0.25">
      <c r="A54" s="1316" t="s">
        <v>1306</v>
      </c>
      <c r="B54" s="574"/>
      <c r="C54" s="567">
        <v>46</v>
      </c>
      <c r="D54" s="680"/>
      <c r="E54" s="568"/>
      <c r="F54" s="569">
        <f>IF(i.04166a!D54&gt;((i.04130!$E$46-i.04130!$E$39-i.04130!$E$40)*i.04166a!E$35),(i.04166a!D54-(i.04130!$E$46-i.04130!$E$40-i.04130!$E$39)*i.04166a!E53),0)</f>
        <v>0</v>
      </c>
    </row>
    <row r="55" spans="1:7" outlineLevel="1" x14ac:dyDescent="0.25">
      <c r="A55" s="1316" t="s">
        <v>1307</v>
      </c>
      <c r="B55" s="574"/>
      <c r="C55" s="567">
        <v>47</v>
      </c>
      <c r="D55" s="680"/>
      <c r="E55" s="568"/>
      <c r="F55" s="569">
        <f>IF(i.04166a!D55&gt;((i.04130!$E$46-i.04130!$E$39-i.04130!$E$40)*i.04166a!E$35),(i.04166a!D55-(i.04130!$E$46-i.04130!$E$40-i.04130!$E$39)*i.04166a!E54),0)</f>
        <v>0</v>
      </c>
    </row>
    <row r="56" spans="1:7" ht="15.75" outlineLevel="1" thickBot="1" x14ac:dyDescent="0.3">
      <c r="A56" s="1328" t="s">
        <v>1308</v>
      </c>
      <c r="B56" s="575" t="s">
        <v>1076</v>
      </c>
      <c r="C56" s="567">
        <v>48</v>
      </c>
      <c r="D56" s="681"/>
      <c r="E56" s="571"/>
      <c r="F56" s="576"/>
    </row>
    <row r="57" spans="1:7" ht="25.5" x14ac:dyDescent="0.25">
      <c r="A57" s="1318">
        <v>4</v>
      </c>
      <c r="B57" s="562" t="s">
        <v>1309</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1076</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1310</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1311</v>
      </c>
      <c r="B80" s="574"/>
      <c r="C80" s="567">
        <v>72</v>
      </c>
      <c r="D80" s="684"/>
      <c r="E80" s="568"/>
      <c r="F80" s="569">
        <f>IF(i.04166a!D80&gt;((i.04130!$E$46-i.04130!$E$39-i.04130!$E$40)*i.04166a!E$70),(i.04166a!D80-(i.04130!$E$46-i.04130!$E$40-i.04130!$E$39)*i.04166a!E$70),0)</f>
        <v>0</v>
      </c>
    </row>
    <row r="81" spans="1:23" outlineLevel="1" x14ac:dyDescent="0.25">
      <c r="A81" s="1316" t="s">
        <v>1312</v>
      </c>
      <c r="B81" s="574"/>
      <c r="C81" s="567">
        <v>73</v>
      </c>
      <c r="D81" s="684"/>
      <c r="E81" s="568"/>
      <c r="F81" s="569">
        <f>IF(i.04166a!D81&gt;((i.04130!$E$46-i.04130!$E$39-i.04130!$E$40)*i.04166a!E$70),(i.04166a!D81-(i.04130!$E$46-i.04130!$E$40-i.04130!$E$39)*i.04166a!E$70),0)</f>
        <v>0</v>
      </c>
    </row>
    <row r="82" spans="1:23" outlineLevel="1" x14ac:dyDescent="0.25">
      <c r="A82" s="1316" t="s">
        <v>1313</v>
      </c>
      <c r="B82" s="574"/>
      <c r="C82" s="567">
        <v>74</v>
      </c>
      <c r="D82" s="684"/>
      <c r="E82" s="568"/>
      <c r="F82" s="569">
        <f>IF(i.04166a!D82&gt;((i.04130!$E$46-i.04130!$E$39-i.04130!$E$40)*i.04166a!E$70),(i.04166a!D82-(i.04130!$E$46-i.04130!$E$40-i.04130!$E$39)*i.04166a!E$70),0)</f>
        <v>0</v>
      </c>
    </row>
    <row r="83" spans="1:23" outlineLevel="1" x14ac:dyDescent="0.25">
      <c r="A83" s="1316" t="s">
        <v>1314</v>
      </c>
      <c r="B83" s="574"/>
      <c r="C83" s="567">
        <v>75</v>
      </c>
      <c r="D83" s="684"/>
      <c r="E83" s="568"/>
      <c r="F83" s="569">
        <f>IF(i.04166a!D83&gt;((i.04130!$E$46-i.04130!$E$39-i.04130!$E$40)*i.04166a!E$70),(i.04166a!D83-(i.04130!$E$46-i.04130!$E$40-i.04130!$E$39)*i.04166a!E$70),0)</f>
        <v>0</v>
      </c>
    </row>
    <row r="84" spans="1:23" outlineLevel="1" x14ac:dyDescent="0.25">
      <c r="A84" s="1316" t="s">
        <v>1315</v>
      </c>
      <c r="B84" s="574"/>
      <c r="C84" s="567">
        <v>76</v>
      </c>
      <c r="D84" s="684"/>
      <c r="E84" s="568"/>
      <c r="F84" s="569">
        <f>IF(i.04166a!D84&gt;((i.04130!$E$46-i.04130!$E$39-i.04130!$E$40)*i.04166a!E$70),(i.04166a!D84-(i.04130!$E$46-i.04130!$E$40-i.04130!$E$39)*i.04166a!E$70),0)</f>
        <v>0</v>
      </c>
    </row>
    <row r="85" spans="1:23" outlineLevel="1" x14ac:dyDescent="0.25">
      <c r="A85" s="1316" t="s">
        <v>1316</v>
      </c>
      <c r="B85" s="574"/>
      <c r="C85" s="567">
        <v>77</v>
      </c>
      <c r="D85" s="684"/>
      <c r="E85" s="568"/>
      <c r="F85" s="569">
        <f>IF(i.04166a!D85&gt;((i.04130!$E$46-i.04130!$E$39-i.04130!$E$40)*i.04166a!E$70),(i.04166a!D85-(i.04130!$E$46-i.04130!$E$40-i.04130!$E$39)*i.04166a!E$70),0)</f>
        <v>0</v>
      </c>
    </row>
    <row r="86" spans="1:23" outlineLevel="1" x14ac:dyDescent="0.25">
      <c r="A86" s="1316" t="s">
        <v>1317</v>
      </c>
      <c r="B86" s="574"/>
      <c r="C86" s="567">
        <v>78</v>
      </c>
      <c r="D86" s="684"/>
      <c r="E86" s="568"/>
      <c r="F86" s="569">
        <f>IF(i.04166a!D86&gt;((i.04130!$E$46-i.04130!$E$39-i.04130!$E$40)*i.04166a!E$70),(i.04166a!D86-(i.04130!$E$46-i.04130!$E$40-i.04130!$E$39)*i.04166a!E$70),0)</f>
        <v>0</v>
      </c>
    </row>
    <row r="87" spans="1:23" outlineLevel="1" x14ac:dyDescent="0.25">
      <c r="A87" s="1316" t="s">
        <v>1318</v>
      </c>
      <c r="B87" s="574"/>
      <c r="C87" s="567">
        <v>79</v>
      </c>
      <c r="D87" s="684"/>
      <c r="E87" s="568"/>
      <c r="F87" s="569">
        <f>IF(i.04166a!D87&gt;((i.04130!$E$46-i.04130!$E$39-i.04130!$E$40)*i.04166a!E$70),(i.04166a!D87-(i.04130!$E$46-i.04130!$E$40-i.04130!$E$39)*i.04166a!E$70),0)</f>
        <v>0</v>
      </c>
    </row>
    <row r="88" spans="1:23" outlineLevel="1" x14ac:dyDescent="0.25">
      <c r="A88" s="1316" t="s">
        <v>1319</v>
      </c>
      <c r="B88" s="574"/>
      <c r="C88" s="567">
        <v>80</v>
      </c>
      <c r="D88" s="684"/>
      <c r="E88" s="568"/>
      <c r="F88" s="569">
        <f>IF(i.04166a!D88&gt;((i.04130!$E$46-i.04130!$E$39-i.04130!$E$40)*i.04166a!E$70),(i.04166a!D88-(i.04130!$E$46-i.04130!$E$40-i.04130!$E$39)*i.04166a!E$70),0)</f>
        <v>0</v>
      </c>
    </row>
    <row r="89" spans="1:23" outlineLevel="1" x14ac:dyDescent="0.25">
      <c r="A89" s="1316" t="s">
        <v>1320</v>
      </c>
      <c r="B89" s="574"/>
      <c r="C89" s="567">
        <v>81</v>
      </c>
      <c r="D89" s="684"/>
      <c r="E89" s="568"/>
      <c r="F89" s="569">
        <f>IF(i.04166a!D89&gt;((i.04130!$E$46-i.04130!$E$39-i.04130!$E$40)*i.04166a!E$70),(i.04166a!D89-(i.04130!$E$46-i.04130!$E$40-i.04130!$E$39)*i.04166a!E$70),0)</f>
        <v>0</v>
      </c>
    </row>
    <row r="90" spans="1:23" outlineLevel="1" x14ac:dyDescent="0.25">
      <c r="A90" s="1316" t="s">
        <v>1321</v>
      </c>
      <c r="B90" s="574"/>
      <c r="C90" s="567">
        <v>82</v>
      </c>
      <c r="D90" s="662"/>
      <c r="E90" s="568"/>
      <c r="F90" s="569">
        <f>IF(i.04166a!D90&gt;((i.04130!$E$46-i.04130!$E$39-i.04130!$E$40)*i.04166a!E$70),(i.04166a!D90-(i.04130!$E$46-i.04130!$E$40-i.04130!$E$39)*i.04166a!E$70),0)</f>
        <v>0</v>
      </c>
      <c r="W90" s="784"/>
    </row>
    <row r="91" spans="1:23" outlineLevel="1" x14ac:dyDescent="0.25">
      <c r="A91" s="1316" t="s">
        <v>1322</v>
      </c>
      <c r="B91" s="574"/>
      <c r="C91" s="567">
        <v>83</v>
      </c>
      <c r="D91" s="684"/>
      <c r="E91" s="568"/>
      <c r="F91" s="569">
        <f>IF(i.04166a!D91&gt;((i.04130!$E$46-i.04130!$E$39-i.04130!$E$40)*i.04166a!E$70),(i.04166a!D91-(i.04130!$E$46-i.04130!$E$40-i.04130!$E$39)*i.04166a!E$70),0)</f>
        <v>0</v>
      </c>
    </row>
    <row r="92" spans="1:23" outlineLevel="1" x14ac:dyDescent="0.25">
      <c r="A92" s="1316" t="s">
        <v>1323</v>
      </c>
      <c r="B92" s="574"/>
      <c r="C92" s="567">
        <v>84</v>
      </c>
      <c r="D92" s="684"/>
      <c r="E92" s="568"/>
      <c r="F92" s="569">
        <f>IF(i.04166a!D92&gt;((i.04130!$E$46-i.04130!$E$39-i.04130!$E$40)*i.04166a!E$70),(i.04166a!D92-(i.04130!$E$46-i.04130!$E$40-i.04130!$E$39)*i.04166a!E$70),0)</f>
        <v>0</v>
      </c>
    </row>
    <row r="93" spans="1:23" outlineLevel="1" x14ac:dyDescent="0.25">
      <c r="A93" s="1316" t="s">
        <v>1324</v>
      </c>
      <c r="B93" s="574"/>
      <c r="C93" s="567">
        <v>85</v>
      </c>
      <c r="D93" s="684"/>
      <c r="E93" s="568"/>
      <c r="F93" s="569">
        <f>IF(i.04166a!D93&gt;((i.04130!$E$46-i.04130!$E$39-i.04130!$E$40)*i.04166a!E$70),(i.04166a!D93-(i.04130!$E$46-i.04130!$E$40-i.04130!$E$39)*i.04166a!E$70),0)</f>
        <v>0</v>
      </c>
    </row>
    <row r="94" spans="1:23" outlineLevel="1" x14ac:dyDescent="0.25">
      <c r="A94" s="1316" t="s">
        <v>1325</v>
      </c>
      <c r="B94" s="574"/>
      <c r="C94" s="567">
        <v>86</v>
      </c>
      <c r="D94" s="684"/>
      <c r="E94" s="568"/>
      <c r="F94" s="569">
        <f>IF(i.04166a!D94&gt;((i.04130!$E$46-i.04130!$E$39-i.04130!$E$40)*i.04166a!E$70),(i.04166a!D94-(i.04130!$E$46-i.04130!$E$40-i.04130!$E$39)*i.04166a!E$70),0)</f>
        <v>0</v>
      </c>
    </row>
    <row r="95" spans="1:23" outlineLevel="1" x14ac:dyDescent="0.25">
      <c r="A95" s="1316" t="s">
        <v>1326</v>
      </c>
      <c r="B95" s="574"/>
      <c r="C95" s="567">
        <v>87</v>
      </c>
      <c r="D95" s="684"/>
      <c r="E95" s="568"/>
      <c r="F95" s="569">
        <f>IF(i.04166a!D95&gt;((i.04130!$E$46-i.04130!$E$39-i.04130!$E$40)*i.04166a!E$70),(i.04166a!D95-(i.04130!$E$46-i.04130!$E$40-i.04130!$E$39)*i.04166a!E$70),0)</f>
        <v>0</v>
      </c>
    </row>
    <row r="96" spans="1:23" outlineLevel="1" x14ac:dyDescent="0.25">
      <c r="A96" s="1316" t="s">
        <v>1327</v>
      </c>
      <c r="B96" s="661"/>
      <c r="C96" s="567">
        <v>88</v>
      </c>
      <c r="D96" s="662"/>
      <c r="E96" s="568"/>
      <c r="F96" s="569">
        <f>IF(i.04166a!D96&gt;((i.04130!$E$46-i.04130!$E$39-i.04130!$E$40)*i.04166a!E$70),(i.04166a!D96-(i.04130!$E$46-i.04130!$E$40-i.04130!$E$39)*i.04166a!E$70),0)</f>
        <v>0</v>
      </c>
    </row>
    <row r="97" spans="1:7" outlineLevel="1" x14ac:dyDescent="0.25">
      <c r="A97" s="1316" t="s">
        <v>1328</v>
      </c>
      <c r="B97" s="660"/>
      <c r="C97" s="567">
        <v>89</v>
      </c>
      <c r="D97" s="684"/>
      <c r="E97" s="568"/>
      <c r="F97" s="569">
        <f>IF(i.04166a!D97&gt;((i.04130!$E$46-i.04130!$E$39-i.04130!$E$40)*i.04166a!E$70),(i.04166a!D97-(i.04130!$E$46-i.04130!$E$40-i.04130!$E$39)*i.04166a!E$70),0)</f>
        <v>0</v>
      </c>
    </row>
    <row r="98" spans="1:7" outlineLevel="1" x14ac:dyDescent="0.25">
      <c r="A98" s="1316" t="s">
        <v>1329</v>
      </c>
      <c r="B98" s="660"/>
      <c r="C98" s="567">
        <v>90</v>
      </c>
      <c r="D98" s="684"/>
      <c r="E98" s="568"/>
      <c r="F98" s="569">
        <f>IF(i.04166a!D98&gt;((i.04130!$E$46-i.04130!$E$39-i.04130!$E$40)*i.04166a!E$70),(i.04166a!D98-(i.04130!$E$46-i.04130!$E$40-i.04130!$E$39)*i.04166a!E$70),0)</f>
        <v>0</v>
      </c>
    </row>
    <row r="99" spans="1:7" outlineLevel="1" x14ac:dyDescent="0.25">
      <c r="A99" s="1316" t="s">
        <v>1330</v>
      </c>
      <c r="B99" s="660"/>
      <c r="C99" s="567">
        <v>91</v>
      </c>
      <c r="D99" s="684"/>
      <c r="E99" s="568"/>
      <c r="F99" s="569">
        <f>IF(i.04166a!D99&gt;((i.04130!$E$46-i.04130!$E$39-i.04130!$E$40)*i.04166a!E$70),(i.04166a!D99-(i.04130!$E$46-i.04130!$E$40-i.04130!$E$39)*i.04166a!E$70),0)</f>
        <v>0</v>
      </c>
    </row>
    <row r="100" spans="1:7" outlineLevel="1" x14ac:dyDescent="0.25">
      <c r="A100" s="1316" t="s">
        <v>1331</v>
      </c>
      <c r="B100" s="660"/>
      <c r="C100" s="567">
        <v>92</v>
      </c>
      <c r="D100" s="684"/>
      <c r="E100" s="568"/>
      <c r="F100" s="569">
        <f>IF(i.04166a!D100&gt;((i.04130!$E$46-i.04130!$E$39-i.04130!$E$40)*i.04166a!E$70),(i.04166a!D100-(i.04130!$E$46-i.04130!$E$40-i.04130!$E$39)*i.04166a!E$70),0)</f>
        <v>0</v>
      </c>
    </row>
    <row r="101" spans="1:7" ht="15.75" outlineLevel="1" thickBot="1" x14ac:dyDescent="0.3">
      <c r="A101" s="1326" t="s">
        <v>1332</v>
      </c>
      <c r="B101" s="575" t="s">
        <v>213</v>
      </c>
      <c r="C101" s="567">
        <v>93</v>
      </c>
      <c r="D101" s="664"/>
      <c r="E101" s="571"/>
      <c r="F101" s="576"/>
    </row>
    <row r="102" spans="1:7" ht="15.75" thickBot="1" x14ac:dyDescent="0.3">
      <c r="A102" s="1314">
        <v>7</v>
      </c>
      <c r="B102" s="581" t="s">
        <v>1025</v>
      </c>
      <c r="C102" s="572">
        <v>94</v>
      </c>
      <c r="D102" s="685">
        <f>i.04155в!N10</f>
        <v>0</v>
      </c>
      <c r="E102" s="582">
        <v>1</v>
      </c>
      <c r="F102" s="583">
        <v>0</v>
      </c>
    </row>
    <row r="103" spans="1:7" ht="15.75" thickBot="1" x14ac:dyDescent="0.3">
      <c r="A103" s="1314">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1333</v>
      </c>
      <c r="C104" s="572">
        <v>96</v>
      </c>
      <c r="D104" s="677">
        <f>SUM(D105:D120)</f>
        <v>0</v>
      </c>
      <c r="E104" s="564">
        <v>0.15</v>
      </c>
      <c r="F104" s="565">
        <f>SUM(F105:F120)</f>
        <v>0</v>
      </c>
      <c r="G104" s="1378" t="str">
        <f>IF(D104=(i.04155в!N94+i.04155в!N115),"",D104-(i.04155в!N94+i.04155в!N115))</f>
        <v/>
      </c>
    </row>
    <row r="105" spans="1:7" outlineLevel="1" x14ac:dyDescent="0.25">
      <c r="A105" s="1316" t="s">
        <v>2113</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2114</v>
      </c>
      <c r="B107" s="574"/>
      <c r="C107" s="567">
        <v>99</v>
      </c>
      <c r="D107" s="680"/>
      <c r="E107" s="568"/>
      <c r="F107" s="569">
        <f>IF(i.04166a!D107&gt;((i.04130!$E$46-i.04130!$E$39-i.04130!$E$40)*i.04166a!E$104),(i.04166a!D107-(i.04130!$E$46-i.04130!$E$40-i.04130!$E$39)*i.04166a!E$104),0)</f>
        <v>0</v>
      </c>
    </row>
    <row r="108" spans="1:7" outlineLevel="1" x14ac:dyDescent="0.25">
      <c r="A108" s="1316" t="s">
        <v>2115</v>
      </c>
      <c r="B108" s="574"/>
      <c r="C108" s="567">
        <v>100</v>
      </c>
      <c r="D108" s="680"/>
      <c r="E108" s="568"/>
      <c r="F108" s="569">
        <f>IF(i.04166a!D108&gt;((i.04130!$E$46-i.04130!$E$39-i.04130!$E$40)*i.04166a!E$104),(i.04166a!D108-(i.04130!$E$46-i.04130!$E$40-i.04130!$E$39)*i.04166a!E$104),0)</f>
        <v>0</v>
      </c>
    </row>
    <row r="109" spans="1:7" outlineLevel="1" x14ac:dyDescent="0.25">
      <c r="A109" s="1316" t="s">
        <v>2116</v>
      </c>
      <c r="B109" s="574"/>
      <c r="C109" s="567">
        <v>101</v>
      </c>
      <c r="D109" s="680"/>
      <c r="E109" s="568"/>
      <c r="F109" s="569">
        <f>IF(i.04166a!D109&gt;((i.04130!$E$46-i.04130!$E$39-i.04130!$E$40)*i.04166a!E$104),(i.04166a!D109-(i.04130!$E$46-i.04130!$E$40-i.04130!$E$39)*i.04166a!E$104),0)</f>
        <v>0</v>
      </c>
    </row>
    <row r="110" spans="1:7" outlineLevel="1" x14ac:dyDescent="0.25">
      <c r="A110" s="1316" t="s">
        <v>2117</v>
      </c>
      <c r="B110" s="574"/>
      <c r="C110" s="567">
        <v>102</v>
      </c>
      <c r="D110" s="680"/>
      <c r="E110" s="568"/>
      <c r="F110" s="569">
        <f>IF(i.04166a!D110&gt;((i.04130!$E$46-i.04130!$E$39-i.04130!$E$40)*i.04166a!E$104),(i.04166a!D110-(i.04130!$E$46-i.04130!$E$40-i.04130!$E$39)*i.04166a!E$104),0)</f>
        <v>0</v>
      </c>
    </row>
    <row r="111" spans="1:7" outlineLevel="1" x14ac:dyDescent="0.25">
      <c r="A111" s="1316" t="s">
        <v>2118</v>
      </c>
      <c r="B111" s="574"/>
      <c r="C111" s="567">
        <v>103</v>
      </c>
      <c r="D111" s="680"/>
      <c r="E111" s="568"/>
      <c r="F111" s="569">
        <f>IF(i.04166a!D111&gt;((i.04130!$E$46-i.04130!$E$39-i.04130!$E$40)*i.04166a!E$104),(i.04166a!D111-(i.04130!$E$46-i.04130!$E$40-i.04130!$E$39)*i.04166a!E$104),0)</f>
        <v>0</v>
      </c>
    </row>
    <row r="112" spans="1:7" outlineLevel="1" x14ac:dyDescent="0.25">
      <c r="A112" s="1316" t="s">
        <v>2119</v>
      </c>
      <c r="B112" s="574"/>
      <c r="C112" s="567">
        <v>104</v>
      </c>
      <c r="D112" s="680"/>
      <c r="E112" s="568"/>
      <c r="F112" s="569">
        <f>IF(i.04166a!D112&gt;((i.04130!$E$46-i.04130!$E$39-i.04130!$E$40)*i.04166a!E$104),(i.04166a!D112-(i.04130!$E$46-i.04130!$E$40-i.04130!$E$39)*i.04166a!E$104),0)</f>
        <v>0</v>
      </c>
    </row>
    <row r="113" spans="1:7" outlineLevel="1" x14ac:dyDescent="0.25">
      <c r="A113" s="1316" t="s">
        <v>2120</v>
      </c>
      <c r="B113" s="574"/>
      <c r="C113" s="567">
        <v>105</v>
      </c>
      <c r="D113" s="680"/>
      <c r="E113" s="568"/>
      <c r="F113" s="569">
        <f>IF(i.04166a!D113&gt;((i.04130!$E$46-i.04130!$E$39-i.04130!$E$40)*i.04166a!E$104),(i.04166a!D113-(i.04130!$E$46-i.04130!$E$40-i.04130!$E$39)*i.04166a!E$104),0)</f>
        <v>0</v>
      </c>
    </row>
    <row r="114" spans="1:7" outlineLevel="1" x14ac:dyDescent="0.25">
      <c r="A114" s="1316" t="s">
        <v>2121</v>
      </c>
      <c r="B114" s="574"/>
      <c r="C114" s="567">
        <v>106</v>
      </c>
      <c r="D114" s="680"/>
      <c r="E114" s="568"/>
      <c r="F114" s="569">
        <f>IF(i.04166a!D114&gt;((i.04130!$E$46-i.04130!$E$39-i.04130!$E$40)*i.04166a!E$104),(i.04166a!D114-(i.04130!$E$46-i.04130!$E$40-i.04130!$E$39)*i.04166a!E$104),0)</f>
        <v>0</v>
      </c>
    </row>
    <row r="115" spans="1:7" outlineLevel="1" x14ac:dyDescent="0.25">
      <c r="A115" s="1316" t="s">
        <v>2122</v>
      </c>
      <c r="B115" s="574"/>
      <c r="C115" s="567">
        <v>107</v>
      </c>
      <c r="D115" s="680"/>
      <c r="E115" s="568"/>
      <c r="F115" s="569">
        <f>IF(i.04166a!D115&gt;((i.04130!$E$46-i.04130!$E$39-i.04130!$E$40)*i.04166a!E$104),(i.04166a!D115-(i.04130!$E$46-i.04130!$E$40-i.04130!$E$39)*i.04166a!E$104),0)</f>
        <v>0</v>
      </c>
    </row>
    <row r="116" spans="1:7" outlineLevel="1" x14ac:dyDescent="0.25">
      <c r="A116" s="1316" t="s">
        <v>2123</v>
      </c>
      <c r="B116" s="574"/>
      <c r="C116" s="567">
        <v>108</v>
      </c>
      <c r="D116" s="680"/>
      <c r="E116" s="568"/>
      <c r="F116" s="569">
        <f>IF(i.04166a!D116&gt;((i.04130!$E$46-i.04130!$E$39-i.04130!$E$40)*i.04166a!E$104),(i.04166a!D116-(i.04130!$E$46-i.04130!$E$40-i.04130!$E$39)*i.04166a!E$104),0)</f>
        <v>0</v>
      </c>
    </row>
    <row r="117" spans="1:7" outlineLevel="1" x14ac:dyDescent="0.25">
      <c r="A117" s="1316" t="s">
        <v>2124</v>
      </c>
      <c r="B117" s="574"/>
      <c r="C117" s="567">
        <v>109</v>
      </c>
      <c r="D117" s="680"/>
      <c r="E117" s="568"/>
      <c r="F117" s="569">
        <f>IF(i.04166a!D117&gt;((i.04130!$E$46-i.04130!$E$39-i.04130!$E$40)*i.04166a!E$104),(i.04166a!D117-(i.04130!$E$46-i.04130!$E$40-i.04130!$E$39)*i.04166a!E$104),0)</f>
        <v>0</v>
      </c>
    </row>
    <row r="118" spans="1:7" outlineLevel="1" x14ac:dyDescent="0.25">
      <c r="A118" s="1316" t="s">
        <v>2125</v>
      </c>
      <c r="B118" s="574"/>
      <c r="C118" s="567">
        <v>110</v>
      </c>
      <c r="D118" s="680"/>
      <c r="E118" s="568"/>
      <c r="F118" s="569">
        <f>IF(i.04166a!D118&gt;((i.04130!$E$46-i.04130!$E$39-i.04130!$E$40)*i.04166a!E$104),(i.04166a!D118-(i.04130!$E$46-i.04130!$E$40-i.04130!$E$39)*i.04166a!E$104),0)</f>
        <v>0</v>
      </c>
    </row>
    <row r="119" spans="1:7" outlineLevel="1" x14ac:dyDescent="0.25">
      <c r="A119" s="1316" t="s">
        <v>2126</v>
      </c>
      <c r="B119" s="574"/>
      <c r="C119" s="567">
        <v>111</v>
      </c>
      <c r="D119" s="680"/>
      <c r="E119" s="568"/>
      <c r="F119" s="569">
        <f>IF(i.04166a!D119&gt;((i.04130!$E$46-i.04130!$E$39-i.04130!$E$40)*i.04166a!E$104),(i.04166a!D119-(i.04130!$E$46-i.04130!$E$40-i.04130!$E$39)*i.04166a!E$104),0)</f>
        <v>0</v>
      </c>
    </row>
    <row r="120" spans="1:7" ht="15.75" outlineLevel="1" thickBot="1" x14ac:dyDescent="0.3">
      <c r="A120" s="1316" t="s">
        <v>2127</v>
      </c>
      <c r="B120" s="575" t="s">
        <v>213</v>
      </c>
      <c r="C120" s="567">
        <v>112</v>
      </c>
      <c r="D120" s="681"/>
      <c r="E120" s="571"/>
      <c r="F120" s="584"/>
    </row>
    <row r="121" spans="1:7" x14ac:dyDescent="0.25">
      <c r="A121" s="1318">
        <v>10</v>
      </c>
      <c r="B121" s="562" t="s">
        <v>1341</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1334</v>
      </c>
      <c r="B131" s="574"/>
      <c r="C131" s="567">
        <v>123</v>
      </c>
      <c r="D131" s="680"/>
      <c r="E131" s="585"/>
      <c r="F131" s="569">
        <f>IF(i.04166a!D131&gt;((i.04130!$E$46-i.04130!$E$39-i.04130!$E$40)*i.04166a!E$121),(i.04166a!D131-(i.04130!$E$46-i.04130!$E$40-i.04130!$E$39)*i.04166a!E$121),0)</f>
        <v>0</v>
      </c>
    </row>
    <row r="132" spans="1:7" outlineLevel="1" x14ac:dyDescent="0.25">
      <c r="A132" s="1316" t="s">
        <v>1335</v>
      </c>
      <c r="B132" s="574"/>
      <c r="C132" s="567">
        <v>124</v>
      </c>
      <c r="D132" s="680"/>
      <c r="E132" s="585"/>
      <c r="F132" s="569">
        <f>IF(i.04166a!D132&gt;((i.04130!$E$46-i.04130!$E$39-i.04130!$E$40)*i.04166a!E$121),(i.04166a!D132-(i.04130!$E$46-i.04130!$E$40-i.04130!$E$39)*i.04166a!E$121),0)</f>
        <v>0</v>
      </c>
    </row>
    <row r="133" spans="1:7" outlineLevel="1" x14ac:dyDescent="0.25">
      <c r="A133" s="1316" t="s">
        <v>1336</v>
      </c>
      <c r="B133" s="574"/>
      <c r="C133" s="567">
        <v>125</v>
      </c>
      <c r="D133" s="680"/>
      <c r="E133" s="585"/>
      <c r="F133" s="569">
        <f>IF(i.04166a!D133&gt;((i.04130!$E$46-i.04130!$E$39-i.04130!$E$40)*i.04166a!E$121),(i.04166a!D133-(i.04130!$E$46-i.04130!$E$40-i.04130!$E$39)*i.04166a!E$121),0)</f>
        <v>0</v>
      </c>
    </row>
    <row r="134" spans="1:7" outlineLevel="1" x14ac:dyDescent="0.25">
      <c r="A134" s="1316" t="s">
        <v>1337</v>
      </c>
      <c r="B134" s="574"/>
      <c r="C134" s="567">
        <v>126</v>
      </c>
      <c r="D134" s="680"/>
      <c r="E134" s="585"/>
      <c r="F134" s="569">
        <f>IF(i.04166a!D134&gt;((i.04130!$E$46-i.04130!$E$39-i.04130!$E$40)*i.04166a!E$121),(i.04166a!D134-(i.04130!$E$46-i.04130!$E$40-i.04130!$E$39)*i.04166a!E$121),0)</f>
        <v>0</v>
      </c>
    </row>
    <row r="135" spans="1:7" outlineLevel="1" x14ac:dyDescent="0.25">
      <c r="A135" s="1316" t="s">
        <v>1338</v>
      </c>
      <c r="B135" s="574"/>
      <c r="C135" s="567">
        <v>127</v>
      </c>
      <c r="D135" s="680"/>
      <c r="E135" s="585"/>
      <c r="F135" s="569">
        <f>IF(i.04166a!D135&gt;((i.04130!$E$46-i.04130!$E$39-i.04130!$E$40)*i.04166a!E$121),(i.04166a!D135-(i.04130!$E$46-i.04130!$E$40-i.04130!$E$39)*i.04166a!E$121),0)</f>
        <v>0</v>
      </c>
    </row>
    <row r="136" spans="1:7" outlineLevel="1" x14ac:dyDescent="0.25">
      <c r="A136" s="1316" t="s">
        <v>1339</v>
      </c>
      <c r="B136" s="574"/>
      <c r="C136" s="567">
        <v>128</v>
      </c>
      <c r="D136" s="680"/>
      <c r="E136" s="585"/>
      <c r="F136" s="569">
        <f>IF(i.04166a!D136&gt;((i.04130!$E$46-i.04130!$E$39-i.04130!$E$40)*i.04166a!E$121),(i.04166a!D136-(i.04130!$E$46-i.04130!$E$40-i.04130!$E$39)*i.04166a!E$121),0)</f>
        <v>0</v>
      </c>
    </row>
    <row r="137" spans="1:7" ht="15.75" outlineLevel="1" thickBot="1" x14ac:dyDescent="0.3">
      <c r="A137" s="1316" t="s">
        <v>1340</v>
      </c>
      <c r="B137" s="575" t="s">
        <v>213</v>
      </c>
      <c r="C137" s="567">
        <v>129</v>
      </c>
      <c r="D137" s="681"/>
      <c r="E137" s="586"/>
      <c r="F137" s="584"/>
    </row>
    <row r="138" spans="1:7" x14ac:dyDescent="0.25">
      <c r="A138" s="1318">
        <v>11</v>
      </c>
      <c r="B138" s="562" t="s">
        <v>1357</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1342</v>
      </c>
      <c r="B140" s="587"/>
      <c r="C140" s="567">
        <v>132</v>
      </c>
      <c r="D140" s="686"/>
      <c r="E140" s="568"/>
      <c r="F140" s="569">
        <f>IF(i.04166a!D140&gt;((i.04130!$E$46-i.04130!$E$39-i.04130!$E$40)*i.04166a!E$138),(i.04166a!D140-(i.04130!$E$46-i.04130!$E$40-i.04130!$E$39)*i.04166a!E$138),0)</f>
        <v>0</v>
      </c>
    </row>
    <row r="141" spans="1:7" outlineLevel="1" x14ac:dyDescent="0.25">
      <c r="A141" s="1319" t="s">
        <v>1343</v>
      </c>
      <c r="B141" s="587"/>
      <c r="C141" s="567">
        <v>133</v>
      </c>
      <c r="D141" s="687"/>
      <c r="E141" s="568"/>
      <c r="F141" s="569">
        <f>IF(i.04166a!D141&gt;((i.04130!$E$46-i.04130!$E$39-i.04130!$E$40)*i.04166a!E$138),(i.04166a!D141-(i.04130!$E$46-i.04130!$E$40-i.04130!$E$39)*i.04166a!E$138),0)</f>
        <v>0</v>
      </c>
    </row>
    <row r="142" spans="1:7" outlineLevel="1" x14ac:dyDescent="0.25">
      <c r="A142" s="1319" t="s">
        <v>1344</v>
      </c>
      <c r="B142" s="587"/>
      <c r="C142" s="567">
        <v>134</v>
      </c>
      <c r="D142" s="687"/>
      <c r="E142" s="568"/>
      <c r="F142" s="569">
        <f>IF(i.04166a!D142&gt;((i.04130!$E$46-i.04130!$E$39-i.04130!$E$40)*i.04166a!E$138),(i.04166a!D142-(i.04130!$E$46-i.04130!$E$40-i.04130!$E$39)*i.04166a!E$138),0)</f>
        <v>0</v>
      </c>
    </row>
    <row r="143" spans="1:7" outlineLevel="1" x14ac:dyDescent="0.25">
      <c r="A143" s="1319" t="s">
        <v>1345</v>
      </c>
      <c r="B143" s="587"/>
      <c r="C143" s="567">
        <v>135</v>
      </c>
      <c r="D143" s="687"/>
      <c r="E143" s="568"/>
      <c r="F143" s="569">
        <f>IF(i.04166a!D143&gt;((i.04130!$E$46-i.04130!$E$39-i.04130!$E$40)*i.04166a!E$138),(i.04166a!D143-(i.04130!$E$46-i.04130!$E$40-i.04130!$E$39)*i.04166a!E$138),0)</f>
        <v>0</v>
      </c>
    </row>
    <row r="144" spans="1:7" outlineLevel="1" x14ac:dyDescent="0.25">
      <c r="A144" s="1319" t="s">
        <v>1346</v>
      </c>
      <c r="B144" s="587"/>
      <c r="C144" s="567">
        <v>136</v>
      </c>
      <c r="D144" s="687"/>
      <c r="E144" s="568"/>
      <c r="F144" s="569">
        <f>IF(i.04166a!D144&gt;((i.04130!$E$46-i.04130!$E$39-i.04130!$E$40)*i.04166a!E$138),(i.04166a!D144-(i.04130!$E$46-i.04130!$E$40-i.04130!$E$39)*i.04166a!E$138),0)</f>
        <v>0</v>
      </c>
    </row>
    <row r="145" spans="1:7" outlineLevel="1" x14ac:dyDescent="0.25">
      <c r="A145" s="1319" t="s">
        <v>1347</v>
      </c>
      <c r="B145" s="587"/>
      <c r="C145" s="567">
        <v>137</v>
      </c>
      <c r="D145" s="687"/>
      <c r="E145" s="568"/>
      <c r="F145" s="569">
        <f>IF(i.04166a!D145&gt;((i.04130!$E$46-i.04130!$E$39-i.04130!$E$40)*i.04166a!E$138),(i.04166a!D145-(i.04130!$E$46-i.04130!$E$40-i.04130!$E$39)*i.04166a!E$138),0)</f>
        <v>0</v>
      </c>
    </row>
    <row r="146" spans="1:7" outlineLevel="1" x14ac:dyDescent="0.25">
      <c r="A146" s="1319" t="s">
        <v>1348</v>
      </c>
      <c r="B146" s="587"/>
      <c r="C146" s="567">
        <v>138</v>
      </c>
      <c r="D146" s="687"/>
      <c r="E146" s="568"/>
      <c r="F146" s="569">
        <f>IF(i.04166a!D146&gt;((i.04130!$E$46-i.04130!$E$39-i.04130!$E$40)*i.04166a!E$138),(i.04166a!D146-(i.04130!$E$46-i.04130!$E$40-i.04130!$E$39)*i.04166a!E$138),0)</f>
        <v>0</v>
      </c>
    </row>
    <row r="147" spans="1:7" outlineLevel="1" x14ac:dyDescent="0.25">
      <c r="A147" s="1319" t="s">
        <v>1349</v>
      </c>
      <c r="B147" s="587"/>
      <c r="C147" s="567">
        <v>139</v>
      </c>
      <c r="D147" s="687"/>
      <c r="E147" s="568"/>
      <c r="F147" s="569">
        <f>IF(i.04166a!D147&gt;((i.04130!$E$46-i.04130!$E$39-i.04130!$E$40)*i.04166a!E$138),(i.04166a!D147-(i.04130!$E$46-i.04130!$E$40-i.04130!$E$39)*i.04166a!E$138),0)</f>
        <v>0</v>
      </c>
    </row>
    <row r="148" spans="1:7" outlineLevel="1" x14ac:dyDescent="0.25">
      <c r="A148" s="1319" t="s">
        <v>1350</v>
      </c>
      <c r="B148" s="587"/>
      <c r="C148" s="567">
        <v>140</v>
      </c>
      <c r="D148" s="687"/>
      <c r="E148" s="568"/>
      <c r="F148" s="569">
        <f>IF(i.04166a!D148&gt;((i.04130!$E$46-i.04130!$E$39-i.04130!$E$40)*i.04166a!E$138),(i.04166a!D148-(i.04130!$E$46-i.04130!$E$40-i.04130!$E$39)*i.04166a!E$138),0)</f>
        <v>0</v>
      </c>
    </row>
    <row r="149" spans="1:7" outlineLevel="1" x14ac:dyDescent="0.25">
      <c r="A149" s="1319" t="s">
        <v>1351</v>
      </c>
      <c r="B149" s="587"/>
      <c r="C149" s="567">
        <v>141</v>
      </c>
      <c r="D149" s="687"/>
      <c r="E149" s="568"/>
      <c r="F149" s="569">
        <f>IF(i.04166a!D149&gt;((i.04130!$E$46-i.04130!$E$39-i.04130!$E$40)*i.04166a!E$138),(i.04166a!D149-(i.04130!$E$46-i.04130!$E$40-i.04130!$E$39)*i.04166a!E$138),0)</f>
        <v>0</v>
      </c>
    </row>
    <row r="150" spans="1:7" outlineLevel="1" x14ac:dyDescent="0.25">
      <c r="A150" s="1319" t="s">
        <v>1352</v>
      </c>
      <c r="B150" s="587"/>
      <c r="C150" s="567">
        <v>142</v>
      </c>
      <c r="D150" s="687"/>
      <c r="E150" s="568"/>
      <c r="F150" s="569">
        <f>IF(i.04166a!D150&gt;((i.04130!$E$46-i.04130!$E$39-i.04130!$E$40)*i.04166a!E$138),(i.04166a!D150-(i.04130!$E$46-i.04130!$E$40-i.04130!$E$39)*i.04166a!E$138),0)</f>
        <v>0</v>
      </c>
    </row>
    <row r="151" spans="1:7" outlineLevel="1" x14ac:dyDescent="0.25">
      <c r="A151" s="1319" t="s">
        <v>1353</v>
      </c>
      <c r="B151" s="587"/>
      <c r="C151" s="567">
        <v>143</v>
      </c>
      <c r="D151" s="687"/>
      <c r="E151" s="568"/>
      <c r="F151" s="569">
        <f>IF(i.04166a!D151&gt;((i.04130!$E$46-i.04130!$E$39-i.04130!$E$40)*i.04166a!E$138),(i.04166a!D151-(i.04130!$E$46-i.04130!$E$40-i.04130!$E$39)*i.04166a!E$138),0)</f>
        <v>0</v>
      </c>
    </row>
    <row r="152" spans="1:7" outlineLevel="1" x14ac:dyDescent="0.25">
      <c r="A152" s="1319" t="s">
        <v>1354</v>
      </c>
      <c r="B152" s="587"/>
      <c r="C152" s="567">
        <v>144</v>
      </c>
      <c r="D152" s="687"/>
      <c r="E152" s="568"/>
      <c r="F152" s="569">
        <f>IF(i.04166a!D152&gt;((i.04130!$E$46-i.04130!$E$39-i.04130!$E$40)*i.04166a!E$138),(i.04166a!D152-(i.04130!$E$46-i.04130!$E$40-i.04130!$E$39)*i.04166a!E$138),0)</f>
        <v>0</v>
      </c>
    </row>
    <row r="153" spans="1:7" outlineLevel="1" x14ac:dyDescent="0.25">
      <c r="A153" s="1319" t="s">
        <v>1355</v>
      </c>
      <c r="B153" s="587"/>
      <c r="C153" s="567">
        <v>145</v>
      </c>
      <c r="D153" s="687"/>
      <c r="E153" s="568"/>
      <c r="F153" s="569">
        <f>IF(i.04166a!D153&gt;((i.04130!$E$46-i.04130!$E$39-i.04130!$E$40)*i.04166a!E$138),(i.04166a!D153-(i.04130!$E$46-i.04130!$E$40-i.04130!$E$39)*i.04166a!E$138),0)</f>
        <v>0</v>
      </c>
    </row>
    <row r="154" spans="1:7" outlineLevel="1" x14ac:dyDescent="0.25">
      <c r="A154" s="1319" t="s">
        <v>1356</v>
      </c>
      <c r="B154" s="574"/>
      <c r="C154" s="567">
        <v>146</v>
      </c>
      <c r="D154" s="680"/>
      <c r="E154" s="568"/>
      <c r="F154" s="569">
        <f>IF(i.04166a!D154&gt;((i.04130!$E$46-i.04130!$E$39-i.04130!$E$40)*i.04166a!E$138),(i.04166a!D154-(i.04130!$E$46-i.04130!$E$40-i.04130!$E$39)*i.04166a!E$138),0)</f>
        <v>0</v>
      </c>
    </row>
    <row r="155" spans="1:7" outlineLevel="1" x14ac:dyDescent="0.25">
      <c r="A155" s="1319" t="s">
        <v>2128</v>
      </c>
      <c r="B155" s="574"/>
      <c r="C155" s="567">
        <v>147</v>
      </c>
      <c r="D155" s="680"/>
      <c r="E155" s="568"/>
      <c r="F155" s="569">
        <f>IF(i.04166a!D155&gt;((i.04130!$E$46-i.04130!$E$39-i.04130!$E$40)*i.04166a!E$138),(i.04166a!D155-(i.04130!$E$46-i.04130!$E$40-i.04130!$E$39)*i.04166a!E$138),0)</f>
        <v>0</v>
      </c>
    </row>
    <row r="156" spans="1:7" outlineLevel="1" x14ac:dyDescent="0.25">
      <c r="A156" s="1319" t="s">
        <v>2129</v>
      </c>
      <c r="B156" s="574"/>
      <c r="C156" s="567">
        <v>148</v>
      </c>
      <c r="D156" s="680"/>
      <c r="E156" s="568"/>
      <c r="F156" s="569">
        <f>IF(i.04166a!D156&gt;((i.04130!$E$46-i.04130!$E$39-i.04130!$E$40)*i.04166a!E$138),(i.04166a!D156-(i.04130!$E$46-i.04130!$E$40-i.04130!$E$39)*i.04166a!E$138),0)</f>
        <v>0</v>
      </c>
    </row>
    <row r="157" spans="1:7" outlineLevel="1" x14ac:dyDescent="0.25">
      <c r="A157" s="1319" t="s">
        <v>2130</v>
      </c>
      <c r="B157" s="574"/>
      <c r="C157" s="567">
        <v>149</v>
      </c>
      <c r="D157" s="680"/>
      <c r="E157" s="568"/>
      <c r="F157" s="569">
        <f>IF(i.04166a!D157&gt;((i.04130!$E$46-i.04130!$E$39-i.04130!$E$40)*i.04166a!E$138),(i.04166a!D157-(i.04130!$E$46-i.04130!$E$40-i.04130!$E$39)*i.04166a!E$138),0)</f>
        <v>0</v>
      </c>
    </row>
    <row r="158" spans="1:7" outlineLevel="1" x14ac:dyDescent="0.25">
      <c r="A158" s="1319" t="s">
        <v>2131</v>
      </c>
      <c r="B158" s="574"/>
      <c r="C158" s="567">
        <v>150</v>
      </c>
      <c r="D158" s="680"/>
      <c r="E158" s="568"/>
      <c r="F158" s="569">
        <f>IF(i.04166a!D158&gt;((i.04130!$E$46-i.04130!$E$39-i.04130!$E$40)*i.04166a!E$138),(i.04166a!D158-(i.04130!$E$46-i.04130!$E$40-i.04130!$E$39)*i.04166a!E$138),0)</f>
        <v>0</v>
      </c>
    </row>
    <row r="159" spans="1:7" ht="15.75" outlineLevel="1" thickBot="1" x14ac:dyDescent="0.3">
      <c r="A159" s="1319" t="s">
        <v>2132</v>
      </c>
      <c r="B159" s="575" t="s">
        <v>213</v>
      </c>
      <c r="C159" s="567">
        <v>151</v>
      </c>
      <c r="D159" s="681"/>
      <c r="E159" s="571"/>
      <c r="F159" s="584"/>
    </row>
    <row r="160" spans="1:7" x14ac:dyDescent="0.25">
      <c r="A160" s="1318">
        <v>12</v>
      </c>
      <c r="B160" s="562" t="s">
        <v>1370</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2133</v>
      </c>
      <c r="B162" s="574"/>
      <c r="C162" s="567">
        <v>154</v>
      </c>
      <c r="D162" s="679"/>
      <c r="E162" s="568"/>
      <c r="F162" s="569">
        <f>IF(i.04166a!D162&gt;((i.04130!$E$46-i.04130!$E$39-i.04130!$E$40)*i.04166a!E$160),(i.04166a!D162-(i.04130!$E$46-i.04130!$E$40-i.04130!$E$39)*i.04166a!E$160),0)</f>
        <v>0</v>
      </c>
    </row>
    <row r="163" spans="1:6" outlineLevel="1" x14ac:dyDescent="0.25">
      <c r="A163" s="1316" t="s">
        <v>2134</v>
      </c>
      <c r="B163" s="574"/>
      <c r="C163" s="567">
        <v>155</v>
      </c>
      <c r="D163" s="679"/>
      <c r="E163" s="568"/>
      <c r="F163" s="569">
        <f>IF(i.04166a!D163&gt;((i.04130!$E$46-i.04130!$E$39-i.04130!$E$40)*i.04166a!E$160),(i.04166a!D163-(i.04130!$E$46-i.04130!$E$40-i.04130!$E$39)*i.04166a!E$160),0)</f>
        <v>0</v>
      </c>
    </row>
    <row r="164" spans="1:6" outlineLevel="1" x14ac:dyDescent="0.25">
      <c r="A164" s="1316" t="s">
        <v>2135</v>
      </c>
      <c r="B164" s="574"/>
      <c r="C164" s="567">
        <v>156</v>
      </c>
      <c r="D164" s="679"/>
      <c r="E164" s="568"/>
      <c r="F164" s="569">
        <f>IF(i.04166a!D164&gt;((i.04130!$E$46-i.04130!$E$39-i.04130!$E$40)*i.04166a!E$160),(i.04166a!D164-(i.04130!$E$46-i.04130!$E$40-i.04130!$E$39)*i.04166a!E$160),0)</f>
        <v>0</v>
      </c>
    </row>
    <row r="165" spans="1:6" outlineLevel="1" x14ac:dyDescent="0.25">
      <c r="A165" s="1316" t="s">
        <v>2136</v>
      </c>
      <c r="B165" s="574"/>
      <c r="C165" s="567">
        <v>157</v>
      </c>
      <c r="D165" s="679"/>
      <c r="E165" s="568"/>
      <c r="F165" s="569">
        <f>IF(i.04166a!D165&gt;((i.04130!$E$46-i.04130!$E$39-i.04130!$E$40)*i.04166a!E$160),(i.04166a!D165-(i.04130!$E$46-i.04130!$E$40-i.04130!$E$39)*i.04166a!E$160),0)</f>
        <v>0</v>
      </c>
    </row>
    <row r="166" spans="1:6" outlineLevel="1" x14ac:dyDescent="0.25">
      <c r="A166" s="1316" t="s">
        <v>2137</v>
      </c>
      <c r="B166" s="574"/>
      <c r="C166" s="567">
        <v>158</v>
      </c>
      <c r="D166" s="679"/>
      <c r="E166" s="568"/>
      <c r="F166" s="569">
        <f>IF(i.04166a!D166&gt;((i.04130!$E$46-i.04130!$E$39-i.04130!$E$40)*i.04166a!E$160),(i.04166a!D166-(i.04130!$E$46-i.04130!$E$40-i.04130!$E$39)*i.04166a!E$160),0)</f>
        <v>0</v>
      </c>
    </row>
    <row r="167" spans="1:6" outlineLevel="1" x14ac:dyDescent="0.25">
      <c r="A167" s="1316" t="s">
        <v>2138</v>
      </c>
      <c r="B167" s="574"/>
      <c r="C167" s="567">
        <v>159</v>
      </c>
      <c r="D167" s="679"/>
      <c r="E167" s="568"/>
      <c r="F167" s="569">
        <f>IF(i.04166a!D167&gt;((i.04130!$E$46-i.04130!$E$39-i.04130!$E$40)*i.04166a!E$160),(i.04166a!D167-(i.04130!$E$46-i.04130!$E$40-i.04130!$E$39)*i.04166a!E$160),0)</f>
        <v>0</v>
      </c>
    </row>
    <row r="168" spans="1:6" outlineLevel="1" x14ac:dyDescent="0.25">
      <c r="A168" s="1316" t="s">
        <v>2139</v>
      </c>
      <c r="B168" s="574"/>
      <c r="C168" s="567">
        <v>160</v>
      </c>
      <c r="D168" s="679"/>
      <c r="E168" s="568"/>
      <c r="F168" s="569">
        <f>IF(i.04166a!D168&gt;((i.04130!$E$46-i.04130!$E$39-i.04130!$E$40)*i.04166a!E$160),(i.04166a!D168-(i.04130!$E$46-i.04130!$E$40-i.04130!$E$39)*i.04166a!E$160),0)</f>
        <v>0</v>
      </c>
    </row>
    <row r="169" spans="1:6" outlineLevel="1" x14ac:dyDescent="0.25">
      <c r="A169" s="1316" t="s">
        <v>2140</v>
      </c>
      <c r="B169" s="574"/>
      <c r="C169" s="567">
        <v>161</v>
      </c>
      <c r="D169" s="679"/>
      <c r="E169" s="568"/>
      <c r="F169" s="569">
        <f>IF(i.04166a!D169&gt;((i.04130!$E$46-i.04130!$E$39-i.04130!$E$40)*i.04166a!E$160),(i.04166a!D169-(i.04130!$E$46-i.04130!$E$40-i.04130!$E$39)*i.04166a!E$160),0)</f>
        <v>0</v>
      </c>
    </row>
    <row r="170" spans="1:6" outlineLevel="1" x14ac:dyDescent="0.25">
      <c r="A170" s="1316" t="s">
        <v>1358</v>
      </c>
      <c r="B170" s="574"/>
      <c r="C170" s="567">
        <v>162</v>
      </c>
      <c r="D170" s="679"/>
      <c r="E170" s="568"/>
      <c r="F170" s="569">
        <f>IF(i.04166a!D170&gt;((i.04130!$E$46-i.04130!$E$39-i.04130!$E$40)*i.04166a!E$160),(i.04166a!D170-(i.04130!$E$46-i.04130!$E$40-i.04130!$E$39)*i.04166a!E$160),0)</f>
        <v>0</v>
      </c>
    </row>
    <row r="171" spans="1:6" outlineLevel="1" x14ac:dyDescent="0.25">
      <c r="A171" s="1316" t="s">
        <v>1359</v>
      </c>
      <c r="B171" s="574"/>
      <c r="C171" s="567">
        <v>163</v>
      </c>
      <c r="D171" s="679"/>
      <c r="E171" s="568"/>
      <c r="F171" s="569">
        <f>IF(i.04166a!D171&gt;((i.04130!$E$46-i.04130!$E$39-i.04130!$E$40)*i.04166a!E$160),(i.04166a!D171-(i.04130!$E$46-i.04130!$E$40-i.04130!$E$39)*i.04166a!E$160),0)</f>
        <v>0</v>
      </c>
    </row>
    <row r="172" spans="1:6" outlineLevel="1" x14ac:dyDescent="0.25">
      <c r="A172" s="1316" t="s">
        <v>1360</v>
      </c>
      <c r="B172" s="574"/>
      <c r="C172" s="567">
        <v>164</v>
      </c>
      <c r="D172" s="679"/>
      <c r="E172" s="568"/>
      <c r="F172" s="569">
        <f>IF(i.04166a!D172&gt;((i.04130!$E$46-i.04130!$E$39-i.04130!$E$40)*i.04166a!E$160),(i.04166a!D172-(i.04130!$E$46-i.04130!$E$40-i.04130!$E$39)*i.04166a!E$160),0)</f>
        <v>0</v>
      </c>
    </row>
    <row r="173" spans="1:6" outlineLevel="1" x14ac:dyDescent="0.25">
      <c r="A173" s="1316" t="s">
        <v>1361</v>
      </c>
      <c r="B173" s="574"/>
      <c r="C173" s="567">
        <v>165</v>
      </c>
      <c r="D173" s="679"/>
      <c r="E173" s="568"/>
      <c r="F173" s="569">
        <f>IF(i.04166a!D173&gt;((i.04130!$E$46-i.04130!$E$39-i.04130!$E$40)*i.04166a!E$160),(i.04166a!D173-(i.04130!$E$46-i.04130!$E$40-i.04130!$E$39)*i.04166a!E$160),0)</f>
        <v>0</v>
      </c>
    </row>
    <row r="174" spans="1:6" outlineLevel="1" x14ac:dyDescent="0.25">
      <c r="A174" s="1316" t="s">
        <v>1362</v>
      </c>
      <c r="B174" s="574"/>
      <c r="C174" s="567">
        <v>166</v>
      </c>
      <c r="D174" s="679"/>
      <c r="E174" s="568"/>
      <c r="F174" s="569">
        <f>IF(i.04166a!D174&gt;((i.04130!$E$46-i.04130!$E$39-i.04130!$E$40)*i.04166a!E$160),(i.04166a!D174-(i.04130!$E$46-i.04130!$E$40-i.04130!$E$39)*i.04166a!E$160),0)</f>
        <v>0</v>
      </c>
    </row>
    <row r="175" spans="1:6" outlineLevel="1" x14ac:dyDescent="0.25">
      <c r="A175" s="1316" t="s">
        <v>1363</v>
      </c>
      <c r="B175" s="574"/>
      <c r="C175" s="567">
        <v>167</v>
      </c>
      <c r="D175" s="679"/>
      <c r="E175" s="568"/>
      <c r="F175" s="569">
        <f>IF(i.04166a!D175&gt;((i.04130!$E$46-i.04130!$E$39-i.04130!$E$40)*i.04166a!E$160),(i.04166a!D175-(i.04130!$E$46-i.04130!$E$40-i.04130!$E$39)*i.04166a!E$160),0)</f>
        <v>0</v>
      </c>
    </row>
    <row r="176" spans="1:6" outlineLevel="1" x14ac:dyDescent="0.25">
      <c r="A176" s="1316" t="s">
        <v>1364</v>
      </c>
      <c r="B176" s="574"/>
      <c r="C176" s="567">
        <v>168</v>
      </c>
      <c r="D176" s="679"/>
      <c r="E176" s="568"/>
      <c r="F176" s="569">
        <f>IF(i.04166a!D176&gt;((i.04130!$E$46-i.04130!$E$39-i.04130!$E$40)*i.04166a!E$160),(i.04166a!D176-(i.04130!$E$46-i.04130!$E$40-i.04130!$E$39)*i.04166a!E$160),0)</f>
        <v>0</v>
      </c>
    </row>
    <row r="177" spans="1:7" outlineLevel="1" x14ac:dyDescent="0.25">
      <c r="A177" s="1316" t="s">
        <v>1365</v>
      </c>
      <c r="B177" s="574"/>
      <c r="C177" s="567">
        <v>169</v>
      </c>
      <c r="D177" s="679"/>
      <c r="E177" s="568"/>
      <c r="F177" s="569">
        <f>IF(i.04166a!D177&gt;((i.04130!$E$46-i.04130!$E$39-i.04130!$E$40)*i.04166a!E$160),(i.04166a!D177-(i.04130!$E$46-i.04130!$E$40-i.04130!$E$39)*i.04166a!E$160),0)</f>
        <v>0</v>
      </c>
    </row>
    <row r="178" spans="1:7" outlineLevel="1" x14ac:dyDescent="0.25">
      <c r="A178" s="1316" t="s">
        <v>1366</v>
      </c>
      <c r="B178" s="574"/>
      <c r="C178" s="567">
        <v>170</v>
      </c>
      <c r="D178" s="679"/>
      <c r="E178" s="568"/>
      <c r="F178" s="569">
        <f>IF(i.04166a!D178&gt;((i.04130!$E$46-i.04130!$E$39-i.04130!$E$40)*i.04166a!E$160),(i.04166a!D178-(i.04130!$E$46-i.04130!$E$40-i.04130!$E$39)*i.04166a!E$160),0)</f>
        <v>0</v>
      </c>
    </row>
    <row r="179" spans="1:7" outlineLevel="1" x14ac:dyDescent="0.25">
      <c r="A179" s="1316" t="s">
        <v>1367</v>
      </c>
      <c r="B179" s="574"/>
      <c r="C179" s="567">
        <v>171</v>
      </c>
      <c r="D179" s="679"/>
      <c r="E179" s="568"/>
      <c r="F179" s="569">
        <f>IF(i.04166a!D179&gt;((i.04130!$E$46-i.04130!$E$39-i.04130!$E$40)*i.04166a!E$160),(i.04166a!D179-(i.04130!$E$46-i.04130!$E$40-i.04130!$E$39)*i.04166a!E$160),0)</f>
        <v>0</v>
      </c>
    </row>
    <row r="180" spans="1:7" outlineLevel="1" x14ac:dyDescent="0.25">
      <c r="A180" s="1316" t="s">
        <v>1368</v>
      </c>
      <c r="B180" s="574"/>
      <c r="C180" s="567">
        <v>172</v>
      </c>
      <c r="D180" s="679"/>
      <c r="E180" s="568"/>
      <c r="F180" s="569">
        <f>IF(i.04166a!D180&gt;((i.04130!$E$46-i.04130!$E$39-i.04130!$E$40)*i.04166a!E$160),(i.04166a!D180-(i.04130!$E$46-i.04130!$E$40-i.04130!$E$39)*i.04166a!E$160),0)</f>
        <v>0</v>
      </c>
    </row>
    <row r="181" spans="1:7" outlineLevel="1" x14ac:dyDescent="0.25">
      <c r="A181" s="1316" t="s">
        <v>1369</v>
      </c>
      <c r="B181" s="574"/>
      <c r="C181" s="567">
        <v>173</v>
      </c>
      <c r="D181" s="679"/>
      <c r="E181" s="568"/>
      <c r="F181" s="569">
        <f>IF(i.04166a!D181&gt;((i.04130!$E$46-i.04130!$E$39-i.04130!$E$40)*i.04166a!E$160),(i.04166a!D181-(i.04130!$E$46-i.04130!$E$40-i.04130!$E$39)*i.04166a!E$160),0)</f>
        <v>0</v>
      </c>
    </row>
    <row r="182" spans="1:7" ht="15.75" outlineLevel="1" thickBot="1" x14ac:dyDescent="0.3">
      <c r="A182" s="1316" t="s">
        <v>2141</v>
      </c>
      <c r="B182" s="588" t="s">
        <v>213</v>
      </c>
      <c r="C182" s="567">
        <v>174</v>
      </c>
      <c r="D182" s="688"/>
      <c r="E182" s="568"/>
      <c r="F182" s="589"/>
    </row>
    <row r="183" spans="1:7" x14ac:dyDescent="0.25">
      <c r="A183" s="1315" t="s">
        <v>242</v>
      </c>
      <c r="B183" s="562" t="s">
        <v>1381</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1371</v>
      </c>
      <c r="B185" s="574"/>
      <c r="C185" s="567">
        <v>177</v>
      </c>
      <c r="D185" s="680"/>
      <c r="E185" s="591"/>
      <c r="F185" s="569">
        <f>IF(i.04166a!D185&gt;((i.04130!$E$46-i.04130!$E$39-i.04130!$E$40)*i.04166a!E$183),(i.04166a!D185-(i.04130!$E$46-i.04130!$E$40-i.04130!$E$39)*i.04166a!E$183),0)</f>
        <v>0</v>
      </c>
    </row>
    <row r="186" spans="1:7" outlineLevel="1" x14ac:dyDescent="0.25">
      <c r="A186" s="1316" t="s">
        <v>2142</v>
      </c>
      <c r="B186" s="587"/>
      <c r="C186" s="567">
        <v>178</v>
      </c>
      <c r="D186" s="689"/>
      <c r="E186" s="568"/>
      <c r="F186" s="569">
        <f>IF(i.04166a!D186&gt;((i.04130!$E$46-i.04130!$E$39-i.04130!$E$40)*i.04166a!E$183),(i.04166a!D186-(i.04130!$E$46-i.04130!$E$40-i.04130!$E$39)*i.04166a!E$183),0)</f>
        <v>0</v>
      </c>
    </row>
    <row r="187" spans="1:7" outlineLevel="1" x14ac:dyDescent="0.25">
      <c r="A187" s="1316" t="s">
        <v>1844</v>
      </c>
      <c r="B187" s="574"/>
      <c r="C187" s="567">
        <v>179</v>
      </c>
      <c r="D187" s="680"/>
      <c r="E187" s="568"/>
      <c r="F187" s="569">
        <f>IF(i.04166a!D187&gt;((i.04130!$E$46-i.04130!$E$39-i.04130!$E$40)*i.04166a!E$183),(i.04166a!D187-(i.04130!$E$46-i.04130!$E$40-i.04130!$E$39)*i.04166a!E$183),0)</f>
        <v>0</v>
      </c>
    </row>
    <row r="188" spans="1:7" outlineLevel="1" x14ac:dyDescent="0.25">
      <c r="A188" s="1316" t="s">
        <v>1845</v>
      </c>
      <c r="B188" s="574"/>
      <c r="C188" s="567">
        <v>180</v>
      </c>
      <c r="D188" s="680"/>
      <c r="E188" s="568"/>
      <c r="F188" s="569">
        <f>IF(i.04166a!D188&gt;((i.04130!$E$46-i.04130!$E$39-i.04130!$E$40)*i.04166a!E$183),(i.04166a!D188-(i.04130!$E$46-i.04130!$E$40-i.04130!$E$39)*i.04166a!E$183),0)</f>
        <v>0</v>
      </c>
    </row>
    <row r="189" spans="1:7" outlineLevel="1" x14ac:dyDescent="0.25">
      <c r="A189" s="1316" t="s">
        <v>2143</v>
      </c>
      <c r="B189" s="574"/>
      <c r="C189" s="567">
        <v>181</v>
      </c>
      <c r="D189" s="680"/>
      <c r="E189" s="568"/>
      <c r="F189" s="569">
        <f>IF(i.04166a!D189&gt;((i.04130!$E$46-i.04130!$E$39-i.04130!$E$40)*i.04166a!E$183),(i.04166a!D189-(i.04130!$E$46-i.04130!$E$40-i.04130!$E$39)*i.04166a!E$183),0)</f>
        <v>0</v>
      </c>
    </row>
    <row r="190" spans="1:7" outlineLevel="1" x14ac:dyDescent="0.25">
      <c r="A190" s="1316" t="s">
        <v>2144</v>
      </c>
      <c r="B190" s="574"/>
      <c r="C190" s="567">
        <v>182</v>
      </c>
      <c r="D190" s="680"/>
      <c r="E190" s="568"/>
      <c r="F190" s="569">
        <f>IF(i.04166a!D190&gt;((i.04130!$E$46-i.04130!$E$39-i.04130!$E$40)*i.04166a!E$183),(i.04166a!D190-(i.04130!$E$46-i.04130!$E$40-i.04130!$E$39)*i.04166a!E$183),0)</f>
        <v>0</v>
      </c>
    </row>
    <row r="191" spans="1:7" outlineLevel="1" x14ac:dyDescent="0.25">
      <c r="A191" s="1316" t="s">
        <v>2145</v>
      </c>
      <c r="B191" s="574"/>
      <c r="C191" s="567">
        <v>183</v>
      </c>
      <c r="D191" s="680"/>
      <c r="E191" s="568"/>
      <c r="F191" s="569">
        <f>IF(i.04166a!D191&gt;((i.04130!$E$46-i.04130!$E$39-i.04130!$E$40)*i.04166a!E$183),(i.04166a!D191-(i.04130!$E$46-i.04130!$E$40-i.04130!$E$39)*i.04166a!E$183),0)</f>
        <v>0</v>
      </c>
    </row>
    <row r="192" spans="1:7" outlineLevel="1" x14ac:dyDescent="0.25">
      <c r="A192" s="1316" t="s">
        <v>2146</v>
      </c>
      <c r="B192" s="574"/>
      <c r="C192" s="567">
        <v>184</v>
      </c>
      <c r="D192" s="680"/>
      <c r="E192" s="568"/>
      <c r="F192" s="569">
        <f>IF(i.04166a!D192&gt;((i.04130!$E$46-i.04130!$E$39-i.04130!$E$40)*i.04166a!E$183),(i.04166a!D192-(i.04130!$E$46-i.04130!$E$40-i.04130!$E$39)*i.04166a!E$183),0)</f>
        <v>0</v>
      </c>
    </row>
    <row r="193" spans="1:7" outlineLevel="1" x14ac:dyDescent="0.25">
      <c r="A193" s="1316" t="s">
        <v>1372</v>
      </c>
      <c r="B193" s="574"/>
      <c r="C193" s="567">
        <v>185</v>
      </c>
      <c r="D193" s="680"/>
      <c r="E193" s="568"/>
      <c r="F193" s="569">
        <f>IF(i.04166a!D193&gt;((i.04130!$E$46-i.04130!$E$39-i.04130!$E$40)*i.04166a!E$183),(i.04166a!D193-(i.04130!$E$46-i.04130!$E$40-i.04130!$E$39)*i.04166a!E$183),0)</f>
        <v>0</v>
      </c>
    </row>
    <row r="194" spans="1:7" outlineLevel="1" x14ac:dyDescent="0.25">
      <c r="A194" s="1316" t="s">
        <v>1373</v>
      </c>
      <c r="B194" s="574"/>
      <c r="C194" s="567">
        <v>186</v>
      </c>
      <c r="D194" s="680"/>
      <c r="E194" s="568"/>
      <c r="F194" s="569">
        <f>IF(i.04166a!D194&gt;((i.04130!$E$46-i.04130!$E$39-i.04130!$E$40)*i.04166a!E$183),(i.04166a!D194-(i.04130!$E$46-i.04130!$E$40-i.04130!$E$39)*i.04166a!E$183),0)</f>
        <v>0</v>
      </c>
    </row>
    <row r="195" spans="1:7" outlineLevel="1" x14ac:dyDescent="0.25">
      <c r="A195" s="1316" t="s">
        <v>1374</v>
      </c>
      <c r="B195" s="574"/>
      <c r="C195" s="567">
        <v>187</v>
      </c>
      <c r="D195" s="680"/>
      <c r="E195" s="568"/>
      <c r="F195" s="569">
        <f>IF(i.04166a!D195&gt;((i.04130!$E$46-i.04130!$E$39-i.04130!$E$40)*i.04166a!E$183),(i.04166a!D195-(i.04130!$E$46-i.04130!$E$40-i.04130!$E$39)*i.04166a!E$183),0)</f>
        <v>0</v>
      </c>
    </row>
    <row r="196" spans="1:7" outlineLevel="1" x14ac:dyDescent="0.25">
      <c r="A196" s="1316" t="s">
        <v>1375</v>
      </c>
      <c r="B196" s="574"/>
      <c r="C196" s="567">
        <v>188</v>
      </c>
      <c r="D196" s="680"/>
      <c r="E196" s="568"/>
      <c r="F196" s="569">
        <f>IF(i.04166a!D196&gt;((i.04130!$E$46-i.04130!$E$39-i.04130!$E$40)*i.04166a!E$183),(i.04166a!D196-(i.04130!$E$46-i.04130!$E$40-i.04130!$E$39)*i.04166a!E$183),0)</f>
        <v>0</v>
      </c>
    </row>
    <row r="197" spans="1:7" outlineLevel="1" x14ac:dyDescent="0.25">
      <c r="A197" s="1316" t="s">
        <v>1376</v>
      </c>
      <c r="B197" s="574"/>
      <c r="C197" s="567">
        <v>189</v>
      </c>
      <c r="D197" s="680"/>
      <c r="E197" s="568"/>
      <c r="F197" s="569">
        <f>IF(i.04166a!D197&gt;((i.04130!$E$46-i.04130!$E$39-i.04130!$E$40)*i.04166a!E$183),(i.04166a!D197-(i.04130!$E$46-i.04130!$E$40-i.04130!$E$39)*i.04166a!E$183),0)</f>
        <v>0</v>
      </c>
    </row>
    <row r="198" spans="1:7" outlineLevel="1" x14ac:dyDescent="0.25">
      <c r="A198" s="1316" t="s">
        <v>1377</v>
      </c>
      <c r="B198" s="574"/>
      <c r="C198" s="567">
        <v>190</v>
      </c>
      <c r="D198" s="680"/>
      <c r="E198" s="568"/>
      <c r="F198" s="569">
        <f>IF(i.04166a!D198&gt;((i.04130!$E$46-i.04130!$E$39-i.04130!$E$40)*i.04166a!E$183),(i.04166a!D198-(i.04130!$E$46-i.04130!$E$40-i.04130!$E$39)*i.04166a!E$183),0)</f>
        <v>0</v>
      </c>
    </row>
    <row r="199" spans="1:7" outlineLevel="1" x14ac:dyDescent="0.25">
      <c r="A199" s="1316" t="s">
        <v>1378</v>
      </c>
      <c r="B199" s="574"/>
      <c r="C199" s="567">
        <v>191</v>
      </c>
      <c r="D199" s="680"/>
      <c r="E199" s="568"/>
      <c r="F199" s="569">
        <f>IF(i.04166a!D199&gt;((i.04130!$E$46-i.04130!$E$39-i.04130!$E$40)*i.04166a!E$183),(i.04166a!D199-(i.04130!$E$46-i.04130!$E$40-i.04130!$E$39)*i.04166a!E$183),0)</f>
        <v>0</v>
      </c>
    </row>
    <row r="200" spans="1:7" outlineLevel="1" x14ac:dyDescent="0.25">
      <c r="A200" s="1316" t="s">
        <v>1379</v>
      </c>
      <c r="B200" s="574"/>
      <c r="C200" s="567">
        <v>192</v>
      </c>
      <c r="D200" s="680"/>
      <c r="E200" s="568"/>
      <c r="F200" s="569">
        <f>IF(i.04166a!D200&gt;((i.04130!$E$46-i.04130!$E$39-i.04130!$E$40)*i.04166a!E$183),(i.04166a!D200-(i.04130!$E$46-i.04130!$E$40-i.04130!$E$39)*i.04166a!E$183),0)</f>
        <v>0</v>
      </c>
    </row>
    <row r="201" spans="1:7" ht="15.75" outlineLevel="1" thickBot="1" x14ac:dyDescent="0.3">
      <c r="A201" s="1316" t="s">
        <v>1380</v>
      </c>
      <c r="B201" s="575" t="s">
        <v>213</v>
      </c>
      <c r="C201" s="567">
        <v>193</v>
      </c>
      <c r="D201" s="681"/>
      <c r="E201" s="571"/>
      <c r="F201" s="576"/>
    </row>
    <row r="202" spans="1:7" ht="25.5" x14ac:dyDescent="0.25">
      <c r="A202" s="1318">
        <v>14</v>
      </c>
      <c r="B202" s="562" t="s">
        <v>1065</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1066</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1223</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1382</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1905</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1383</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1386</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1388</v>
      </c>
      <c r="C306" s="563">
        <v>298</v>
      </c>
      <c r="D306" s="690">
        <f>SUM(D307,D319,D331,D343,D355,D367,D379,D391,D403,D415,D427)</f>
        <v>0</v>
      </c>
      <c r="E306" s="564">
        <v>0.5</v>
      </c>
      <c r="F306" s="593">
        <f>SUM(F307,F319,F331,F343,F355,F367,F379,F391,F403,F415,F427)</f>
        <v>0</v>
      </c>
    </row>
    <row r="307" spans="1:6" outlineLevel="1" x14ac:dyDescent="0.25">
      <c r="A307" s="1317">
        <v>25.1</v>
      </c>
      <c r="B307" s="1322" t="s">
        <v>1389</v>
      </c>
      <c r="C307" s="567">
        <v>299</v>
      </c>
      <c r="D307" s="691">
        <f>SUM(D308:D318)</f>
        <v>0</v>
      </c>
      <c r="E307" s="568"/>
      <c r="F307" s="592">
        <f>IF(i.04166a!D307&gt;((i.04130!$E$46-i.04130!$E$39-i.04130!$E$40)*i.04166a!E$306),(i.04166a!D307-(i.04130!$E$46-i.04130!$E$40-i.04130!$E$39)*i.04166a!E$306),0)</f>
        <v>0</v>
      </c>
    </row>
    <row r="308" spans="1:6" outlineLevel="2" x14ac:dyDescent="0.25">
      <c r="A308" s="1316" t="s">
        <v>2147</v>
      </c>
      <c r="B308" s="574"/>
      <c r="C308" s="567">
        <v>300</v>
      </c>
      <c r="D308" s="680"/>
      <c r="E308" s="568"/>
      <c r="F308" s="1651"/>
    </row>
    <row r="309" spans="1:6" outlineLevel="2" x14ac:dyDescent="0.25">
      <c r="A309" s="1316" t="s">
        <v>2148</v>
      </c>
      <c r="B309" s="574" t="s">
        <v>1390</v>
      </c>
      <c r="C309" s="567">
        <v>301</v>
      </c>
      <c r="D309" s="680"/>
      <c r="E309" s="568"/>
      <c r="F309" s="1652"/>
    </row>
    <row r="310" spans="1:6" outlineLevel="2" x14ac:dyDescent="0.25">
      <c r="A310" s="1316" t="s">
        <v>2149</v>
      </c>
      <c r="B310" s="574" t="s">
        <v>1391</v>
      </c>
      <c r="C310" s="567">
        <v>302</v>
      </c>
      <c r="D310" s="680"/>
      <c r="E310" s="568"/>
      <c r="F310" s="1652"/>
    </row>
    <row r="311" spans="1:6" outlineLevel="2" x14ac:dyDescent="0.25">
      <c r="A311" s="1316" t="s">
        <v>2150</v>
      </c>
      <c r="B311" s="574" t="s">
        <v>1392</v>
      </c>
      <c r="C311" s="567">
        <v>303</v>
      </c>
      <c r="D311" s="680"/>
      <c r="E311" s="568"/>
      <c r="F311" s="1652"/>
    </row>
    <row r="312" spans="1:6" outlineLevel="2" x14ac:dyDescent="0.25">
      <c r="A312" s="1316" t="s">
        <v>2151</v>
      </c>
      <c r="B312" s="574" t="s">
        <v>1393</v>
      </c>
      <c r="C312" s="567">
        <v>304</v>
      </c>
      <c r="D312" s="680"/>
      <c r="E312" s="568"/>
      <c r="F312" s="1652"/>
    </row>
    <row r="313" spans="1:6" outlineLevel="2" x14ac:dyDescent="0.25">
      <c r="A313" s="1316" t="s">
        <v>2152</v>
      </c>
      <c r="B313" s="574" t="s">
        <v>1394</v>
      </c>
      <c r="C313" s="567">
        <v>305</v>
      </c>
      <c r="D313" s="680"/>
      <c r="E313" s="568"/>
      <c r="F313" s="1652"/>
    </row>
    <row r="314" spans="1:6" outlineLevel="2" x14ac:dyDescent="0.25">
      <c r="A314" s="1316" t="s">
        <v>2153</v>
      </c>
      <c r="B314" s="574" t="s">
        <v>1395</v>
      </c>
      <c r="C314" s="567">
        <v>306</v>
      </c>
      <c r="D314" s="680"/>
      <c r="E314" s="568"/>
      <c r="F314" s="1652"/>
    </row>
    <row r="315" spans="1:6" outlineLevel="2" x14ac:dyDescent="0.25">
      <c r="A315" s="1316" t="s">
        <v>2154</v>
      </c>
      <c r="B315" s="574" t="s">
        <v>1396</v>
      </c>
      <c r="C315" s="567">
        <v>307</v>
      </c>
      <c r="D315" s="680"/>
      <c r="E315" s="568"/>
      <c r="F315" s="1652"/>
    </row>
    <row r="316" spans="1:6" outlineLevel="2" x14ac:dyDescent="0.25">
      <c r="A316" s="1316" t="s">
        <v>2155</v>
      </c>
      <c r="B316" s="574" t="s">
        <v>1397</v>
      </c>
      <c r="C316" s="567">
        <v>308</v>
      </c>
      <c r="D316" s="680"/>
      <c r="E316" s="568"/>
      <c r="F316" s="1652"/>
    </row>
    <row r="317" spans="1:6" outlineLevel="2" x14ac:dyDescent="0.25">
      <c r="A317" s="1316" t="s">
        <v>2156</v>
      </c>
      <c r="B317" s="574" t="s">
        <v>1398</v>
      </c>
      <c r="C317" s="567">
        <v>309</v>
      </c>
      <c r="D317" s="680"/>
      <c r="E317" s="568"/>
      <c r="F317" s="1652"/>
    </row>
    <row r="318" spans="1:6" outlineLevel="2" x14ac:dyDescent="0.25">
      <c r="A318" s="1316" t="s">
        <v>2157</v>
      </c>
      <c r="B318" s="594" t="s">
        <v>213</v>
      </c>
      <c r="C318" s="567">
        <v>310</v>
      </c>
      <c r="D318" s="680"/>
      <c r="E318" s="568"/>
      <c r="F318" s="1653"/>
    </row>
    <row r="319" spans="1:6" outlineLevel="1" x14ac:dyDescent="0.25">
      <c r="A319" s="1317">
        <v>26.2</v>
      </c>
      <c r="B319" s="1322" t="s">
        <v>1399</v>
      </c>
      <c r="C319" s="567">
        <v>311</v>
      </c>
      <c r="D319" s="691">
        <f>SUM(D320:D330)</f>
        <v>0</v>
      </c>
      <c r="E319" s="568"/>
      <c r="F319" s="592">
        <f>IF(i.04166a!D319&gt;((i.04130!$E$46-i.04130!$E$39-i.04130!$E$40)*i.04166a!E$306),(i.04166a!D319-(i.04130!$E$46-i.04130!$E$40-i.04130!$E$39)*i.04166a!E$306),0)</f>
        <v>0</v>
      </c>
    </row>
    <row r="320" spans="1:6" outlineLevel="2" x14ac:dyDescent="0.25">
      <c r="A320" s="1316" t="s">
        <v>2158</v>
      </c>
      <c r="B320" s="574"/>
      <c r="C320" s="567">
        <v>312</v>
      </c>
      <c r="D320" s="680"/>
      <c r="E320" s="568"/>
      <c r="F320" s="1651"/>
    </row>
    <row r="321" spans="1:6" outlineLevel="2" x14ac:dyDescent="0.25">
      <c r="A321" s="1316" t="s">
        <v>2159</v>
      </c>
      <c r="B321" s="574" t="s">
        <v>1390</v>
      </c>
      <c r="C321" s="567">
        <v>313</v>
      </c>
      <c r="D321" s="680"/>
      <c r="E321" s="568"/>
      <c r="F321" s="1652"/>
    </row>
    <row r="322" spans="1:6" outlineLevel="2" x14ac:dyDescent="0.25">
      <c r="A322" s="1316" t="s">
        <v>2160</v>
      </c>
      <c r="B322" s="574" t="s">
        <v>1391</v>
      </c>
      <c r="C322" s="567">
        <v>314</v>
      </c>
      <c r="D322" s="680"/>
      <c r="E322" s="568"/>
      <c r="F322" s="1652"/>
    </row>
    <row r="323" spans="1:6" outlineLevel="2" x14ac:dyDescent="0.25">
      <c r="A323" s="1316" t="s">
        <v>2161</v>
      </c>
      <c r="B323" s="574" t="s">
        <v>1392</v>
      </c>
      <c r="C323" s="567">
        <v>315</v>
      </c>
      <c r="D323" s="680"/>
      <c r="E323" s="568"/>
      <c r="F323" s="1652"/>
    </row>
    <row r="324" spans="1:6" outlineLevel="2" x14ac:dyDescent="0.25">
      <c r="A324" s="1316" t="s">
        <v>2162</v>
      </c>
      <c r="B324" s="574" t="s">
        <v>1393</v>
      </c>
      <c r="C324" s="567">
        <v>316</v>
      </c>
      <c r="D324" s="680"/>
      <c r="E324" s="568"/>
      <c r="F324" s="1652"/>
    </row>
    <row r="325" spans="1:6" outlineLevel="2" x14ac:dyDescent="0.25">
      <c r="A325" s="1316" t="s">
        <v>2163</v>
      </c>
      <c r="B325" s="574" t="s">
        <v>1394</v>
      </c>
      <c r="C325" s="567">
        <v>317</v>
      </c>
      <c r="D325" s="680"/>
      <c r="E325" s="568"/>
      <c r="F325" s="1652"/>
    </row>
    <row r="326" spans="1:6" outlineLevel="2" x14ac:dyDescent="0.25">
      <c r="A326" s="1316" t="s">
        <v>2164</v>
      </c>
      <c r="B326" s="574" t="s">
        <v>1395</v>
      </c>
      <c r="C326" s="567">
        <v>318</v>
      </c>
      <c r="D326" s="680"/>
      <c r="E326" s="568"/>
      <c r="F326" s="1652"/>
    </row>
    <row r="327" spans="1:6" outlineLevel="2" x14ac:dyDescent="0.25">
      <c r="A327" s="1316" t="s">
        <v>2165</v>
      </c>
      <c r="B327" s="574" t="s">
        <v>1396</v>
      </c>
      <c r="C327" s="567">
        <v>319</v>
      </c>
      <c r="D327" s="680"/>
      <c r="E327" s="568"/>
      <c r="F327" s="1652"/>
    </row>
    <row r="328" spans="1:6" outlineLevel="2" x14ac:dyDescent="0.25">
      <c r="A328" s="1316" t="s">
        <v>2166</v>
      </c>
      <c r="B328" s="574" t="s">
        <v>1397</v>
      </c>
      <c r="C328" s="567">
        <v>320</v>
      </c>
      <c r="D328" s="680"/>
      <c r="E328" s="568"/>
      <c r="F328" s="1652"/>
    </row>
    <row r="329" spans="1:6" outlineLevel="2" x14ac:dyDescent="0.25">
      <c r="A329" s="1316" t="s">
        <v>2167</v>
      </c>
      <c r="B329" s="574" t="s">
        <v>1398</v>
      </c>
      <c r="C329" s="567">
        <v>321</v>
      </c>
      <c r="D329" s="680"/>
      <c r="E329" s="568"/>
      <c r="F329" s="1652"/>
    </row>
    <row r="330" spans="1:6" outlineLevel="2" x14ac:dyDescent="0.25">
      <c r="A330" s="1316" t="s">
        <v>2168</v>
      </c>
      <c r="B330" s="594" t="s">
        <v>213</v>
      </c>
      <c r="C330" s="567">
        <v>322</v>
      </c>
      <c r="D330" s="680"/>
      <c r="E330" s="568"/>
      <c r="F330" s="1653"/>
    </row>
    <row r="331" spans="1:6" outlineLevel="1" x14ac:dyDescent="0.25">
      <c r="A331" s="1317">
        <v>26.3</v>
      </c>
      <c r="B331" s="1322" t="s">
        <v>1400</v>
      </c>
      <c r="C331" s="567">
        <v>323</v>
      </c>
      <c r="D331" s="691">
        <f>SUM(D332:D342)</f>
        <v>0</v>
      </c>
      <c r="E331" s="568"/>
      <c r="F331" s="592">
        <f>IF(i.04166a!D331&gt;((i.04130!$E$46-i.04130!$E$39-i.04130!$E$40)*i.04166a!E$306),(i.04166a!D331-(i.04130!$E$46-i.04130!$E$40-i.04130!$E$39)*i.04166a!E$306),0)</f>
        <v>0</v>
      </c>
    </row>
    <row r="332" spans="1:6" outlineLevel="2" x14ac:dyDescent="0.25">
      <c r="A332" s="1316" t="s">
        <v>2169</v>
      </c>
      <c r="B332" s="574"/>
      <c r="C332" s="567">
        <v>324</v>
      </c>
      <c r="D332" s="680"/>
      <c r="E332" s="568"/>
      <c r="F332" s="1651"/>
    </row>
    <row r="333" spans="1:6" outlineLevel="2" x14ac:dyDescent="0.25">
      <c r="A333" s="1316" t="s">
        <v>2170</v>
      </c>
      <c r="B333" s="574" t="s">
        <v>1390</v>
      </c>
      <c r="C333" s="567">
        <v>325</v>
      </c>
      <c r="D333" s="680"/>
      <c r="E333" s="568"/>
      <c r="F333" s="1652"/>
    </row>
    <row r="334" spans="1:6" outlineLevel="2" x14ac:dyDescent="0.25">
      <c r="A334" s="1316" t="s">
        <v>2171</v>
      </c>
      <c r="B334" s="574" t="s">
        <v>1391</v>
      </c>
      <c r="C334" s="567">
        <v>326</v>
      </c>
      <c r="D334" s="680"/>
      <c r="E334" s="568"/>
      <c r="F334" s="1652"/>
    </row>
    <row r="335" spans="1:6" outlineLevel="2" x14ac:dyDescent="0.25">
      <c r="A335" s="1316" t="s">
        <v>2172</v>
      </c>
      <c r="B335" s="574" t="s">
        <v>1392</v>
      </c>
      <c r="C335" s="567">
        <v>327</v>
      </c>
      <c r="D335" s="680"/>
      <c r="E335" s="568"/>
      <c r="F335" s="1652"/>
    </row>
    <row r="336" spans="1:6" outlineLevel="2" x14ac:dyDescent="0.25">
      <c r="A336" s="1316" t="s">
        <v>2173</v>
      </c>
      <c r="B336" s="574" t="s">
        <v>1393</v>
      </c>
      <c r="C336" s="567">
        <v>328</v>
      </c>
      <c r="D336" s="680"/>
      <c r="E336" s="568"/>
      <c r="F336" s="1652"/>
    </row>
    <row r="337" spans="1:6" outlineLevel="2" x14ac:dyDescent="0.25">
      <c r="A337" s="1316" t="s">
        <v>2174</v>
      </c>
      <c r="B337" s="574" t="s">
        <v>1394</v>
      </c>
      <c r="C337" s="567">
        <v>329</v>
      </c>
      <c r="D337" s="680"/>
      <c r="E337" s="568"/>
      <c r="F337" s="1652"/>
    </row>
    <row r="338" spans="1:6" outlineLevel="2" x14ac:dyDescent="0.25">
      <c r="A338" s="1316" t="s">
        <v>2175</v>
      </c>
      <c r="B338" s="574" t="s">
        <v>1395</v>
      </c>
      <c r="C338" s="567">
        <v>330</v>
      </c>
      <c r="D338" s="680"/>
      <c r="E338" s="568"/>
      <c r="F338" s="1652"/>
    </row>
    <row r="339" spans="1:6" outlineLevel="2" x14ac:dyDescent="0.25">
      <c r="A339" s="1316" t="s">
        <v>2176</v>
      </c>
      <c r="B339" s="574" t="s">
        <v>1396</v>
      </c>
      <c r="C339" s="567">
        <v>331</v>
      </c>
      <c r="D339" s="680"/>
      <c r="E339" s="568"/>
      <c r="F339" s="1652"/>
    </row>
    <row r="340" spans="1:6" outlineLevel="2" x14ac:dyDescent="0.25">
      <c r="A340" s="1316" t="s">
        <v>2177</v>
      </c>
      <c r="B340" s="574" t="s">
        <v>1397</v>
      </c>
      <c r="C340" s="567">
        <v>332</v>
      </c>
      <c r="D340" s="680"/>
      <c r="E340" s="568"/>
      <c r="F340" s="1652"/>
    </row>
    <row r="341" spans="1:6" outlineLevel="2" x14ac:dyDescent="0.25">
      <c r="A341" s="1316" t="s">
        <v>2178</v>
      </c>
      <c r="B341" s="574" t="s">
        <v>1398</v>
      </c>
      <c r="C341" s="567">
        <v>333</v>
      </c>
      <c r="D341" s="680"/>
      <c r="E341" s="568"/>
      <c r="F341" s="1652"/>
    </row>
    <row r="342" spans="1:6" outlineLevel="2" x14ac:dyDescent="0.25">
      <c r="A342" s="1316" t="s">
        <v>2179</v>
      </c>
      <c r="B342" s="594" t="s">
        <v>213</v>
      </c>
      <c r="C342" s="567">
        <v>334</v>
      </c>
      <c r="D342" s="680"/>
      <c r="E342" s="568"/>
      <c r="F342" s="1653"/>
    </row>
    <row r="343" spans="1:6" outlineLevel="1" x14ac:dyDescent="0.25">
      <c r="A343" s="1317">
        <v>26.4</v>
      </c>
      <c r="B343" s="1322" t="s">
        <v>1401</v>
      </c>
      <c r="C343" s="567">
        <v>335</v>
      </c>
      <c r="D343" s="691">
        <f>SUM(D344:D354)</f>
        <v>0</v>
      </c>
      <c r="E343" s="568"/>
      <c r="F343" s="592">
        <f>IF(i.04166a!D343&gt;((i.04130!$E$46-i.04130!$E$39-i.04130!$E$40)*i.04166a!E$306),(i.04166a!D343-(i.04130!$E$46-i.04130!$E$40-i.04130!$E$39)*i.04166a!E$306),0)</f>
        <v>0</v>
      </c>
    </row>
    <row r="344" spans="1:6" outlineLevel="2" x14ac:dyDescent="0.25">
      <c r="A344" s="1316" t="s">
        <v>2180</v>
      </c>
      <c r="B344" s="574"/>
      <c r="C344" s="567">
        <v>336</v>
      </c>
      <c r="D344" s="680"/>
      <c r="E344" s="568"/>
      <c r="F344" s="1651"/>
    </row>
    <row r="345" spans="1:6" outlineLevel="2" x14ac:dyDescent="0.25">
      <c r="A345" s="1316" t="s">
        <v>2181</v>
      </c>
      <c r="B345" s="574" t="s">
        <v>1390</v>
      </c>
      <c r="C345" s="567">
        <v>337</v>
      </c>
      <c r="D345" s="680"/>
      <c r="E345" s="568"/>
      <c r="F345" s="1652"/>
    </row>
    <row r="346" spans="1:6" outlineLevel="2" x14ac:dyDescent="0.25">
      <c r="A346" s="1316" t="s">
        <v>2182</v>
      </c>
      <c r="B346" s="574" t="s">
        <v>1391</v>
      </c>
      <c r="C346" s="567">
        <v>338</v>
      </c>
      <c r="D346" s="680"/>
      <c r="E346" s="568"/>
      <c r="F346" s="1652"/>
    </row>
    <row r="347" spans="1:6" outlineLevel="2" x14ac:dyDescent="0.25">
      <c r="A347" s="1316" t="s">
        <v>2183</v>
      </c>
      <c r="B347" s="574" t="s">
        <v>1392</v>
      </c>
      <c r="C347" s="567">
        <v>339</v>
      </c>
      <c r="D347" s="680"/>
      <c r="E347" s="568"/>
      <c r="F347" s="1652"/>
    </row>
    <row r="348" spans="1:6" outlineLevel="2" x14ac:dyDescent="0.25">
      <c r="A348" s="1316" t="s">
        <v>2184</v>
      </c>
      <c r="B348" s="574" t="s">
        <v>1393</v>
      </c>
      <c r="C348" s="567">
        <v>340</v>
      </c>
      <c r="D348" s="680"/>
      <c r="E348" s="568"/>
      <c r="F348" s="1652"/>
    </row>
    <row r="349" spans="1:6" outlineLevel="2" x14ac:dyDescent="0.25">
      <c r="A349" s="1316" t="s">
        <v>2185</v>
      </c>
      <c r="B349" s="574" t="s">
        <v>1394</v>
      </c>
      <c r="C349" s="567">
        <v>341</v>
      </c>
      <c r="D349" s="680"/>
      <c r="E349" s="568"/>
      <c r="F349" s="1652"/>
    </row>
    <row r="350" spans="1:6" outlineLevel="2" x14ac:dyDescent="0.25">
      <c r="A350" s="1316" t="s">
        <v>2186</v>
      </c>
      <c r="B350" s="574" t="s">
        <v>1395</v>
      </c>
      <c r="C350" s="567">
        <v>342</v>
      </c>
      <c r="D350" s="680"/>
      <c r="E350" s="568"/>
      <c r="F350" s="1652"/>
    </row>
    <row r="351" spans="1:6" outlineLevel="2" x14ac:dyDescent="0.25">
      <c r="A351" s="1316" t="s">
        <v>2187</v>
      </c>
      <c r="B351" s="574" t="s">
        <v>1396</v>
      </c>
      <c r="C351" s="567">
        <v>343</v>
      </c>
      <c r="D351" s="680"/>
      <c r="E351" s="568"/>
      <c r="F351" s="1652"/>
    </row>
    <row r="352" spans="1:6" outlineLevel="2" x14ac:dyDescent="0.25">
      <c r="A352" s="1316" t="s">
        <v>2188</v>
      </c>
      <c r="B352" s="574" t="s">
        <v>1397</v>
      </c>
      <c r="C352" s="567">
        <v>344</v>
      </c>
      <c r="D352" s="680"/>
      <c r="E352" s="568"/>
      <c r="F352" s="1652"/>
    </row>
    <row r="353" spans="1:6" outlineLevel="2" x14ac:dyDescent="0.25">
      <c r="A353" s="1316" t="s">
        <v>2189</v>
      </c>
      <c r="B353" s="574" t="s">
        <v>1398</v>
      </c>
      <c r="C353" s="567">
        <v>345</v>
      </c>
      <c r="D353" s="680"/>
      <c r="E353" s="568"/>
      <c r="F353" s="1652"/>
    </row>
    <row r="354" spans="1:6" outlineLevel="2" x14ac:dyDescent="0.25">
      <c r="A354" s="1316" t="s">
        <v>2190</v>
      </c>
      <c r="B354" s="594" t="s">
        <v>213</v>
      </c>
      <c r="C354" s="567">
        <v>346</v>
      </c>
      <c r="D354" s="680"/>
      <c r="E354" s="568"/>
      <c r="F354" s="1653"/>
    </row>
    <row r="355" spans="1:6" outlineLevel="1" x14ac:dyDescent="0.25">
      <c r="A355" s="1317">
        <v>26.5</v>
      </c>
      <c r="B355" s="1322" t="s">
        <v>1402</v>
      </c>
      <c r="C355" s="567">
        <v>347</v>
      </c>
      <c r="D355" s="691">
        <f>SUM(D356:D366)</f>
        <v>0</v>
      </c>
      <c r="E355" s="568"/>
      <c r="F355" s="592">
        <f>IF(i.04166a!D355&gt;((i.04130!$E$46-i.04130!$E$39-i.04130!$E$40)*i.04166a!E$306),(i.04166a!D355-(i.04130!$E$46-i.04130!$E$40-i.04130!$E$39)*i.04166a!E$306),0)</f>
        <v>0</v>
      </c>
    </row>
    <row r="356" spans="1:6" outlineLevel="2" x14ac:dyDescent="0.25">
      <c r="A356" s="1316" t="s">
        <v>2191</v>
      </c>
      <c r="B356" s="574"/>
      <c r="C356" s="567">
        <v>348</v>
      </c>
      <c r="D356" s="680"/>
      <c r="E356" s="568"/>
      <c r="F356" s="1651"/>
    </row>
    <row r="357" spans="1:6" outlineLevel="2" x14ac:dyDescent="0.25">
      <c r="A357" s="1316" t="s">
        <v>2192</v>
      </c>
      <c r="B357" s="574" t="s">
        <v>1390</v>
      </c>
      <c r="C357" s="567">
        <v>349</v>
      </c>
      <c r="D357" s="680"/>
      <c r="E357" s="568"/>
      <c r="F357" s="1652"/>
    </row>
    <row r="358" spans="1:6" outlineLevel="2" x14ac:dyDescent="0.25">
      <c r="A358" s="1316" t="s">
        <v>2193</v>
      </c>
      <c r="B358" s="574" t="s">
        <v>1391</v>
      </c>
      <c r="C358" s="567">
        <v>350</v>
      </c>
      <c r="D358" s="680"/>
      <c r="E358" s="568"/>
      <c r="F358" s="1652"/>
    </row>
    <row r="359" spans="1:6" outlineLevel="2" x14ac:dyDescent="0.25">
      <c r="A359" s="1316" t="s">
        <v>2194</v>
      </c>
      <c r="B359" s="574" t="s">
        <v>1392</v>
      </c>
      <c r="C359" s="567">
        <v>351</v>
      </c>
      <c r="D359" s="680"/>
      <c r="E359" s="568"/>
      <c r="F359" s="1652"/>
    </row>
    <row r="360" spans="1:6" outlineLevel="2" x14ac:dyDescent="0.25">
      <c r="A360" s="1316" t="s">
        <v>2195</v>
      </c>
      <c r="B360" s="574" t="s">
        <v>1393</v>
      </c>
      <c r="C360" s="567">
        <v>352</v>
      </c>
      <c r="D360" s="680"/>
      <c r="E360" s="568"/>
      <c r="F360" s="1652"/>
    </row>
    <row r="361" spans="1:6" outlineLevel="2" x14ac:dyDescent="0.25">
      <c r="A361" s="1316" t="s">
        <v>2196</v>
      </c>
      <c r="B361" s="574" t="s">
        <v>1394</v>
      </c>
      <c r="C361" s="567">
        <v>353</v>
      </c>
      <c r="D361" s="680"/>
      <c r="E361" s="568"/>
      <c r="F361" s="1652"/>
    </row>
    <row r="362" spans="1:6" outlineLevel="2" x14ac:dyDescent="0.25">
      <c r="A362" s="1316" t="s">
        <v>2197</v>
      </c>
      <c r="B362" s="574" t="s">
        <v>1395</v>
      </c>
      <c r="C362" s="567">
        <v>354</v>
      </c>
      <c r="D362" s="680"/>
      <c r="E362" s="568"/>
      <c r="F362" s="1652"/>
    </row>
    <row r="363" spans="1:6" outlineLevel="2" x14ac:dyDescent="0.25">
      <c r="A363" s="1316" t="s">
        <v>2198</v>
      </c>
      <c r="B363" s="574" t="s">
        <v>1396</v>
      </c>
      <c r="C363" s="567">
        <v>355</v>
      </c>
      <c r="D363" s="680"/>
      <c r="E363" s="568"/>
      <c r="F363" s="1652"/>
    </row>
    <row r="364" spans="1:6" outlineLevel="2" x14ac:dyDescent="0.25">
      <c r="A364" s="1316" t="s">
        <v>2199</v>
      </c>
      <c r="B364" s="574" t="s">
        <v>1397</v>
      </c>
      <c r="C364" s="567">
        <v>356</v>
      </c>
      <c r="D364" s="680"/>
      <c r="E364" s="568"/>
      <c r="F364" s="1652"/>
    </row>
    <row r="365" spans="1:6" outlineLevel="2" x14ac:dyDescent="0.25">
      <c r="A365" s="1316" t="s">
        <v>2200</v>
      </c>
      <c r="B365" s="574" t="s">
        <v>1398</v>
      </c>
      <c r="C365" s="567">
        <v>357</v>
      </c>
      <c r="D365" s="680"/>
      <c r="E365" s="568"/>
      <c r="F365" s="1652"/>
    </row>
    <row r="366" spans="1:6" outlineLevel="2" x14ac:dyDescent="0.25">
      <c r="A366" s="1316" t="s">
        <v>2201</v>
      </c>
      <c r="B366" s="594" t="s">
        <v>213</v>
      </c>
      <c r="C366" s="567">
        <v>358</v>
      </c>
      <c r="D366" s="680"/>
      <c r="E366" s="568"/>
      <c r="F366" s="1653"/>
    </row>
    <row r="367" spans="1:6" outlineLevel="1" x14ac:dyDescent="0.25">
      <c r="A367" s="1317">
        <v>26.6</v>
      </c>
      <c r="B367" s="1322" t="s">
        <v>1403</v>
      </c>
      <c r="C367" s="567">
        <v>359</v>
      </c>
      <c r="D367" s="691">
        <f>SUM(D368:D378)</f>
        <v>0</v>
      </c>
      <c r="E367" s="568"/>
      <c r="F367" s="592">
        <f>IF(i.04166a!D367&gt;((i.04130!$E$46-i.04130!$E$39-i.04130!$E$40)*i.04166a!E$306),(i.04166a!D367-(i.04130!$E$46-i.04130!$E$40-i.04130!$E$39)*i.04166a!E$306),0)</f>
        <v>0</v>
      </c>
    </row>
    <row r="368" spans="1:6" outlineLevel="2" x14ac:dyDescent="0.25">
      <c r="A368" s="1316" t="s">
        <v>2202</v>
      </c>
      <c r="B368" s="574"/>
      <c r="C368" s="567">
        <v>360</v>
      </c>
      <c r="D368" s="680"/>
      <c r="E368" s="568"/>
      <c r="F368" s="1651"/>
    </row>
    <row r="369" spans="1:6" outlineLevel="2" x14ac:dyDescent="0.25">
      <c r="A369" s="1316" t="s">
        <v>2203</v>
      </c>
      <c r="B369" s="574" t="s">
        <v>1390</v>
      </c>
      <c r="C369" s="567">
        <v>361</v>
      </c>
      <c r="D369" s="680"/>
      <c r="E369" s="568"/>
      <c r="F369" s="1652"/>
    </row>
    <row r="370" spans="1:6" outlineLevel="2" x14ac:dyDescent="0.25">
      <c r="A370" s="1316" t="s">
        <v>2204</v>
      </c>
      <c r="B370" s="574" t="s">
        <v>1391</v>
      </c>
      <c r="C370" s="567">
        <v>362</v>
      </c>
      <c r="D370" s="680"/>
      <c r="E370" s="568"/>
      <c r="F370" s="1652"/>
    </row>
    <row r="371" spans="1:6" outlineLevel="2" x14ac:dyDescent="0.25">
      <c r="A371" s="1316" t="s">
        <v>2205</v>
      </c>
      <c r="B371" s="574" t="s">
        <v>1392</v>
      </c>
      <c r="C371" s="567">
        <v>363</v>
      </c>
      <c r="D371" s="680"/>
      <c r="E371" s="568"/>
      <c r="F371" s="1652"/>
    </row>
    <row r="372" spans="1:6" outlineLevel="2" x14ac:dyDescent="0.25">
      <c r="A372" s="1316" t="s">
        <v>2206</v>
      </c>
      <c r="B372" s="574" t="s">
        <v>1393</v>
      </c>
      <c r="C372" s="567">
        <v>364</v>
      </c>
      <c r="D372" s="680"/>
      <c r="E372" s="568"/>
      <c r="F372" s="1652"/>
    </row>
    <row r="373" spans="1:6" outlineLevel="2" x14ac:dyDescent="0.25">
      <c r="A373" s="1316" t="s">
        <v>2207</v>
      </c>
      <c r="B373" s="574" t="s">
        <v>1394</v>
      </c>
      <c r="C373" s="567">
        <v>365</v>
      </c>
      <c r="D373" s="680"/>
      <c r="E373" s="568"/>
      <c r="F373" s="1652"/>
    </row>
    <row r="374" spans="1:6" outlineLevel="2" x14ac:dyDescent="0.25">
      <c r="A374" s="1316" t="s">
        <v>2208</v>
      </c>
      <c r="B374" s="574" t="s">
        <v>1395</v>
      </c>
      <c r="C374" s="567">
        <v>366</v>
      </c>
      <c r="D374" s="680"/>
      <c r="E374" s="568"/>
      <c r="F374" s="1652"/>
    </row>
    <row r="375" spans="1:6" outlineLevel="2" x14ac:dyDescent="0.25">
      <c r="A375" s="1316" t="s">
        <v>2209</v>
      </c>
      <c r="B375" s="574" t="s">
        <v>1396</v>
      </c>
      <c r="C375" s="567">
        <v>367</v>
      </c>
      <c r="D375" s="680"/>
      <c r="E375" s="568"/>
      <c r="F375" s="1652"/>
    </row>
    <row r="376" spans="1:6" outlineLevel="2" x14ac:dyDescent="0.25">
      <c r="A376" s="1316" t="s">
        <v>2210</v>
      </c>
      <c r="B376" s="574" t="s">
        <v>1397</v>
      </c>
      <c r="C376" s="567">
        <v>368</v>
      </c>
      <c r="D376" s="680"/>
      <c r="E376" s="568"/>
      <c r="F376" s="1652"/>
    </row>
    <row r="377" spans="1:6" outlineLevel="2" x14ac:dyDescent="0.25">
      <c r="A377" s="1316" t="s">
        <v>2211</v>
      </c>
      <c r="B377" s="574" t="s">
        <v>1398</v>
      </c>
      <c r="C377" s="567">
        <v>369</v>
      </c>
      <c r="D377" s="680"/>
      <c r="E377" s="568"/>
      <c r="F377" s="1652"/>
    </row>
    <row r="378" spans="1:6" outlineLevel="2" x14ac:dyDescent="0.25">
      <c r="A378" s="1316" t="s">
        <v>2212</v>
      </c>
      <c r="B378" s="594" t="s">
        <v>213</v>
      </c>
      <c r="C378" s="567">
        <v>370</v>
      </c>
      <c r="D378" s="680"/>
      <c r="E378" s="568"/>
      <c r="F378" s="1653"/>
    </row>
    <row r="379" spans="1:6" outlineLevel="1" x14ac:dyDescent="0.25">
      <c r="A379" s="1317">
        <v>26.7</v>
      </c>
      <c r="B379" s="1322" t="s">
        <v>1404</v>
      </c>
      <c r="C379" s="567">
        <v>371</v>
      </c>
      <c r="D379" s="691">
        <f>SUM(D380:D390)</f>
        <v>0</v>
      </c>
      <c r="E379" s="568"/>
      <c r="F379" s="592">
        <f>IF(i.04166a!D379&gt;((i.04130!$E$46-i.04130!$E$39-i.04130!$E$40)*i.04166a!E$306),(i.04166a!D379-(i.04130!$E$46-i.04130!$E$40-i.04130!$E$39)*i.04166a!E$306),0)</f>
        <v>0</v>
      </c>
    </row>
    <row r="380" spans="1:6" outlineLevel="2" x14ac:dyDescent="0.25">
      <c r="A380" s="1316" t="s">
        <v>2213</v>
      </c>
      <c r="B380" s="574"/>
      <c r="C380" s="567">
        <v>372</v>
      </c>
      <c r="D380" s="680"/>
      <c r="E380" s="568"/>
      <c r="F380" s="1651"/>
    </row>
    <row r="381" spans="1:6" outlineLevel="2" x14ac:dyDescent="0.25">
      <c r="A381" s="1316" t="s">
        <v>2214</v>
      </c>
      <c r="B381" s="574" t="s">
        <v>1390</v>
      </c>
      <c r="C381" s="567">
        <v>373</v>
      </c>
      <c r="D381" s="680"/>
      <c r="E381" s="568"/>
      <c r="F381" s="1652"/>
    </row>
    <row r="382" spans="1:6" outlineLevel="2" x14ac:dyDescent="0.25">
      <c r="A382" s="1316" t="s">
        <v>2215</v>
      </c>
      <c r="B382" s="574" t="s">
        <v>1391</v>
      </c>
      <c r="C382" s="567">
        <v>374</v>
      </c>
      <c r="D382" s="680"/>
      <c r="E382" s="568"/>
      <c r="F382" s="1652"/>
    </row>
    <row r="383" spans="1:6" outlineLevel="2" x14ac:dyDescent="0.25">
      <c r="A383" s="1316" t="s">
        <v>2216</v>
      </c>
      <c r="B383" s="574" t="s">
        <v>1392</v>
      </c>
      <c r="C383" s="567">
        <v>375</v>
      </c>
      <c r="D383" s="680"/>
      <c r="E383" s="568"/>
      <c r="F383" s="1652"/>
    </row>
    <row r="384" spans="1:6" outlineLevel="2" x14ac:dyDescent="0.25">
      <c r="A384" s="1316" t="s">
        <v>2217</v>
      </c>
      <c r="B384" s="574" t="s">
        <v>1393</v>
      </c>
      <c r="C384" s="567">
        <v>376</v>
      </c>
      <c r="D384" s="680"/>
      <c r="E384" s="568"/>
      <c r="F384" s="1652"/>
    </row>
    <row r="385" spans="1:6" outlineLevel="2" x14ac:dyDescent="0.25">
      <c r="A385" s="1316" t="s">
        <v>2218</v>
      </c>
      <c r="B385" s="574" t="s">
        <v>1394</v>
      </c>
      <c r="C385" s="567">
        <v>377</v>
      </c>
      <c r="D385" s="680"/>
      <c r="E385" s="568"/>
      <c r="F385" s="1652"/>
    </row>
    <row r="386" spans="1:6" outlineLevel="2" x14ac:dyDescent="0.25">
      <c r="A386" s="1316" t="s">
        <v>2219</v>
      </c>
      <c r="B386" s="574" t="s">
        <v>1395</v>
      </c>
      <c r="C386" s="567">
        <v>378</v>
      </c>
      <c r="D386" s="680"/>
      <c r="E386" s="568"/>
      <c r="F386" s="1652"/>
    </row>
    <row r="387" spans="1:6" outlineLevel="2" x14ac:dyDescent="0.25">
      <c r="A387" s="1316" t="s">
        <v>2220</v>
      </c>
      <c r="B387" s="574" t="s">
        <v>1396</v>
      </c>
      <c r="C387" s="567">
        <v>379</v>
      </c>
      <c r="D387" s="680"/>
      <c r="E387" s="568"/>
      <c r="F387" s="1652"/>
    </row>
    <row r="388" spans="1:6" outlineLevel="2" x14ac:dyDescent="0.25">
      <c r="A388" s="1316" t="s">
        <v>2221</v>
      </c>
      <c r="B388" s="574" t="s">
        <v>1397</v>
      </c>
      <c r="C388" s="567">
        <v>380</v>
      </c>
      <c r="D388" s="680"/>
      <c r="E388" s="568"/>
      <c r="F388" s="1652"/>
    </row>
    <row r="389" spans="1:6" outlineLevel="2" x14ac:dyDescent="0.25">
      <c r="A389" s="1316" t="s">
        <v>2222</v>
      </c>
      <c r="B389" s="574" t="s">
        <v>1398</v>
      </c>
      <c r="C389" s="567">
        <v>381</v>
      </c>
      <c r="D389" s="680"/>
      <c r="E389" s="568"/>
      <c r="F389" s="1652"/>
    </row>
    <row r="390" spans="1:6" outlineLevel="2" x14ac:dyDescent="0.25">
      <c r="A390" s="1316" t="s">
        <v>2223</v>
      </c>
      <c r="B390" s="594" t="s">
        <v>213</v>
      </c>
      <c r="C390" s="567">
        <v>382</v>
      </c>
      <c r="D390" s="680"/>
      <c r="E390" s="568"/>
      <c r="F390" s="1653"/>
    </row>
    <row r="391" spans="1:6" outlineLevel="1" x14ac:dyDescent="0.25">
      <c r="A391" s="1317">
        <v>26.8</v>
      </c>
      <c r="B391" s="1322" t="s">
        <v>1405</v>
      </c>
      <c r="C391" s="567">
        <v>383</v>
      </c>
      <c r="D391" s="691">
        <f>SUM(D392:D403)</f>
        <v>0</v>
      </c>
      <c r="E391" s="568"/>
      <c r="F391" s="592">
        <f>IF(i.04166a!D391&gt;((i.04130!$E$46-i.04130!$E$39-i.04130!$E$40)*i.04166a!E$306),(i.04166a!D391-(i.04130!$E$46-i.04130!$E$40-i.04130!$E$39)*i.04166a!E$306),0)</f>
        <v>0</v>
      </c>
    </row>
    <row r="392" spans="1:6" outlineLevel="2" x14ac:dyDescent="0.25">
      <c r="A392" s="1316" t="s">
        <v>2224</v>
      </c>
      <c r="B392" s="574"/>
      <c r="C392" s="567">
        <v>384</v>
      </c>
      <c r="D392" s="680"/>
      <c r="E392" s="568"/>
      <c r="F392" s="1654"/>
    </row>
    <row r="393" spans="1:6" outlineLevel="2" x14ac:dyDescent="0.25">
      <c r="A393" s="1316" t="s">
        <v>2225</v>
      </c>
      <c r="B393" s="574" t="s">
        <v>1390</v>
      </c>
      <c r="C393" s="567">
        <v>385</v>
      </c>
      <c r="D393" s="680"/>
      <c r="E393" s="568"/>
      <c r="F393" s="1654"/>
    </row>
    <row r="394" spans="1:6" outlineLevel="2" x14ac:dyDescent="0.25">
      <c r="A394" s="1316" t="s">
        <v>2226</v>
      </c>
      <c r="B394" s="574" t="s">
        <v>1391</v>
      </c>
      <c r="C394" s="567">
        <v>386</v>
      </c>
      <c r="D394" s="680"/>
      <c r="E394" s="568"/>
      <c r="F394" s="1654"/>
    </row>
    <row r="395" spans="1:6" outlineLevel="2" x14ac:dyDescent="0.25">
      <c r="A395" s="1316" t="s">
        <v>2227</v>
      </c>
      <c r="B395" s="574" t="s">
        <v>1392</v>
      </c>
      <c r="C395" s="567">
        <v>387</v>
      </c>
      <c r="D395" s="680"/>
      <c r="E395" s="568"/>
      <c r="F395" s="1654"/>
    </row>
    <row r="396" spans="1:6" outlineLevel="2" x14ac:dyDescent="0.25">
      <c r="A396" s="1316" t="s">
        <v>2228</v>
      </c>
      <c r="B396" s="574" t="s">
        <v>1393</v>
      </c>
      <c r="C396" s="567">
        <v>388</v>
      </c>
      <c r="D396" s="680"/>
      <c r="E396" s="568"/>
      <c r="F396" s="1654"/>
    </row>
    <row r="397" spans="1:6" outlineLevel="2" x14ac:dyDescent="0.25">
      <c r="A397" s="1316" t="s">
        <v>2229</v>
      </c>
      <c r="B397" s="574" t="s">
        <v>1394</v>
      </c>
      <c r="C397" s="567">
        <v>389</v>
      </c>
      <c r="D397" s="680"/>
      <c r="E397" s="568"/>
      <c r="F397" s="1654"/>
    </row>
    <row r="398" spans="1:6" outlineLevel="2" x14ac:dyDescent="0.25">
      <c r="A398" s="1316" t="s">
        <v>2230</v>
      </c>
      <c r="B398" s="574" t="s">
        <v>1395</v>
      </c>
      <c r="C398" s="567">
        <v>390</v>
      </c>
      <c r="D398" s="680"/>
      <c r="E398" s="568"/>
      <c r="F398" s="1654"/>
    </row>
    <row r="399" spans="1:6" outlineLevel="2" x14ac:dyDescent="0.25">
      <c r="A399" s="1316" t="s">
        <v>2231</v>
      </c>
      <c r="B399" s="574" t="s">
        <v>1396</v>
      </c>
      <c r="C399" s="567">
        <v>391</v>
      </c>
      <c r="D399" s="680"/>
      <c r="E399" s="568"/>
      <c r="F399" s="1654"/>
    </row>
    <row r="400" spans="1:6" outlineLevel="2" x14ac:dyDescent="0.25">
      <c r="A400" s="1316" t="s">
        <v>2232</v>
      </c>
      <c r="B400" s="574" t="s">
        <v>1397</v>
      </c>
      <c r="C400" s="567">
        <v>392</v>
      </c>
      <c r="D400" s="680"/>
      <c r="E400" s="568"/>
      <c r="F400" s="1654"/>
    </row>
    <row r="401" spans="1:6" outlineLevel="2" x14ac:dyDescent="0.25">
      <c r="A401" s="1316" t="s">
        <v>2233</v>
      </c>
      <c r="B401" s="574" t="s">
        <v>1398</v>
      </c>
      <c r="C401" s="567">
        <v>393</v>
      </c>
      <c r="D401" s="680"/>
      <c r="E401" s="568"/>
      <c r="F401" s="1654"/>
    </row>
    <row r="402" spans="1:6" outlineLevel="2" x14ac:dyDescent="0.25">
      <c r="A402" s="1316" t="s">
        <v>2234</v>
      </c>
      <c r="B402" s="594" t="s">
        <v>213</v>
      </c>
      <c r="C402" s="567">
        <v>394</v>
      </c>
      <c r="D402" s="785"/>
      <c r="E402" s="568"/>
      <c r="F402" s="1654"/>
    </row>
    <row r="403" spans="1:6" outlineLevel="1" x14ac:dyDescent="0.25">
      <c r="A403" s="1317">
        <v>26.9</v>
      </c>
      <c r="B403" s="1322" t="s">
        <v>1406</v>
      </c>
      <c r="C403" s="567">
        <v>395</v>
      </c>
      <c r="D403" s="691">
        <f>SUM(D404:D414)</f>
        <v>0</v>
      </c>
      <c r="E403" s="568"/>
      <c r="F403" s="592">
        <f>IF(i.04166a!D403&gt;((i.04130!$E$46-i.04130!$E$39-i.04130!$E$40)*i.04166a!E$306),(i.04166a!D403-(i.04130!$E$46-i.04130!$E$40-i.04130!$E$39)*i.04166a!E$306),0)</f>
        <v>0</v>
      </c>
    </row>
    <row r="404" spans="1:6" outlineLevel="2" x14ac:dyDescent="0.25">
      <c r="A404" s="1316" t="s">
        <v>2235</v>
      </c>
      <c r="B404" s="574"/>
      <c r="C404" s="567">
        <v>396</v>
      </c>
      <c r="D404" s="680"/>
      <c r="E404" s="568"/>
      <c r="F404" s="1651"/>
    </row>
    <row r="405" spans="1:6" outlineLevel="2" x14ac:dyDescent="0.25">
      <c r="A405" s="1316" t="s">
        <v>2236</v>
      </c>
      <c r="B405" s="574" t="s">
        <v>1390</v>
      </c>
      <c r="C405" s="567">
        <v>397</v>
      </c>
      <c r="D405" s="680"/>
      <c r="E405" s="568"/>
      <c r="F405" s="1652"/>
    </row>
    <row r="406" spans="1:6" outlineLevel="2" x14ac:dyDescent="0.25">
      <c r="A406" s="1316" t="s">
        <v>2237</v>
      </c>
      <c r="B406" s="574" t="s">
        <v>1391</v>
      </c>
      <c r="C406" s="567">
        <v>398</v>
      </c>
      <c r="D406" s="680"/>
      <c r="E406" s="568"/>
      <c r="F406" s="1652"/>
    </row>
    <row r="407" spans="1:6" outlineLevel="2" x14ac:dyDescent="0.25">
      <c r="A407" s="1316" t="s">
        <v>2238</v>
      </c>
      <c r="B407" s="574" t="s">
        <v>1392</v>
      </c>
      <c r="C407" s="567">
        <v>399</v>
      </c>
      <c r="D407" s="680"/>
      <c r="E407" s="568"/>
      <c r="F407" s="1652"/>
    </row>
    <row r="408" spans="1:6" outlineLevel="2" x14ac:dyDescent="0.25">
      <c r="A408" s="1316" t="s">
        <v>2239</v>
      </c>
      <c r="B408" s="574" t="s">
        <v>1393</v>
      </c>
      <c r="C408" s="567">
        <v>400</v>
      </c>
      <c r="D408" s="680"/>
      <c r="E408" s="568"/>
      <c r="F408" s="1652"/>
    </row>
    <row r="409" spans="1:6" outlineLevel="2" x14ac:dyDescent="0.25">
      <c r="A409" s="1316" t="s">
        <v>2240</v>
      </c>
      <c r="B409" s="574" t="s">
        <v>1394</v>
      </c>
      <c r="C409" s="567">
        <v>401</v>
      </c>
      <c r="D409" s="680"/>
      <c r="E409" s="568"/>
      <c r="F409" s="1652"/>
    </row>
    <row r="410" spans="1:6" outlineLevel="2" x14ac:dyDescent="0.25">
      <c r="A410" s="1316" t="s">
        <v>2241</v>
      </c>
      <c r="B410" s="574" t="s">
        <v>1395</v>
      </c>
      <c r="C410" s="567">
        <v>402</v>
      </c>
      <c r="D410" s="680"/>
      <c r="E410" s="568"/>
      <c r="F410" s="1652"/>
    </row>
    <row r="411" spans="1:6" outlineLevel="2" x14ac:dyDescent="0.25">
      <c r="A411" s="1316" t="s">
        <v>2242</v>
      </c>
      <c r="B411" s="574" t="s">
        <v>1396</v>
      </c>
      <c r="C411" s="567">
        <v>403</v>
      </c>
      <c r="D411" s="680"/>
      <c r="E411" s="568"/>
      <c r="F411" s="1652"/>
    </row>
    <row r="412" spans="1:6" outlineLevel="2" x14ac:dyDescent="0.25">
      <c r="A412" s="1316" t="s">
        <v>2243</v>
      </c>
      <c r="B412" s="574" t="s">
        <v>1397</v>
      </c>
      <c r="C412" s="567">
        <v>404</v>
      </c>
      <c r="D412" s="680"/>
      <c r="E412" s="568"/>
      <c r="F412" s="1652"/>
    </row>
    <row r="413" spans="1:6" outlineLevel="2" x14ac:dyDescent="0.25">
      <c r="A413" s="1316" t="s">
        <v>2244</v>
      </c>
      <c r="B413" s="574" t="s">
        <v>1398</v>
      </c>
      <c r="C413" s="567">
        <v>405</v>
      </c>
      <c r="D413" s="680"/>
      <c r="E413" s="568"/>
      <c r="F413" s="1652"/>
    </row>
    <row r="414" spans="1:6" outlineLevel="2" x14ac:dyDescent="0.25">
      <c r="A414" s="1316" t="s">
        <v>2245</v>
      </c>
      <c r="B414" s="594" t="s">
        <v>213</v>
      </c>
      <c r="C414" s="567">
        <v>406</v>
      </c>
      <c r="D414" s="680"/>
      <c r="E414" s="568"/>
      <c r="F414" s="1653"/>
    </row>
    <row r="415" spans="1:6" outlineLevel="1" x14ac:dyDescent="0.25">
      <c r="A415" s="1316" t="s">
        <v>1387</v>
      </c>
      <c r="B415" s="1322" t="s">
        <v>1407</v>
      </c>
      <c r="C415" s="567">
        <v>407</v>
      </c>
      <c r="D415" s="691">
        <f>SUM(D416:D426)</f>
        <v>0</v>
      </c>
      <c r="E415" s="568"/>
      <c r="F415" s="592">
        <f>IF(i.04166a!D415&gt;((i.04130!$E$46-i.04130!$E$39-i.04130!$E$40)*i.04166a!E$306),(i.04166a!D415-(i.04130!$E$46-i.04130!$E$40-i.04130!$E$39)*i.04166a!E$306),0)</f>
        <v>0</v>
      </c>
    </row>
    <row r="416" spans="1:6" outlineLevel="2" x14ac:dyDescent="0.25">
      <c r="A416" s="1316" t="s">
        <v>2246</v>
      </c>
      <c r="B416" s="574"/>
      <c r="C416" s="567">
        <v>408</v>
      </c>
      <c r="D416" s="680"/>
      <c r="E416" s="568"/>
      <c r="F416" s="1651"/>
    </row>
    <row r="417" spans="1:6" outlineLevel="2" x14ac:dyDescent="0.25">
      <c r="A417" s="1316" t="s">
        <v>2247</v>
      </c>
      <c r="B417" s="574" t="s">
        <v>1390</v>
      </c>
      <c r="C417" s="567">
        <v>409</v>
      </c>
      <c r="D417" s="680"/>
      <c r="E417" s="568"/>
      <c r="F417" s="1652"/>
    </row>
    <row r="418" spans="1:6" outlineLevel="2" x14ac:dyDescent="0.25">
      <c r="A418" s="1316" t="s">
        <v>2248</v>
      </c>
      <c r="B418" s="574" t="s">
        <v>1391</v>
      </c>
      <c r="C418" s="567">
        <v>410</v>
      </c>
      <c r="D418" s="680"/>
      <c r="E418" s="568"/>
      <c r="F418" s="1652"/>
    </row>
    <row r="419" spans="1:6" outlineLevel="2" x14ac:dyDescent="0.25">
      <c r="A419" s="1316" t="s">
        <v>2249</v>
      </c>
      <c r="B419" s="574" t="s">
        <v>1392</v>
      </c>
      <c r="C419" s="567">
        <v>411</v>
      </c>
      <c r="D419" s="680"/>
      <c r="E419" s="568"/>
      <c r="F419" s="1652"/>
    </row>
    <row r="420" spans="1:6" outlineLevel="2" x14ac:dyDescent="0.25">
      <c r="A420" s="1316" t="s">
        <v>2250</v>
      </c>
      <c r="B420" s="574" t="s">
        <v>1393</v>
      </c>
      <c r="C420" s="567">
        <v>412</v>
      </c>
      <c r="D420" s="680"/>
      <c r="E420" s="568"/>
      <c r="F420" s="1652"/>
    </row>
    <row r="421" spans="1:6" outlineLevel="2" x14ac:dyDescent="0.25">
      <c r="A421" s="1316" t="s">
        <v>2251</v>
      </c>
      <c r="B421" s="574" t="s">
        <v>1394</v>
      </c>
      <c r="C421" s="567">
        <v>413</v>
      </c>
      <c r="D421" s="680"/>
      <c r="E421" s="568"/>
      <c r="F421" s="1652"/>
    </row>
    <row r="422" spans="1:6" outlineLevel="2" x14ac:dyDescent="0.25">
      <c r="A422" s="1316" t="s">
        <v>2252</v>
      </c>
      <c r="B422" s="574" t="s">
        <v>1395</v>
      </c>
      <c r="C422" s="567">
        <v>414</v>
      </c>
      <c r="D422" s="680"/>
      <c r="E422" s="568"/>
      <c r="F422" s="1652"/>
    </row>
    <row r="423" spans="1:6" outlineLevel="2" x14ac:dyDescent="0.25">
      <c r="A423" s="1316" t="s">
        <v>2253</v>
      </c>
      <c r="B423" s="574" t="s">
        <v>1396</v>
      </c>
      <c r="C423" s="567">
        <v>415</v>
      </c>
      <c r="D423" s="680"/>
      <c r="E423" s="568"/>
      <c r="F423" s="1652"/>
    </row>
    <row r="424" spans="1:6" outlineLevel="2" x14ac:dyDescent="0.25">
      <c r="A424" s="1316" t="s">
        <v>2254</v>
      </c>
      <c r="B424" s="574" t="s">
        <v>1397</v>
      </c>
      <c r="C424" s="567">
        <v>416</v>
      </c>
      <c r="D424" s="680"/>
      <c r="E424" s="568"/>
      <c r="F424" s="1652"/>
    </row>
    <row r="425" spans="1:6" outlineLevel="2" x14ac:dyDescent="0.25">
      <c r="A425" s="1316" t="s">
        <v>2255</v>
      </c>
      <c r="B425" s="574" t="s">
        <v>1398</v>
      </c>
      <c r="C425" s="567">
        <v>417</v>
      </c>
      <c r="D425" s="680"/>
      <c r="E425" s="568"/>
      <c r="F425" s="1652"/>
    </row>
    <row r="426" spans="1:6" outlineLevel="2" x14ac:dyDescent="0.25">
      <c r="A426" s="1316" t="s">
        <v>2256</v>
      </c>
      <c r="B426" s="594" t="s">
        <v>213</v>
      </c>
      <c r="C426" s="567">
        <v>418</v>
      </c>
      <c r="D426" s="680"/>
      <c r="E426" s="568"/>
      <c r="F426" s="1653"/>
    </row>
    <row r="427" spans="1:6" ht="15.75" outlineLevel="1" thickBot="1" x14ac:dyDescent="0.3">
      <c r="A427" s="1323">
        <v>26.11</v>
      </c>
      <c r="B427" s="1324" t="s">
        <v>1076</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604" t="s">
        <v>1469</v>
      </c>
      <c r="C432" s="1604"/>
      <c r="D432" s="1604"/>
      <c r="E432" s="1604"/>
      <c r="F432" s="1604"/>
    </row>
    <row r="433" spans="2:6" ht="18.600000000000001" customHeight="1" x14ac:dyDescent="0.25">
      <c r="B433" s="717" t="s">
        <v>1506</v>
      </c>
      <c r="C433" s="717"/>
      <c r="D433" s="717"/>
      <c r="E433" s="717"/>
      <c r="F433" s="717"/>
    </row>
    <row r="434" spans="2:6" ht="42.6" customHeight="1" x14ac:dyDescent="0.25">
      <c r="B434" s="1650" t="s">
        <v>2257</v>
      </c>
      <c r="C434" s="1650"/>
      <c r="D434" s="1650"/>
      <c r="E434" s="1650"/>
      <c r="F434" s="1650"/>
    </row>
    <row r="435" spans="2:6" ht="36" customHeight="1" x14ac:dyDescent="0.25">
      <c r="B435" s="1534" t="s">
        <v>1507</v>
      </c>
      <c r="C435" s="1534"/>
      <c r="D435" s="1534"/>
      <c r="E435" s="1534"/>
      <c r="F435" s="1534"/>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2259</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2260</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1296</v>
      </c>
      <c r="E10" s="552" t="s">
        <v>701</v>
      </c>
      <c r="F10" s="552" t="s">
        <v>1297</v>
      </c>
    </row>
    <row r="11" spans="1:10" x14ac:dyDescent="0.2">
      <c r="A11" s="552" t="s">
        <v>260</v>
      </c>
      <c r="B11" s="552" t="s">
        <v>261</v>
      </c>
      <c r="C11" s="552" t="s">
        <v>272</v>
      </c>
      <c r="D11" s="552">
        <v>1</v>
      </c>
      <c r="E11" s="552">
        <v>2</v>
      </c>
      <c r="F11" s="552">
        <v>3</v>
      </c>
    </row>
    <row r="12" spans="1:10" ht="38.25" x14ac:dyDescent="0.2">
      <c r="A12" s="596">
        <v>1</v>
      </c>
      <c r="B12" s="597" t="s">
        <v>1298</v>
      </c>
      <c r="C12" s="572">
        <v>1</v>
      </c>
      <c r="D12" s="598">
        <f>i.04166a!D9</f>
        <v>0</v>
      </c>
      <c r="E12" s="599">
        <v>0.35</v>
      </c>
      <c r="F12" s="598">
        <f>i.04166a!F9</f>
        <v>0</v>
      </c>
    </row>
    <row r="13" spans="1:10" ht="25.5" x14ac:dyDescent="0.2">
      <c r="A13" s="596">
        <v>2</v>
      </c>
      <c r="B13" s="597" t="s">
        <v>1299</v>
      </c>
      <c r="C13" s="572">
        <v>2</v>
      </c>
      <c r="D13" s="600">
        <f>i.04166a!D23</f>
        <v>0</v>
      </c>
      <c r="E13" s="599">
        <v>0.01</v>
      </c>
      <c r="F13" s="600">
        <f>i.04166a!F23</f>
        <v>0</v>
      </c>
    </row>
    <row r="14" spans="1:10" ht="38.25" x14ac:dyDescent="0.2">
      <c r="A14" s="596">
        <v>3</v>
      </c>
      <c r="B14" s="597" t="s">
        <v>1300</v>
      </c>
      <c r="C14" s="572">
        <v>3</v>
      </c>
      <c r="D14" s="600">
        <f>i.04166a!D35</f>
        <v>0</v>
      </c>
      <c r="E14" s="599">
        <v>0.15</v>
      </c>
      <c r="F14" s="600">
        <f>i.04166a!F35</f>
        <v>0</v>
      </c>
    </row>
    <row r="15" spans="1:10" ht="25.5" x14ac:dyDescent="0.2">
      <c r="A15" s="596">
        <v>4</v>
      </c>
      <c r="B15" s="597" t="s">
        <v>1408</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1409</v>
      </c>
      <c r="C17" s="572">
        <v>6</v>
      </c>
      <c r="D17" s="600">
        <f>i.04166a!D70</f>
        <v>0</v>
      </c>
      <c r="E17" s="599">
        <v>0.2</v>
      </c>
      <c r="F17" s="600">
        <f>i.04166a!F70</f>
        <v>0</v>
      </c>
    </row>
    <row r="18" spans="1:6" ht="25.5" x14ac:dyDescent="0.2">
      <c r="A18" s="596">
        <v>7</v>
      </c>
      <c r="B18" s="597" t="s">
        <v>1025</v>
      </c>
      <c r="C18" s="572">
        <v>7</v>
      </c>
      <c r="D18" s="600">
        <f>i.04166a!D102</f>
        <v>0</v>
      </c>
      <c r="E18" s="599">
        <v>1</v>
      </c>
      <c r="F18" s="600">
        <f>i.04166a!F102</f>
        <v>0</v>
      </c>
    </row>
    <row r="19" spans="1:6" x14ac:dyDescent="0.2">
      <c r="A19" s="596">
        <v>8</v>
      </c>
      <c r="B19" s="597" t="s">
        <v>1026</v>
      </c>
      <c r="C19" s="572">
        <v>8</v>
      </c>
      <c r="D19" s="600">
        <f>i.04166a!D103</f>
        <v>0</v>
      </c>
      <c r="E19" s="599">
        <v>0.05</v>
      </c>
      <c r="F19" s="600">
        <f>i.04166a!F103</f>
        <v>0</v>
      </c>
    </row>
    <row r="20" spans="1:6" x14ac:dyDescent="0.2">
      <c r="A20" s="596">
        <v>9</v>
      </c>
      <c r="B20" s="597" t="s">
        <v>1333</v>
      </c>
      <c r="C20" s="572">
        <v>9</v>
      </c>
      <c r="D20" s="600">
        <f>i.04166a!D104</f>
        <v>0</v>
      </c>
      <c r="E20" s="599">
        <v>0.15</v>
      </c>
      <c r="F20" s="600">
        <f>i.04166a!F104</f>
        <v>0</v>
      </c>
    </row>
    <row r="21" spans="1:6" ht="25.5" x14ac:dyDescent="0.2">
      <c r="A21" s="596">
        <v>10</v>
      </c>
      <c r="B21" s="597" t="s">
        <v>1341</v>
      </c>
      <c r="C21" s="572">
        <v>10</v>
      </c>
      <c r="D21" s="600">
        <f>i.04166a!D121</f>
        <v>0</v>
      </c>
      <c r="E21" s="599">
        <v>0.05</v>
      </c>
      <c r="F21" s="600">
        <f>i.04166a!F121</f>
        <v>0</v>
      </c>
    </row>
    <row r="22" spans="1:6" x14ac:dyDescent="0.2">
      <c r="A22" s="596">
        <v>11</v>
      </c>
      <c r="B22" s="597" t="s">
        <v>1357</v>
      </c>
      <c r="C22" s="572">
        <v>11</v>
      </c>
      <c r="D22" s="600">
        <f>i.04166a!D138</f>
        <v>0</v>
      </c>
      <c r="E22" s="599">
        <v>0.1</v>
      </c>
      <c r="F22" s="600">
        <f>i.04166a!F138</f>
        <v>0</v>
      </c>
    </row>
    <row r="23" spans="1:6" x14ac:dyDescent="0.2">
      <c r="A23" s="596">
        <v>12</v>
      </c>
      <c r="B23" s="597" t="s">
        <v>1370</v>
      </c>
      <c r="C23" s="572">
        <v>12</v>
      </c>
      <c r="D23" s="598">
        <f>i.04166a!D160</f>
        <v>0</v>
      </c>
      <c r="E23" s="599">
        <v>0.05</v>
      </c>
      <c r="F23" s="598">
        <f>i.04166a!F160</f>
        <v>0</v>
      </c>
    </row>
    <row r="24" spans="1:6" ht="25.5" x14ac:dyDescent="0.2">
      <c r="A24" s="596">
        <v>13</v>
      </c>
      <c r="B24" s="597" t="s">
        <v>1381</v>
      </c>
      <c r="C24" s="572">
        <v>13</v>
      </c>
      <c r="D24" s="600">
        <f>i.04166a!D183</f>
        <v>0</v>
      </c>
      <c r="E24" s="599">
        <v>0.1</v>
      </c>
      <c r="F24" s="600">
        <f>i.04166a!F183</f>
        <v>0</v>
      </c>
    </row>
    <row r="25" spans="1:6" ht="25.5" x14ac:dyDescent="0.2">
      <c r="A25" s="596">
        <v>14</v>
      </c>
      <c r="B25" s="597" t="s">
        <v>1065</v>
      </c>
      <c r="C25" s="572">
        <v>14</v>
      </c>
      <c r="D25" s="600">
        <f>i.04166a!D202</f>
        <v>0</v>
      </c>
      <c r="E25" s="599">
        <v>0.01</v>
      </c>
      <c r="F25" s="600">
        <f>i.04166a!F202</f>
        <v>0</v>
      </c>
    </row>
    <row r="26" spans="1:6" x14ac:dyDescent="0.2">
      <c r="A26" s="596">
        <v>15</v>
      </c>
      <c r="B26" s="597" t="s">
        <v>1066</v>
      </c>
      <c r="C26" s="572">
        <v>15</v>
      </c>
      <c r="D26" s="600">
        <f>i.04166a!D209</f>
        <v>0</v>
      </c>
      <c r="E26" s="599">
        <v>5.0000000000000001E-3</v>
      </c>
      <c r="F26" s="600">
        <f>i.04166a!F209</f>
        <v>0</v>
      </c>
    </row>
    <row r="27" spans="1:6" x14ac:dyDescent="0.2">
      <c r="A27" s="596">
        <v>16</v>
      </c>
      <c r="B27" s="597" t="s">
        <v>1223</v>
      </c>
      <c r="C27" s="572">
        <v>16</v>
      </c>
      <c r="D27" s="600">
        <f>i.04166a!D216</f>
        <v>0</v>
      </c>
      <c r="E27" s="599">
        <v>5.0000000000000001E-3</v>
      </c>
      <c r="F27" s="600">
        <f>i.04166a!F216</f>
        <v>0</v>
      </c>
    </row>
    <row r="28" spans="1:6" x14ac:dyDescent="0.2">
      <c r="A28" s="596">
        <v>17</v>
      </c>
      <c r="B28" s="597" t="s">
        <v>1382</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1383</v>
      </c>
      <c r="C31" s="572">
        <v>20</v>
      </c>
      <c r="D31" s="600">
        <f>i.04166a!D258</f>
        <v>0</v>
      </c>
      <c r="E31" s="599">
        <v>0.05</v>
      </c>
      <c r="F31" s="600">
        <f>i.04166a!F258</f>
        <v>0</v>
      </c>
    </row>
    <row r="32" spans="1:6" x14ac:dyDescent="0.2">
      <c r="A32" s="596">
        <v>21</v>
      </c>
      <c r="B32" s="597" t="s">
        <v>1384</v>
      </c>
      <c r="C32" s="572">
        <v>21</v>
      </c>
      <c r="D32" s="600">
        <f>i.04166a!D270</f>
        <v>0</v>
      </c>
      <c r="E32" s="599">
        <v>0.25</v>
      </c>
      <c r="F32" s="600">
        <f>i.04166a!F270</f>
        <v>0</v>
      </c>
    </row>
    <row r="33" spans="1:6" x14ac:dyDescent="0.2">
      <c r="A33" s="596">
        <v>22</v>
      </c>
      <c r="B33" s="597" t="s">
        <v>1385</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1386</v>
      </c>
      <c r="C36" s="572">
        <v>25</v>
      </c>
      <c r="D36" s="600">
        <f>i.04166a!D274</f>
        <v>0</v>
      </c>
      <c r="E36" s="599">
        <v>0.35</v>
      </c>
      <c r="F36" s="600">
        <f>i.04166a!F274</f>
        <v>0</v>
      </c>
    </row>
    <row r="37" spans="1:6" ht="63.75" x14ac:dyDescent="0.2">
      <c r="A37" s="596">
        <v>26</v>
      </c>
      <c r="B37" s="597" t="s">
        <v>1388</v>
      </c>
      <c r="C37" s="572">
        <v>26</v>
      </c>
      <c r="D37" s="600">
        <f>i.04166a!D306</f>
        <v>0</v>
      </c>
      <c r="E37" s="599">
        <v>0.5</v>
      </c>
      <c r="F37" s="600">
        <f>i.04166a!F306</f>
        <v>0</v>
      </c>
    </row>
    <row r="38" spans="1:6" x14ac:dyDescent="0.2">
      <c r="A38" s="596"/>
      <c r="B38" s="597" t="s">
        <v>2258</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2261</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2262</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1195</v>
      </c>
      <c r="E9" s="552" t="s">
        <v>1194</v>
      </c>
      <c r="F9" s="552" t="s">
        <v>1410</v>
      </c>
    </row>
    <row r="10" spans="1:7" x14ac:dyDescent="0.2">
      <c r="A10" s="597">
        <v>1</v>
      </c>
      <c r="B10" s="597" t="s">
        <v>1411</v>
      </c>
      <c r="C10" s="567">
        <v>1</v>
      </c>
      <c r="D10" s="555">
        <f>i.04158а!N359</f>
        <v>0</v>
      </c>
      <c r="E10" s="605">
        <v>0.15</v>
      </c>
      <c r="F10" s="606">
        <f>D10*E10</f>
        <v>0</v>
      </c>
    </row>
    <row r="11" spans="1:7" ht="25.5" x14ac:dyDescent="0.2">
      <c r="A11" s="597">
        <v>2</v>
      </c>
      <c r="B11" s="597" t="s">
        <v>1412</v>
      </c>
      <c r="C11" s="567">
        <v>2</v>
      </c>
      <c r="D11" s="555">
        <f>i.04158а!N364-i.04158а!N359+i.04158а!O364</f>
        <v>0</v>
      </c>
      <c r="E11" s="605">
        <v>1</v>
      </c>
      <c r="F11" s="606">
        <f t="shared" ref="F11:F19" si="0">D11*E11</f>
        <v>0</v>
      </c>
    </row>
    <row r="12" spans="1:7" x14ac:dyDescent="0.2">
      <c r="A12" s="597">
        <v>3</v>
      </c>
      <c r="B12" s="597" t="s">
        <v>1413</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1414</v>
      </c>
      <c r="C15" s="567">
        <v>6</v>
      </c>
      <c r="D15" s="427"/>
      <c r="E15" s="605">
        <v>1</v>
      </c>
      <c r="F15" s="606">
        <f t="shared" si="0"/>
        <v>0</v>
      </c>
    </row>
    <row r="16" spans="1:7" x14ac:dyDescent="0.2">
      <c r="A16" s="597">
        <v>7</v>
      </c>
      <c r="B16" s="597" t="s">
        <v>1415</v>
      </c>
      <c r="C16" s="567">
        <v>7</v>
      </c>
      <c r="D16" s="555">
        <f>i.04130a!D100-i.04130a!D101</f>
        <v>0</v>
      </c>
      <c r="E16" s="605">
        <v>0.5</v>
      </c>
      <c r="F16" s="606">
        <f t="shared" si="0"/>
        <v>0</v>
      </c>
    </row>
    <row r="17" spans="1:6" x14ac:dyDescent="0.2">
      <c r="A17" s="597">
        <v>8</v>
      </c>
      <c r="B17" s="597" t="s">
        <v>1416</v>
      </c>
      <c r="C17" s="567">
        <v>8</v>
      </c>
      <c r="D17" s="427"/>
      <c r="E17" s="605">
        <v>0.8</v>
      </c>
      <c r="F17" s="606">
        <f t="shared" si="0"/>
        <v>0</v>
      </c>
    </row>
    <row r="18" spans="1:6" ht="38.25" x14ac:dyDescent="0.2">
      <c r="A18" s="597">
        <v>9</v>
      </c>
      <c r="B18" s="597" t="s">
        <v>1417</v>
      </c>
      <c r="C18" s="567">
        <v>9</v>
      </c>
      <c r="D18" s="555">
        <f>i.04166!F38</f>
        <v>0</v>
      </c>
      <c r="E18" s="605">
        <v>1</v>
      </c>
      <c r="F18" s="606">
        <f t="shared" si="0"/>
        <v>0</v>
      </c>
    </row>
    <row r="19" spans="1:6" ht="51" x14ac:dyDescent="0.2">
      <c r="A19" s="597">
        <v>10</v>
      </c>
      <c r="B19" s="597" t="s">
        <v>2263</v>
      </c>
      <c r="C19" s="567">
        <v>10</v>
      </c>
      <c r="D19" s="429">
        <f>i.04155a!Q955+i.04155б!N73+i.04155в!O409+i.04155г!Q120+i.04155д!H40</f>
        <v>0</v>
      </c>
      <c r="E19" s="605">
        <v>0.8</v>
      </c>
      <c r="F19" s="606">
        <f t="shared" si="0"/>
        <v>0</v>
      </c>
    </row>
    <row r="20" spans="1:6" x14ac:dyDescent="0.2">
      <c r="A20" s="560"/>
      <c r="B20" s="560" t="s">
        <v>1418</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604" t="s">
        <v>1502</v>
      </c>
      <c r="C36" s="1604"/>
      <c r="D36" s="1604"/>
      <c r="E36" s="1604"/>
      <c r="F36" s="1604"/>
    </row>
    <row r="37" spans="2:6" ht="29.45" customHeight="1" x14ac:dyDescent="0.2">
      <c r="B37" s="1533" t="s">
        <v>1508</v>
      </c>
      <c r="C37" s="1533"/>
      <c r="D37" s="1533"/>
      <c r="E37" s="1533"/>
      <c r="F37" s="1533"/>
    </row>
    <row r="38" spans="2:6" x14ac:dyDescent="0.2">
      <c r="B38" s="423"/>
      <c r="C38" s="149"/>
      <c r="D38" s="700"/>
      <c r="E38" s="701"/>
      <c r="F38" s="701"/>
    </row>
    <row r="39" spans="2:6" x14ac:dyDescent="0.2">
      <c r="B39" s="694" t="s">
        <v>1470</v>
      </c>
      <c r="C39" s="694" t="s">
        <v>1471</v>
      </c>
      <c r="D39" s="700"/>
      <c r="E39" s="701"/>
      <c r="F39" s="701"/>
    </row>
    <row r="40" spans="2:6" x14ac:dyDescent="0.2">
      <c r="B40" s="199" t="s">
        <v>1472</v>
      </c>
      <c r="C40" s="694"/>
      <c r="D40" s="700"/>
      <c r="E40" s="701"/>
      <c r="F40" s="701"/>
    </row>
    <row r="41" spans="2:6" x14ac:dyDescent="0.2">
      <c r="B41" s="421" t="s">
        <v>1473</v>
      </c>
      <c r="C41" s="695"/>
      <c r="D41" s="700"/>
      <c r="E41" s="701"/>
      <c r="F41" s="701"/>
    </row>
    <row r="42" spans="2:6" x14ac:dyDescent="0.2">
      <c r="B42" s="421" t="s">
        <v>1474</v>
      </c>
      <c r="C42" s="696"/>
      <c r="D42" s="700"/>
      <c r="E42" s="701"/>
      <c r="F42" s="701"/>
    </row>
    <row r="43" spans="2:6" x14ac:dyDescent="0.2">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2264</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2265</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1419</v>
      </c>
      <c r="C11" s="552">
        <v>1</v>
      </c>
      <c r="D11" s="611">
        <f>D13/D14</f>
        <v>0</v>
      </c>
    </row>
    <row r="12" spans="1:8" ht="27.75" customHeight="1" x14ac:dyDescent="0.2">
      <c r="A12" s="612">
        <v>1.1000000000000001</v>
      </c>
      <c r="B12" s="613" t="s">
        <v>1420</v>
      </c>
      <c r="C12" s="572">
        <v>2</v>
      </c>
      <c r="D12" s="614" t="e">
        <f>MAX(1.5*D15,i.04130!E89)/i.04130!E89</f>
        <v>#DIV/0!</v>
      </c>
    </row>
    <row r="13" spans="1:8" ht="24" customHeight="1" x14ac:dyDescent="0.2">
      <c r="A13" s="612">
        <v>1.2</v>
      </c>
      <c r="B13" s="615" t="s">
        <v>1421</v>
      </c>
      <c r="C13" s="572">
        <v>3</v>
      </c>
      <c r="D13" s="616">
        <f>i.04130!E46-i.04130!E41-i.04130!E87+i.04130!E79</f>
        <v>0</v>
      </c>
    </row>
    <row r="14" spans="1:8" ht="14.1" customHeight="1" x14ac:dyDescent="0.2">
      <c r="A14" s="612">
        <v>1.3</v>
      </c>
      <c r="B14" s="615" t="s">
        <v>2266</v>
      </c>
      <c r="C14" s="572">
        <v>4</v>
      </c>
      <c r="D14" s="617">
        <f>MAX(D15,D23)</f>
        <v>15000000000</v>
      </c>
    </row>
    <row r="15" spans="1:8" ht="14.1" customHeight="1" x14ac:dyDescent="0.2">
      <c r="A15" s="612" t="s">
        <v>553</v>
      </c>
      <c r="B15" s="615" t="s">
        <v>1422</v>
      </c>
      <c r="C15" s="572">
        <v>5</v>
      </c>
      <c r="D15" s="616">
        <f>D21-D22</f>
        <v>0</v>
      </c>
    </row>
    <row r="16" spans="1:8" x14ac:dyDescent="0.2">
      <c r="A16" s="597" t="s">
        <v>1423</v>
      </c>
      <c r="B16" s="596" t="s">
        <v>1424</v>
      </c>
      <c r="C16" s="567">
        <v>6</v>
      </c>
      <c r="D16" s="618">
        <f>i.04157!B13</f>
        <v>0</v>
      </c>
    </row>
    <row r="17" spans="1:4" x14ac:dyDescent="0.2">
      <c r="A17" s="597" t="s">
        <v>1425</v>
      </c>
      <c r="B17" s="596" t="s">
        <v>1426</v>
      </c>
      <c r="C17" s="567">
        <v>7</v>
      </c>
      <c r="D17" s="618">
        <f>i.04159!C21</f>
        <v>0</v>
      </c>
    </row>
    <row r="18" spans="1:4" x14ac:dyDescent="0.2">
      <c r="A18" s="597" t="s">
        <v>1427</v>
      </c>
      <c r="B18" s="596" t="s">
        <v>1428</v>
      </c>
      <c r="C18" s="567">
        <v>8</v>
      </c>
      <c r="D18" s="618">
        <f>i.04161!B15+i.04163!B19</f>
        <v>0</v>
      </c>
    </row>
    <row r="19" spans="1:4" x14ac:dyDescent="0.2">
      <c r="A19" s="597" t="s">
        <v>1429</v>
      </c>
      <c r="B19" s="596" t="s">
        <v>1430</v>
      </c>
      <c r="C19" s="567">
        <v>9</v>
      </c>
      <c r="D19" s="618">
        <f>i.04164!E10</f>
        <v>0</v>
      </c>
    </row>
    <row r="20" spans="1:4" x14ac:dyDescent="0.2">
      <c r="A20" s="597" t="s">
        <v>1431</v>
      </c>
      <c r="B20" s="596" t="s">
        <v>1432</v>
      </c>
      <c r="C20" s="567">
        <v>10</v>
      </c>
      <c r="D20" s="619"/>
    </row>
    <row r="21" spans="1:4" x14ac:dyDescent="0.2">
      <c r="A21" s="597" t="s">
        <v>1433</v>
      </c>
      <c r="B21" s="596" t="s">
        <v>1434</v>
      </c>
      <c r="C21" s="567">
        <v>11</v>
      </c>
      <c r="D21" s="618">
        <f>SUM(D16:D20)</f>
        <v>0</v>
      </c>
    </row>
    <row r="22" spans="1:4" x14ac:dyDescent="0.2">
      <c r="A22" s="597" t="s">
        <v>1435</v>
      </c>
      <c r="B22" s="596" t="s">
        <v>1294</v>
      </c>
      <c r="C22" s="567">
        <v>12</v>
      </c>
      <c r="D22" s="618">
        <f>i.04165!B14</f>
        <v>0</v>
      </c>
    </row>
    <row r="23" spans="1:4" ht="25.5" x14ac:dyDescent="0.2">
      <c r="A23" s="612" t="s">
        <v>554</v>
      </c>
      <c r="B23" s="615" t="s">
        <v>1436</v>
      </c>
      <c r="C23" s="572">
        <v>13</v>
      </c>
      <c r="D23" s="620">
        <v>15000000000</v>
      </c>
    </row>
    <row r="24" spans="1:4" ht="24.6" customHeight="1" x14ac:dyDescent="0.2">
      <c r="A24" s="560">
        <v>2</v>
      </c>
      <c r="B24" s="621" t="s">
        <v>1437</v>
      </c>
      <c r="C24" s="552">
        <v>14</v>
      </c>
      <c r="D24" s="611" t="e">
        <f>D25/D26</f>
        <v>#DIV/0!</v>
      </c>
    </row>
    <row r="25" spans="1:4" ht="18.95" customHeight="1" x14ac:dyDescent="0.2">
      <c r="A25" s="612">
        <v>2.1</v>
      </c>
      <c r="B25" s="615" t="s">
        <v>1438</v>
      </c>
      <c r="C25" s="572">
        <v>15</v>
      </c>
      <c r="D25" s="620">
        <f>i.04167!F20</f>
        <v>0</v>
      </c>
    </row>
    <row r="26" spans="1:4" ht="38.25" x14ac:dyDescent="0.2">
      <c r="A26" s="612">
        <v>2.2000000000000002</v>
      </c>
      <c r="B26" s="615" t="s">
        <v>1439</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4" t="s">
        <v>1887</v>
      </c>
      <c r="I2" s="1384"/>
      <c r="J2" s="1384"/>
      <c r="K2" s="1384"/>
      <c r="L2" s="1384"/>
      <c r="N2" s="4"/>
      <c r="O2" s="4"/>
      <c r="P2" s="4"/>
      <c r="Q2" s="4"/>
      <c r="R2" s="4"/>
      <c r="S2" s="4"/>
      <c r="T2" s="4"/>
      <c r="U2" s="4"/>
      <c r="V2" s="4"/>
      <c r="W2" s="4"/>
      <c r="X2" s="4"/>
      <c r="Y2" s="4"/>
    </row>
    <row r="3" spans="1:25" x14ac:dyDescent="0.2">
      <c r="A3" s="816"/>
      <c r="B3" s="839"/>
      <c r="H3" s="1384"/>
      <c r="I3" s="1384"/>
      <c r="J3" s="1384"/>
      <c r="K3" s="1384"/>
      <c r="L3" s="1384"/>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85" t="s">
        <v>1888</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86" t="str">
        <f>i.04130!A6</f>
        <v xml:space="preserve">Даатгагчийн нэр: </v>
      </c>
      <c r="B7" s="1386"/>
      <c r="C7" s="1386"/>
      <c r="D7" s="3"/>
      <c r="E7" s="4"/>
      <c r="F7" s="4"/>
      <c r="G7" s="4"/>
      <c r="H7" s="4"/>
      <c r="I7" s="4"/>
      <c r="J7" s="1387" t="str">
        <f>i.04130!D6</f>
        <v>20.. оны .. сарын ..-ны өдөр</v>
      </c>
      <c r="K7" s="1387"/>
      <c r="L7" s="1387"/>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88" t="s">
        <v>1236</v>
      </c>
      <c r="B9" s="1388" t="s">
        <v>699</v>
      </c>
      <c r="C9" s="1388"/>
      <c r="D9" s="1389" t="s">
        <v>270</v>
      </c>
      <c r="E9" s="1390" t="s">
        <v>1237</v>
      </c>
      <c r="F9" s="1391"/>
      <c r="G9" s="1391"/>
      <c r="H9" s="1392"/>
      <c r="I9" s="1393" t="s">
        <v>1891</v>
      </c>
      <c r="J9" s="1391"/>
      <c r="K9" s="1391"/>
      <c r="L9" s="1392"/>
      <c r="M9" s="4"/>
      <c r="N9" s="4"/>
      <c r="O9" s="4"/>
      <c r="P9" s="4"/>
      <c r="Q9" s="4"/>
      <c r="R9" s="4"/>
      <c r="S9" s="4"/>
      <c r="T9" s="4"/>
      <c r="U9" s="4"/>
      <c r="V9" s="4"/>
      <c r="W9" s="4"/>
      <c r="X9" s="4"/>
      <c r="Y9" s="4"/>
    </row>
    <row r="10" spans="1:25" x14ac:dyDescent="0.2">
      <c r="A10" s="1388"/>
      <c r="B10" s="1388"/>
      <c r="C10" s="1388"/>
      <c r="D10" s="1389"/>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9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1881</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9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6">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6">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6">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1256</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1257</v>
      </c>
      <c r="B31" s="847" t="s">
        <v>576</v>
      </c>
      <c r="C31" s="835" t="s">
        <v>1258</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94" t="str">
        <f>i.04130!C111</f>
        <v xml:space="preserve">/................................../   </v>
      </c>
      <c r="E38" s="139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94"/>
      <c r="E39" s="139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94" t="str">
        <f>i.04130!C113</f>
        <v xml:space="preserve">/.................................../   </v>
      </c>
      <c r="E40" s="139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94"/>
      <c r="E41" s="139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94" t="str">
        <f>i.04130!C115</f>
        <v xml:space="preserve">/................................../   </v>
      </c>
      <c r="E42" s="139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95"/>
      <c r="E43" s="139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2268</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2267</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2269</v>
      </c>
      <c r="B9" s="1666" t="s">
        <v>2270</v>
      </c>
      <c r="C9" s="1666" t="s">
        <v>2271</v>
      </c>
      <c r="D9" s="1666" t="s">
        <v>2272</v>
      </c>
      <c r="E9" s="1666" t="s">
        <v>1440</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1442</v>
      </c>
    </row>
    <row r="15" spans="1:9" ht="44.25" customHeight="1" x14ac:dyDescent="0.2">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1446</v>
      </c>
      <c r="C18" s="1659"/>
      <c r="D18" s="1659"/>
      <c r="E18" s="1659"/>
      <c r="F18" s="630"/>
    </row>
    <row r="22" spans="1:6" x14ac:dyDescent="0.2">
      <c r="B22" s="1660" t="s">
        <v>1447</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2276</v>
      </c>
      <c r="H1" s="288"/>
    </row>
    <row r="2" spans="1:26" ht="11.45" customHeight="1" x14ac:dyDescent="0.2">
      <c r="A2" s="756"/>
      <c r="B2" s="757"/>
      <c r="C2" s="1352"/>
      <c r="D2" s="1352"/>
      <c r="E2" s="1352"/>
      <c r="F2" s="1352"/>
      <c r="G2" s="1353" t="s">
        <v>2277</v>
      </c>
    </row>
    <row r="3" spans="1:26" ht="40.9" customHeight="1" x14ac:dyDescent="0.2">
      <c r="A3" s="1668" t="s">
        <v>1825</v>
      </c>
      <c r="B3" s="1420"/>
      <c r="C3" s="1420"/>
      <c r="D3" s="1420"/>
      <c r="E3" s="1420"/>
      <c r="F3" s="1420"/>
    </row>
    <row r="4" spans="1:26" x14ac:dyDescent="0.2">
      <c r="A4" s="758"/>
      <c r="B4" s="759"/>
      <c r="C4" s="759"/>
      <c r="D4" s="759"/>
      <c r="E4" s="759"/>
      <c r="F4" s="759"/>
    </row>
    <row r="5" spans="1:26" x14ac:dyDescent="0.2">
      <c r="A5" s="1628"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1826</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1827</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1828</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1829</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1830</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1831</v>
      </c>
      <c r="C67" s="209">
        <f t="shared" si="3"/>
        <v>59</v>
      </c>
      <c r="D67" s="27"/>
      <c r="E67" s="27"/>
      <c r="F67" s="346">
        <f t="shared" si="4"/>
        <v>0</v>
      </c>
      <c r="G67" s="341" t="e">
        <f t="shared" si="0"/>
        <v>#DIV/0!</v>
      </c>
    </row>
    <row r="68" spans="1:7" x14ac:dyDescent="0.2">
      <c r="A68" s="762" t="s">
        <v>788</v>
      </c>
      <c r="B68" s="764" t="s">
        <v>1028</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1311</v>
      </c>
      <c r="B71" s="764" t="s">
        <v>686</v>
      </c>
      <c r="C71" s="209">
        <f t="shared" si="3"/>
        <v>63</v>
      </c>
      <c r="D71" s="27"/>
      <c r="E71" s="27"/>
      <c r="F71" s="346">
        <f t="shared" si="4"/>
        <v>0</v>
      </c>
      <c r="G71" s="341" t="e">
        <f t="shared" si="0"/>
        <v>#DIV/0!</v>
      </c>
    </row>
    <row r="72" spans="1:7" ht="38.25" x14ac:dyDescent="0.2">
      <c r="A72" s="760" t="s">
        <v>234</v>
      </c>
      <c r="B72" s="342" t="s">
        <v>1832</v>
      </c>
      <c r="C72" s="21">
        <v>64</v>
      </c>
      <c r="D72" s="343">
        <f>SUM(D73:D82)</f>
        <v>0</v>
      </c>
      <c r="E72" s="343">
        <f>SUM(E73:E82)</f>
        <v>0</v>
      </c>
      <c r="F72" s="792">
        <f>SUM(D72+E72)</f>
        <v>0</v>
      </c>
      <c r="G72" s="341" t="e">
        <f t="shared" si="0"/>
        <v>#DIV/0!</v>
      </c>
    </row>
    <row r="73" spans="1:7" x14ac:dyDescent="0.2">
      <c r="A73" s="765" t="s">
        <v>1833</v>
      </c>
      <c r="B73" s="795" t="s">
        <v>794</v>
      </c>
      <c r="C73" s="209">
        <f t="shared" si="3"/>
        <v>65</v>
      </c>
      <c r="D73" s="27"/>
      <c r="E73" s="27"/>
      <c r="F73" s="346">
        <f t="shared" si="4"/>
        <v>0</v>
      </c>
      <c r="G73" s="341" t="e">
        <f t="shared" si="0"/>
        <v>#DIV/0!</v>
      </c>
    </row>
    <row r="74" spans="1:7" x14ac:dyDescent="0.2">
      <c r="A74" s="765" t="s">
        <v>1834</v>
      </c>
      <c r="B74" s="795" t="s">
        <v>794</v>
      </c>
      <c r="C74" s="209">
        <f t="shared" si="3"/>
        <v>66</v>
      </c>
      <c r="D74" s="27"/>
      <c r="E74" s="27"/>
      <c r="F74" s="346">
        <f t="shared" si="4"/>
        <v>0</v>
      </c>
      <c r="G74" s="341" t="e">
        <f t="shared" ref="G74:G82" si="5">F74/$F$83</f>
        <v>#DIV/0!</v>
      </c>
    </row>
    <row r="75" spans="1:7" x14ac:dyDescent="0.2">
      <c r="A75" s="765" t="s">
        <v>1835</v>
      </c>
      <c r="B75" s="795" t="s">
        <v>794</v>
      </c>
      <c r="C75" s="209">
        <f t="shared" si="3"/>
        <v>67</v>
      </c>
      <c r="D75" s="27"/>
      <c r="E75" s="27"/>
      <c r="F75" s="346">
        <f t="shared" si="4"/>
        <v>0</v>
      </c>
      <c r="G75" s="341" t="e">
        <f t="shared" si="5"/>
        <v>#DIV/0!</v>
      </c>
    </row>
    <row r="76" spans="1:7" x14ac:dyDescent="0.2">
      <c r="A76" s="765" t="s">
        <v>1836</v>
      </c>
      <c r="B76" s="795" t="s">
        <v>794</v>
      </c>
      <c r="C76" s="209">
        <f t="shared" si="3"/>
        <v>68</v>
      </c>
      <c r="D76" s="27"/>
      <c r="E76" s="27"/>
      <c r="F76" s="346">
        <f t="shared" si="4"/>
        <v>0</v>
      </c>
      <c r="G76" s="341" t="e">
        <f t="shared" si="5"/>
        <v>#DIV/0!</v>
      </c>
    </row>
    <row r="77" spans="1:7" x14ac:dyDescent="0.2">
      <c r="A77" s="765" t="s">
        <v>1837</v>
      </c>
      <c r="B77" s="795" t="s">
        <v>794</v>
      </c>
      <c r="C77" s="209">
        <f t="shared" si="3"/>
        <v>69</v>
      </c>
      <c r="D77" s="27"/>
      <c r="E77" s="27"/>
      <c r="F77" s="346">
        <f t="shared" si="4"/>
        <v>0</v>
      </c>
      <c r="G77" s="341" t="e">
        <f t="shared" si="5"/>
        <v>#DIV/0!</v>
      </c>
    </row>
    <row r="78" spans="1:7" x14ac:dyDescent="0.2">
      <c r="A78" s="765" t="s">
        <v>1838</v>
      </c>
      <c r="B78" s="795" t="s">
        <v>794</v>
      </c>
      <c r="C78" s="209">
        <f t="shared" si="3"/>
        <v>70</v>
      </c>
      <c r="D78" s="27"/>
      <c r="E78" s="27"/>
      <c r="F78" s="346">
        <f t="shared" si="4"/>
        <v>0</v>
      </c>
      <c r="G78" s="341" t="e">
        <f t="shared" si="5"/>
        <v>#DIV/0!</v>
      </c>
    </row>
    <row r="79" spans="1:7" x14ac:dyDescent="0.2">
      <c r="A79" s="765" t="s">
        <v>1839</v>
      </c>
      <c r="B79" s="795" t="s">
        <v>794</v>
      </c>
      <c r="C79" s="209">
        <f t="shared" si="3"/>
        <v>71</v>
      </c>
      <c r="D79" s="27"/>
      <c r="E79" s="27"/>
      <c r="F79" s="346">
        <f t="shared" si="4"/>
        <v>0</v>
      </c>
      <c r="G79" s="341" t="e">
        <f t="shared" si="5"/>
        <v>#DIV/0!</v>
      </c>
    </row>
    <row r="80" spans="1:7" x14ac:dyDescent="0.2">
      <c r="A80" s="765" t="s">
        <v>1840</v>
      </c>
      <c r="B80" s="795" t="s">
        <v>794</v>
      </c>
      <c r="C80" s="209">
        <f t="shared" si="3"/>
        <v>72</v>
      </c>
      <c r="D80" s="27"/>
      <c r="E80" s="27"/>
      <c r="F80" s="346">
        <f t="shared" si="4"/>
        <v>0</v>
      </c>
      <c r="G80" s="341" t="e">
        <f t="shared" si="5"/>
        <v>#DIV/0!</v>
      </c>
    </row>
    <row r="81" spans="1:21" x14ac:dyDescent="0.2">
      <c r="A81" s="765" t="s">
        <v>1841</v>
      </c>
      <c r="B81" s="795" t="s">
        <v>794</v>
      </c>
      <c r="C81" s="209">
        <f t="shared" si="3"/>
        <v>73</v>
      </c>
      <c r="D81" s="27"/>
      <c r="E81" s="27"/>
      <c r="F81" s="346">
        <f t="shared" si="4"/>
        <v>0</v>
      </c>
      <c r="G81" s="341" t="e">
        <f t="shared" si="5"/>
        <v>#DIV/0!</v>
      </c>
    </row>
    <row r="82" spans="1:21" ht="15.95" customHeight="1" x14ac:dyDescent="0.2">
      <c r="A82" s="765" t="s">
        <v>1842</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1" t="s">
        <v>1846</v>
      </c>
      <c r="E1" s="1411"/>
      <c r="F1" s="1411"/>
      <c r="G1" s="1411"/>
      <c r="H1" s="1411"/>
    </row>
    <row r="2" spans="1:26" x14ac:dyDescent="0.2">
      <c r="A2" s="756"/>
      <c r="B2" s="757"/>
      <c r="C2" s="757"/>
      <c r="D2" s="1411"/>
      <c r="E2" s="1411"/>
      <c r="F2" s="1411"/>
      <c r="G2" s="1411"/>
      <c r="H2" s="1411"/>
    </row>
    <row r="3" spans="1:26" ht="23.25" customHeight="1" x14ac:dyDescent="0.2">
      <c r="A3" s="1671" t="s">
        <v>1847</v>
      </c>
      <c r="B3" s="1420"/>
      <c r="C3" s="1420"/>
      <c r="D3" s="1420"/>
      <c r="E3" s="1420"/>
      <c r="F3" s="1420"/>
      <c r="G3" s="1420"/>
    </row>
    <row r="4" spans="1:26" x14ac:dyDescent="0.2">
      <c r="A4" s="758"/>
      <c r="B4" s="759"/>
      <c r="C4" s="759"/>
      <c r="D4" s="759"/>
      <c r="E4" s="759"/>
      <c r="F4" s="759"/>
      <c r="G4" s="759"/>
    </row>
    <row r="5" spans="1:26" x14ac:dyDescent="0.2">
      <c r="A5" s="1628"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1848</v>
      </c>
      <c r="C7" s="43" t="s">
        <v>270</v>
      </c>
      <c r="D7" s="21" t="s">
        <v>1849</v>
      </c>
      <c r="E7" s="21" t="s">
        <v>1850</v>
      </c>
      <c r="F7" s="21" t="s">
        <v>1851</v>
      </c>
      <c r="G7" s="41" t="s">
        <v>1852</v>
      </c>
      <c r="H7" s="21" t="s">
        <v>1853</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1854</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1855</v>
      </c>
      <c r="C10" s="808">
        <v>2</v>
      </c>
      <c r="D10" s="803"/>
      <c r="E10" s="809"/>
      <c r="F10" s="809"/>
      <c r="G10" s="805"/>
      <c r="H10" s="806"/>
    </row>
    <row r="11" spans="1:26" ht="18.75" customHeight="1" x14ac:dyDescent="0.2">
      <c r="A11" s="344" t="s">
        <v>229</v>
      </c>
      <c r="B11" s="807" t="s">
        <v>1856</v>
      </c>
      <c r="C11" s="808">
        <v>3</v>
      </c>
      <c r="D11" s="803"/>
      <c r="E11" s="809"/>
      <c r="F11" s="809"/>
      <c r="G11" s="805"/>
      <c r="H11" s="806"/>
    </row>
    <row r="12" spans="1:26" ht="18" customHeight="1" x14ac:dyDescent="0.2">
      <c r="A12" s="344" t="s">
        <v>230</v>
      </c>
      <c r="B12" s="807" t="s">
        <v>1857</v>
      </c>
      <c r="C12" s="808">
        <v>4</v>
      </c>
      <c r="D12" s="803"/>
      <c r="E12" s="809"/>
      <c r="F12" s="809"/>
      <c r="G12" s="805"/>
      <c r="H12" s="806"/>
    </row>
    <row r="13" spans="1:26" x14ac:dyDescent="0.2">
      <c r="A13" s="344">
        <f>+A12+1</f>
        <v>5</v>
      </c>
      <c r="B13" s="807" t="s">
        <v>1858</v>
      </c>
      <c r="C13" s="808">
        <v>5</v>
      </c>
      <c r="D13" s="803"/>
      <c r="E13" s="809"/>
      <c r="F13" s="809"/>
      <c r="G13" s="805"/>
      <c r="H13" s="806"/>
    </row>
    <row r="14" spans="1:26" x14ac:dyDescent="0.2">
      <c r="A14" s="344" t="s">
        <v>233</v>
      </c>
      <c r="B14" s="810" t="s">
        <v>1859</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1860</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4" t="s">
        <v>1861</v>
      </c>
      <c r="I1" s="1384"/>
      <c r="J1" s="1384"/>
      <c r="K1" s="1384"/>
      <c r="L1" s="1384"/>
      <c r="M1" s="4"/>
      <c r="N1" s="4"/>
      <c r="O1" s="4"/>
      <c r="P1" s="4"/>
      <c r="Q1" s="4"/>
      <c r="R1" s="4"/>
      <c r="S1" s="4"/>
      <c r="T1" s="4"/>
      <c r="U1" s="4"/>
      <c r="V1" s="4"/>
      <c r="W1" s="4"/>
      <c r="X1" s="4"/>
      <c r="Y1" s="4"/>
    </row>
    <row r="2" spans="1:27" x14ac:dyDescent="0.2">
      <c r="A2" s="37"/>
      <c r="B2" s="5"/>
      <c r="C2" s="250"/>
      <c r="D2" s="4"/>
      <c r="E2" s="4"/>
      <c r="F2" s="4"/>
      <c r="G2" s="4"/>
      <c r="H2" s="1384"/>
      <c r="I2" s="1384"/>
      <c r="J2" s="1384"/>
      <c r="K2" s="1384"/>
      <c r="L2" s="1384"/>
      <c r="M2" s="4"/>
      <c r="N2" s="4"/>
      <c r="O2" s="4"/>
      <c r="P2" s="4"/>
      <c r="Q2" s="4"/>
      <c r="R2" s="4"/>
      <c r="S2" s="4"/>
      <c r="T2" s="4"/>
      <c r="U2" s="4"/>
      <c r="V2" s="4"/>
      <c r="W2" s="4"/>
      <c r="X2" s="4"/>
      <c r="Y2" s="4"/>
    </row>
    <row r="3" spans="1:27" x14ac:dyDescent="0.2">
      <c r="A3" s="37"/>
      <c r="B3" s="5"/>
      <c r="C3" s="250"/>
      <c r="D3" s="4"/>
      <c r="E3" s="4"/>
      <c r="F3" s="4"/>
      <c r="G3" s="4"/>
      <c r="H3" s="1384"/>
      <c r="I3" s="1384"/>
      <c r="J3" s="1384"/>
      <c r="K3" s="1384"/>
      <c r="L3" s="1384"/>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2" t="s">
        <v>1862</v>
      </c>
      <c r="B5" s="1422"/>
      <c r="C5" s="1422"/>
      <c r="D5" s="1422"/>
      <c r="E5" s="1422"/>
      <c r="F5" s="1422"/>
      <c r="G5" s="1422"/>
      <c r="H5" s="1422"/>
      <c r="I5" s="1422"/>
      <c r="J5" s="1422"/>
      <c r="K5" s="1422"/>
      <c r="L5" s="1422"/>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08" t="str">
        <f>i.04130!A6</f>
        <v xml:space="preserve">Даатгагчийн нэр: </v>
      </c>
      <c r="B7" s="1423"/>
      <c r="C7" s="1423"/>
      <c r="D7" s="1423"/>
      <c r="E7" s="1423"/>
      <c r="F7" s="363"/>
      <c r="J7" s="1400" t="str">
        <f>i.04130!D6</f>
        <v>20.. оны .. сарын ..-ны өдөр</v>
      </c>
      <c r="K7" s="1400"/>
      <c r="L7" s="1400"/>
      <c r="M7" s="1414"/>
      <c r="N7" s="1422"/>
      <c r="O7" s="1422"/>
      <c r="P7" s="1422"/>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16" t="s">
        <v>258</v>
      </c>
      <c r="B9" s="1416" t="s">
        <v>1863</v>
      </c>
      <c r="C9" s="1416" t="s">
        <v>1864</v>
      </c>
      <c r="D9" s="1416" t="s">
        <v>1865</v>
      </c>
      <c r="E9" s="1416" t="s">
        <v>1866</v>
      </c>
      <c r="F9" s="1416" t="s">
        <v>1867</v>
      </c>
      <c r="G9" s="1407" t="s">
        <v>1868</v>
      </c>
      <c r="H9" s="1407"/>
      <c r="I9" s="1407"/>
      <c r="J9" s="1416" t="s">
        <v>1869</v>
      </c>
      <c r="K9" s="1416" t="s">
        <v>1870</v>
      </c>
      <c r="L9" s="1470" t="s">
        <v>1871</v>
      </c>
    </row>
    <row r="10" spans="1:27" ht="52.5" customHeight="1" x14ac:dyDescent="0.2">
      <c r="A10" s="1417"/>
      <c r="B10" s="1417"/>
      <c r="C10" s="1417"/>
      <c r="D10" s="1417"/>
      <c r="E10" s="1417"/>
      <c r="F10" s="1417"/>
      <c r="G10" s="212" t="s">
        <v>1872</v>
      </c>
      <c r="H10" s="212" t="s">
        <v>1873</v>
      </c>
      <c r="I10" s="212" t="s">
        <v>213</v>
      </c>
      <c r="J10" s="1417"/>
      <c r="K10" s="1417"/>
      <c r="L10" s="147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1860</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1874</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4" t="s">
        <v>1875</v>
      </c>
      <c r="Q1" s="1384"/>
      <c r="R1" s="1384"/>
      <c r="S1" s="1384"/>
      <c r="T1" s="1384"/>
      <c r="U1" s="1384"/>
      <c r="V1" s="1384"/>
      <c r="W1" s="1384"/>
    </row>
    <row r="2" spans="1:23" x14ac:dyDescent="0.2">
      <c r="A2" s="4"/>
      <c r="B2" s="5"/>
      <c r="C2" s="882"/>
      <c r="D2" s="882"/>
      <c r="E2" s="882"/>
      <c r="F2" s="882"/>
      <c r="G2" s="882"/>
      <c r="H2" s="882"/>
      <c r="I2" s="882"/>
      <c r="J2" s="882"/>
      <c r="K2" s="882"/>
      <c r="L2" s="882"/>
      <c r="M2" s="882"/>
      <c r="N2" s="882"/>
      <c r="O2" s="882"/>
      <c r="P2" s="1384"/>
      <c r="Q2" s="1384"/>
      <c r="R2" s="1384"/>
      <c r="S2" s="1384"/>
      <c r="T2" s="1384"/>
      <c r="U2" s="1384"/>
      <c r="V2" s="1384"/>
      <c r="W2" s="1384"/>
    </row>
    <row r="3" spans="1:23" x14ac:dyDescent="0.2">
      <c r="A3" s="4"/>
      <c r="B3" s="5"/>
      <c r="C3" s="882"/>
      <c r="D3" s="882"/>
      <c r="E3" s="882"/>
      <c r="F3" s="882"/>
      <c r="G3" s="882"/>
      <c r="H3" s="882"/>
      <c r="I3" s="882"/>
      <c r="J3" s="882"/>
      <c r="K3" s="882"/>
      <c r="L3" s="882"/>
      <c r="M3" s="882"/>
      <c r="N3" s="882"/>
      <c r="O3" s="882"/>
      <c r="P3" s="1384"/>
      <c r="Q3" s="1384"/>
      <c r="R3" s="1384"/>
      <c r="S3" s="1384"/>
      <c r="T3" s="1384"/>
      <c r="U3" s="1384"/>
      <c r="V3" s="1384"/>
      <c r="W3" s="1384"/>
    </row>
    <row r="4" spans="1:23" x14ac:dyDescent="0.2">
      <c r="A4" s="4"/>
      <c r="B4" s="5"/>
      <c r="C4" s="4"/>
      <c r="D4" s="4"/>
      <c r="E4" s="4"/>
      <c r="F4" s="4"/>
      <c r="G4" s="4"/>
      <c r="H4" s="4"/>
      <c r="I4" s="4"/>
      <c r="J4" s="4"/>
      <c r="K4" s="4"/>
      <c r="L4" s="4"/>
      <c r="M4" s="4"/>
      <c r="N4" s="4"/>
      <c r="O4" s="4"/>
      <c r="P4" s="1384"/>
      <c r="Q4" s="1384"/>
      <c r="R4" s="1384"/>
      <c r="S4" s="1384"/>
      <c r="T4" s="1384"/>
      <c r="U4" s="1384"/>
      <c r="V4" s="1384"/>
      <c r="W4" s="1384"/>
    </row>
    <row r="5" spans="1:23" ht="16.5" customHeight="1" x14ac:dyDescent="0.2">
      <c r="A5" s="1385" t="s">
        <v>1876</v>
      </c>
      <c r="B5" s="1385"/>
      <c r="C5" s="1385"/>
      <c r="D5" s="1385"/>
      <c r="E5" s="1385"/>
      <c r="F5" s="1385"/>
      <c r="G5" s="1385"/>
      <c r="H5" s="1385"/>
      <c r="I5" s="1385"/>
      <c r="J5" s="1385"/>
      <c r="K5" s="1385"/>
      <c r="L5" s="1385"/>
      <c r="M5" s="1385"/>
      <c r="N5" s="1385"/>
      <c r="O5" s="1385"/>
      <c r="P5" s="1385"/>
      <c r="Q5" s="1385"/>
      <c r="R5" s="1385"/>
      <c r="S5" s="1385"/>
      <c r="T5" s="1385"/>
      <c r="U5" s="1385"/>
      <c r="V5" s="1385"/>
      <c r="W5" s="1385"/>
    </row>
    <row r="6" spans="1:23" x14ac:dyDescent="0.2">
      <c r="A6" s="4"/>
      <c r="B6" s="5"/>
      <c r="C6" s="4"/>
      <c r="D6" s="4"/>
      <c r="E6" s="4"/>
      <c r="F6" s="4"/>
      <c r="G6" s="4"/>
      <c r="H6" s="4"/>
      <c r="I6" s="4"/>
      <c r="J6" s="4"/>
      <c r="K6" s="4"/>
      <c r="L6" s="4"/>
      <c r="M6" s="4"/>
      <c r="N6" s="4"/>
      <c r="O6" s="4"/>
      <c r="P6" s="4"/>
      <c r="Q6" s="4"/>
      <c r="R6" s="4"/>
    </row>
    <row r="7" spans="1:23" ht="12.75" customHeight="1" x14ac:dyDescent="0.2">
      <c r="A7" s="1399" t="str">
        <f>i.04130!A6</f>
        <v xml:space="preserve">Даатгагчийн нэр: </v>
      </c>
      <c r="B7" s="1399"/>
      <c r="C7" s="825"/>
      <c r="D7" s="1400"/>
      <c r="E7" s="1400"/>
      <c r="F7" s="1400"/>
      <c r="G7" s="1400"/>
      <c r="H7" s="1400"/>
      <c r="I7" s="1400"/>
      <c r="J7" s="1400"/>
      <c r="K7" s="1400"/>
      <c r="L7" s="1400"/>
      <c r="M7" s="1400"/>
      <c r="N7" s="1400"/>
      <c r="O7" s="1400"/>
      <c r="P7" s="1400"/>
      <c r="Q7" s="4"/>
      <c r="R7" s="4"/>
      <c r="S7" s="1674" t="str">
        <f>i.04130!D6</f>
        <v>20.. оны .. сарын ..-ны өдөр</v>
      </c>
      <c r="T7" s="1674"/>
      <c r="U7" s="1674"/>
      <c r="V7" s="1674"/>
      <c r="W7" s="1674"/>
    </row>
    <row r="8" spans="1:23" x14ac:dyDescent="0.2">
      <c r="B8" s="370"/>
      <c r="C8" s="826"/>
      <c r="D8" s="827"/>
      <c r="E8" s="827"/>
      <c r="Q8" s="4"/>
      <c r="R8" s="4"/>
      <c r="T8" s="836"/>
      <c r="U8" s="1673" t="s">
        <v>1877</v>
      </c>
      <c r="V8" s="1673"/>
      <c r="W8" s="1673"/>
    </row>
    <row r="9" spans="1:23" ht="12.75" customHeight="1" x14ac:dyDescent="0.2">
      <c r="A9" s="1675" t="s">
        <v>258</v>
      </c>
      <c r="B9" s="1675" t="s">
        <v>699</v>
      </c>
      <c r="C9" s="1678" t="s">
        <v>270</v>
      </c>
      <c r="D9" s="1679" t="s">
        <v>1878</v>
      </c>
      <c r="E9" s="1680"/>
      <c r="F9" s="1680"/>
      <c r="G9" s="1680"/>
      <c r="H9" s="1680"/>
      <c r="I9" s="1680"/>
      <c r="J9" s="1680"/>
      <c r="K9" s="1680"/>
      <c r="L9" s="1680"/>
      <c r="M9" s="1681"/>
      <c r="N9" s="1388" t="s">
        <v>1879</v>
      </c>
      <c r="O9" s="1388"/>
      <c r="P9" s="1388"/>
      <c r="Q9" s="1388"/>
      <c r="R9" s="1388"/>
      <c r="S9" s="1388"/>
      <c r="T9" s="1388"/>
      <c r="U9" s="1388"/>
      <c r="V9" s="1388"/>
      <c r="W9" s="1388"/>
    </row>
    <row r="10" spans="1:23" s="828" customFormat="1" ht="12.75" customHeight="1" x14ac:dyDescent="0.2">
      <c r="A10" s="1676"/>
      <c r="B10" s="1676"/>
      <c r="C10" s="1629"/>
      <c r="D10" s="1407" t="s">
        <v>1942</v>
      </c>
      <c r="E10" s="1388"/>
      <c r="F10" s="1407" t="s">
        <v>1943</v>
      </c>
      <c r="G10" s="1407"/>
      <c r="H10" s="1407" t="s">
        <v>1944</v>
      </c>
      <c r="I10" s="1407"/>
      <c r="J10" s="1407" t="s">
        <v>1945</v>
      </c>
      <c r="K10" s="1407"/>
      <c r="L10" s="1470" t="s">
        <v>851</v>
      </c>
      <c r="M10" s="1471"/>
      <c r="N10" s="1407" t="s">
        <v>1942</v>
      </c>
      <c r="O10" s="1407"/>
      <c r="P10" s="1407" t="s">
        <v>1943</v>
      </c>
      <c r="Q10" s="1407"/>
      <c r="R10" s="1407" t="s">
        <v>1944</v>
      </c>
      <c r="S10" s="1407"/>
      <c r="T10" s="1407" t="s">
        <v>1945</v>
      </c>
      <c r="U10" s="1407"/>
      <c r="V10" s="1407" t="s">
        <v>851</v>
      </c>
      <c r="W10" s="1407"/>
    </row>
    <row r="11" spans="1:23" s="828" customFormat="1" x14ac:dyDescent="0.2">
      <c r="A11" s="1677"/>
      <c r="B11" s="1677"/>
      <c r="C11" s="1630"/>
      <c r="D11" s="212" t="s">
        <v>1946</v>
      </c>
      <c r="E11" s="212" t="s">
        <v>1947</v>
      </c>
      <c r="F11" s="212" t="s">
        <v>1946</v>
      </c>
      <c r="G11" s="212" t="s">
        <v>1947</v>
      </c>
      <c r="H11" s="212" t="s">
        <v>1946</v>
      </c>
      <c r="I11" s="212" t="s">
        <v>1947</v>
      </c>
      <c r="J11" s="212" t="s">
        <v>1946</v>
      </c>
      <c r="K11" s="212" t="s">
        <v>1947</v>
      </c>
      <c r="L11" s="212" t="s">
        <v>1946</v>
      </c>
      <c r="M11" s="212" t="s">
        <v>1947</v>
      </c>
      <c r="N11" s="212" t="s">
        <v>1946</v>
      </c>
      <c r="O11" s="212" t="s">
        <v>1947</v>
      </c>
      <c r="P11" s="212" t="s">
        <v>1946</v>
      </c>
      <c r="Q11" s="212" t="s">
        <v>1947</v>
      </c>
      <c r="R11" s="212" t="s">
        <v>1946</v>
      </c>
      <c r="S11" s="212" t="s">
        <v>1947</v>
      </c>
      <c r="T11" s="212" t="s">
        <v>1946</v>
      </c>
      <c r="U11" s="212" t="s">
        <v>1947</v>
      </c>
      <c r="V11" s="212" t="s">
        <v>1946</v>
      </c>
      <c r="W11" s="212" t="s">
        <v>1947</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82">
        <v>1</v>
      </c>
      <c r="B13" s="830" t="s">
        <v>1262</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83"/>
      <c r="B14" s="830" t="s">
        <v>1881</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82">
        <v>2</v>
      </c>
      <c r="B15" s="832" t="s">
        <v>1263</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83"/>
      <c r="B16" s="830" t="s">
        <v>1881</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1264</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1265</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1266</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1267</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82">
        <v>7</v>
      </c>
      <c r="B21" s="832" t="s">
        <v>1268</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83"/>
      <c r="B22" s="830" t="s">
        <v>1882</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1269</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1249</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1270</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1271</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1272</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1273</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1883</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1884</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1885</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1277</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84">
        <v>18</v>
      </c>
      <c r="B33" s="216" t="s">
        <v>1451</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84"/>
      <c r="B34" s="216" t="s">
        <v>1886</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84">
        <v>19</v>
      </c>
      <c r="B35" s="216" t="s">
        <v>1452</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84"/>
      <c r="B36" s="216" t="s">
        <v>1886</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1453</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1454</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1455</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1456</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98" t="s">
        <v>1860</v>
      </c>
      <c r="B41" s="1685"/>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3" t="s">
        <v>2283</v>
      </c>
      <c r="B42" s="1403"/>
      <c r="C42" s="1403"/>
      <c r="D42" s="1403"/>
      <c r="E42" s="1403"/>
      <c r="F42" s="1403"/>
      <c r="G42" s="1403"/>
      <c r="H42" s="1403"/>
      <c r="I42" s="1403"/>
      <c r="J42" s="1403"/>
      <c r="K42" s="1403"/>
      <c r="L42" s="1403"/>
      <c r="M42" s="1403"/>
      <c r="N42" s="1403"/>
      <c r="O42" s="1403"/>
      <c r="P42" s="1403"/>
      <c r="Q42" s="4"/>
      <c r="R42" s="4"/>
    </row>
    <row r="43" spans="1:23" ht="18" customHeight="1" x14ac:dyDescent="0.2">
      <c r="A43" s="1403"/>
      <c r="B43" s="1403"/>
      <c r="C43" s="1403"/>
      <c r="D43" s="1403"/>
      <c r="E43" s="1403"/>
      <c r="F43" s="1403"/>
      <c r="G43" s="1403"/>
      <c r="H43" s="1403"/>
      <c r="I43" s="1403"/>
      <c r="J43" s="1403"/>
      <c r="K43" s="1403"/>
      <c r="L43" s="1403"/>
      <c r="M43" s="1403"/>
      <c r="N43" s="1403"/>
      <c r="O43" s="1403"/>
      <c r="P43" s="1403"/>
      <c r="Q43" s="4"/>
      <c r="R43" s="4"/>
    </row>
    <row r="44" spans="1:23" ht="17.25" customHeight="1" x14ac:dyDescent="0.2">
      <c r="A44" s="1403"/>
      <c r="B44" s="1403"/>
      <c r="C44" s="1403"/>
      <c r="D44" s="1403"/>
      <c r="E44" s="1403"/>
      <c r="F44" s="1403"/>
      <c r="G44" s="1403"/>
      <c r="H44" s="1403"/>
      <c r="I44" s="1403"/>
      <c r="J44" s="1403"/>
      <c r="K44" s="1403"/>
      <c r="L44" s="1403"/>
      <c r="M44" s="1403"/>
      <c r="N44" s="1403"/>
      <c r="O44" s="1403"/>
      <c r="P44" s="1403"/>
      <c r="Q44" s="4"/>
      <c r="R44" s="4"/>
    </row>
    <row r="45" spans="1:23" ht="2.25" hidden="1" customHeight="1" x14ac:dyDescent="0.2">
      <c r="A45" s="1403"/>
      <c r="B45" s="1403"/>
      <c r="C45" s="1403"/>
      <c r="D45" s="1403"/>
      <c r="E45" s="1403"/>
      <c r="F45" s="1403"/>
      <c r="G45" s="1403"/>
      <c r="H45" s="1403"/>
      <c r="I45" s="1403"/>
      <c r="J45" s="1403"/>
      <c r="K45" s="1403"/>
      <c r="L45" s="1403"/>
      <c r="M45" s="1403"/>
      <c r="N45" s="1403"/>
      <c r="O45" s="1403"/>
      <c r="P45" s="1403"/>
      <c r="Q45" s="4"/>
      <c r="R45" s="4"/>
    </row>
    <row r="46" spans="1:23" ht="2.25" customHeight="1" x14ac:dyDescent="0.2">
      <c r="A46" s="1403"/>
      <c r="B46" s="1403"/>
      <c r="C46" s="1403"/>
      <c r="D46" s="1403"/>
      <c r="E46" s="1403"/>
      <c r="F46" s="1403"/>
      <c r="G46" s="1403"/>
      <c r="H46" s="1403"/>
      <c r="I46" s="1403"/>
      <c r="J46" s="1403"/>
      <c r="K46" s="1403"/>
      <c r="L46" s="1403"/>
      <c r="M46" s="1403"/>
      <c r="N46" s="1403"/>
      <c r="O46" s="1403"/>
      <c r="P46" s="1403"/>
      <c r="Q46" s="4"/>
      <c r="R46" s="4"/>
    </row>
    <row r="47" spans="1:23" ht="2.25" customHeight="1" x14ac:dyDescent="0.2">
      <c r="A47" s="1403"/>
      <c r="B47" s="1403"/>
      <c r="C47" s="1403"/>
      <c r="D47" s="1403"/>
      <c r="E47" s="1403"/>
      <c r="F47" s="1403"/>
      <c r="G47" s="1403"/>
      <c r="H47" s="1403"/>
      <c r="I47" s="1403"/>
      <c r="J47" s="1403"/>
      <c r="K47" s="1403"/>
      <c r="L47" s="1403"/>
      <c r="M47" s="1403"/>
      <c r="N47" s="1403"/>
      <c r="O47" s="1403"/>
      <c r="P47" s="1403"/>
      <c r="Q47" s="4"/>
      <c r="R47" s="4"/>
    </row>
    <row r="48" spans="1:23" ht="2.25" customHeight="1" x14ac:dyDescent="0.2">
      <c r="A48" s="1403"/>
      <c r="B48" s="1403"/>
      <c r="C48" s="1403"/>
      <c r="D48" s="1403"/>
      <c r="E48" s="1403"/>
      <c r="F48" s="1403"/>
      <c r="G48" s="1403"/>
      <c r="H48" s="1403"/>
      <c r="I48" s="1403"/>
      <c r="J48" s="1403"/>
      <c r="K48" s="1403"/>
      <c r="L48" s="1403"/>
      <c r="M48" s="1403"/>
      <c r="N48" s="1403"/>
      <c r="O48" s="1403"/>
      <c r="P48" s="1403"/>
      <c r="Q48" s="4"/>
      <c r="R48" s="4"/>
    </row>
    <row r="49" spans="1:18" ht="2.25" customHeight="1" x14ac:dyDescent="0.2">
      <c r="A49" s="1403"/>
      <c r="B49" s="1403"/>
      <c r="C49" s="1403"/>
      <c r="D49" s="1403"/>
      <c r="E49" s="1403"/>
      <c r="F49" s="1403"/>
      <c r="G49" s="1403"/>
      <c r="H49" s="1403"/>
      <c r="I49" s="1403"/>
      <c r="J49" s="1403"/>
      <c r="K49" s="1403"/>
      <c r="L49" s="1403"/>
      <c r="M49" s="1403"/>
      <c r="N49" s="1403"/>
      <c r="O49" s="1403"/>
      <c r="P49" s="1403"/>
      <c r="Q49" s="4"/>
      <c r="R49" s="4"/>
    </row>
    <row r="50" spans="1:18" ht="2.25" customHeight="1" x14ac:dyDescent="0.2">
      <c r="A50" s="1403"/>
      <c r="B50" s="1403"/>
      <c r="C50" s="1403"/>
      <c r="D50" s="1403"/>
      <c r="E50" s="1403"/>
      <c r="F50" s="1403"/>
      <c r="G50" s="1403"/>
      <c r="H50" s="1403"/>
      <c r="I50" s="1403"/>
      <c r="J50" s="1403"/>
      <c r="K50" s="1403"/>
      <c r="L50" s="1403"/>
      <c r="M50" s="1403"/>
      <c r="N50" s="1403"/>
      <c r="O50" s="1403"/>
      <c r="P50" s="1403"/>
      <c r="Q50" s="4"/>
      <c r="R50" s="4"/>
    </row>
    <row r="51" spans="1:18" ht="2.25" customHeight="1" x14ac:dyDescent="0.2">
      <c r="A51" s="1403"/>
      <c r="B51" s="1403"/>
      <c r="C51" s="1403"/>
      <c r="D51" s="1403"/>
      <c r="E51" s="1403"/>
      <c r="F51" s="1403"/>
      <c r="G51" s="1403"/>
      <c r="H51" s="1403"/>
      <c r="I51" s="1403"/>
      <c r="J51" s="1403"/>
      <c r="K51" s="1403"/>
      <c r="L51" s="1403"/>
      <c r="M51" s="1403"/>
      <c r="N51" s="1403"/>
      <c r="O51" s="1403"/>
      <c r="P51" s="1403"/>
      <c r="Q51" s="4"/>
      <c r="R51" s="4"/>
    </row>
    <row r="52" spans="1:18" ht="17.25" customHeight="1" x14ac:dyDescent="0.2">
      <c r="A52" s="1403"/>
      <c r="B52" s="1403"/>
      <c r="C52" s="1403"/>
      <c r="D52" s="1403"/>
      <c r="E52" s="1403"/>
      <c r="F52" s="1403"/>
      <c r="G52" s="1403"/>
      <c r="H52" s="1403"/>
      <c r="I52" s="1403"/>
      <c r="J52" s="1403"/>
      <c r="K52" s="1403"/>
      <c r="L52" s="1403"/>
      <c r="M52" s="1403"/>
      <c r="N52" s="1403"/>
      <c r="O52" s="1403"/>
      <c r="P52" s="1403"/>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4" t="s">
        <v>1892</v>
      </c>
      <c r="L1" s="1384"/>
      <c r="M1" s="1384"/>
      <c r="N1" s="1384"/>
      <c r="O1" s="4"/>
      <c r="P1" s="4"/>
      <c r="Q1" s="4"/>
      <c r="R1" s="4"/>
      <c r="S1" s="4"/>
      <c r="T1" s="4"/>
    </row>
    <row r="2" spans="1:22" x14ac:dyDescent="0.2">
      <c r="A2" s="816"/>
      <c r="B2" s="839"/>
      <c r="C2" s="4"/>
      <c r="K2" s="1384"/>
      <c r="L2" s="1384"/>
      <c r="M2" s="1384"/>
      <c r="N2" s="1384"/>
      <c r="O2" s="4"/>
      <c r="P2" s="4"/>
      <c r="Q2" s="4"/>
      <c r="R2" s="4"/>
      <c r="S2" s="4"/>
      <c r="T2" s="4"/>
    </row>
    <row r="3" spans="1:22" x14ac:dyDescent="0.2">
      <c r="A3" s="816"/>
      <c r="B3" s="839"/>
      <c r="C3" s="4"/>
      <c r="K3" s="1384"/>
      <c r="L3" s="1384"/>
      <c r="M3" s="1384"/>
      <c r="N3" s="1384"/>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85" t="s">
        <v>1893</v>
      </c>
      <c r="B5" s="1385"/>
      <c r="C5" s="1385"/>
      <c r="D5" s="1385"/>
      <c r="E5" s="1385"/>
      <c r="F5" s="1385"/>
      <c r="G5" s="1385"/>
      <c r="H5" s="1385"/>
      <c r="I5" s="1385"/>
      <c r="J5" s="1385"/>
      <c r="K5" s="1385"/>
      <c r="L5" s="1385"/>
      <c r="M5" s="1385"/>
      <c r="N5" s="1385"/>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399" t="str">
        <f>i.04130!A6</f>
        <v xml:space="preserve">Даатгагчийн нэр: </v>
      </c>
      <c r="B7" s="1399"/>
      <c r="C7" s="1399"/>
      <c r="D7" s="1399"/>
      <c r="E7" s="4"/>
      <c r="F7" s="4"/>
      <c r="G7" s="4"/>
      <c r="K7" s="1400" t="str">
        <f>i.04130!D6</f>
        <v>20.. оны .. сарын ..-ны өдөр</v>
      </c>
      <c r="L7" s="1400"/>
      <c r="M7" s="1400"/>
      <c r="N7" s="1400"/>
      <c r="P7" s="4"/>
      <c r="Q7" s="4"/>
      <c r="R7" s="4"/>
      <c r="S7" s="4"/>
      <c r="T7" s="4"/>
    </row>
    <row r="8" spans="1:22" x14ac:dyDescent="0.2">
      <c r="B8" s="370"/>
      <c r="D8" s="826"/>
      <c r="E8" s="827"/>
      <c r="I8" s="4"/>
      <c r="M8" s="4"/>
      <c r="N8" s="748" t="s">
        <v>257</v>
      </c>
      <c r="O8" s="4"/>
      <c r="P8" s="4"/>
      <c r="Q8" s="4"/>
      <c r="R8" s="4"/>
      <c r="S8" s="4"/>
      <c r="T8" s="4"/>
    </row>
    <row r="9" spans="1:22" ht="15" customHeight="1" x14ac:dyDescent="0.2">
      <c r="A9" s="1388" t="s">
        <v>1236</v>
      </c>
      <c r="B9" s="1388" t="s">
        <v>699</v>
      </c>
      <c r="C9" s="1388"/>
      <c r="D9" s="1389" t="s">
        <v>270</v>
      </c>
      <c r="E9" s="1390" t="s">
        <v>1259</v>
      </c>
      <c r="F9" s="1391"/>
      <c r="G9" s="1391"/>
      <c r="H9" s="1392"/>
      <c r="I9" s="1393" t="s">
        <v>1891</v>
      </c>
      <c r="J9" s="1401"/>
      <c r="K9" s="1401"/>
      <c r="L9" s="1401"/>
      <c r="M9" s="1389" t="s">
        <v>1894</v>
      </c>
      <c r="N9" s="1388" t="s">
        <v>1895</v>
      </c>
      <c r="O9" s="4"/>
      <c r="P9" s="4"/>
      <c r="Q9" s="4"/>
      <c r="R9" s="4"/>
      <c r="S9" s="4"/>
      <c r="T9" s="4"/>
    </row>
    <row r="10" spans="1:22" ht="51" customHeight="1" x14ac:dyDescent="0.2">
      <c r="A10" s="1388"/>
      <c r="B10" s="1388"/>
      <c r="C10" s="1388"/>
      <c r="D10" s="1389"/>
      <c r="E10" s="841" t="s">
        <v>218</v>
      </c>
      <c r="F10" s="293" t="s">
        <v>693</v>
      </c>
      <c r="G10" s="293" t="s">
        <v>219</v>
      </c>
      <c r="H10" s="293" t="s">
        <v>694</v>
      </c>
      <c r="I10" s="19" t="s">
        <v>218</v>
      </c>
      <c r="J10" s="19" t="s">
        <v>693</v>
      </c>
      <c r="K10" s="19" t="s">
        <v>219</v>
      </c>
      <c r="L10" s="750" t="s">
        <v>694</v>
      </c>
      <c r="M10" s="1389"/>
      <c r="N10" s="1388"/>
      <c r="O10" s="4"/>
      <c r="P10" s="4"/>
      <c r="Q10" s="4"/>
      <c r="R10" s="4"/>
      <c r="S10" s="4"/>
      <c r="T10" s="4"/>
    </row>
    <row r="11" spans="1:22" ht="12.75" customHeight="1" x14ac:dyDescent="0.2">
      <c r="A11" s="212" t="s">
        <v>260</v>
      </c>
      <c r="B11" s="829"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96" t="s">
        <v>1239</v>
      </c>
      <c r="B12" s="842" t="s">
        <v>547</v>
      </c>
      <c r="C12" s="830" t="s">
        <v>1240</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96"/>
      <c r="B13" s="845" t="s">
        <v>275</v>
      </c>
      <c r="C13" s="830" t="s">
        <v>1881</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96"/>
      <c r="B14" s="845">
        <v>1.2</v>
      </c>
      <c r="C14" s="832" t="s">
        <v>1242</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96"/>
      <c r="B15" s="845" t="s">
        <v>290</v>
      </c>
      <c r="C15" s="830" t="s">
        <v>1881</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96"/>
      <c r="B16" s="845">
        <v>1.3</v>
      </c>
      <c r="C16" s="832" t="s">
        <v>1243</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96"/>
      <c r="B17" s="845">
        <f>+B16+0.1</f>
        <v>1.4000000000000001</v>
      </c>
      <c r="C17" s="832" t="s">
        <v>1244</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96"/>
      <c r="B18" s="845">
        <f>+B17+0.1</f>
        <v>1.5000000000000002</v>
      </c>
      <c r="C18" s="832" t="s">
        <v>1245</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96"/>
      <c r="B19" s="845">
        <f>+B18+0.1</f>
        <v>1.6000000000000003</v>
      </c>
      <c r="C19" s="832" t="s">
        <v>1246</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96"/>
      <c r="B20" s="845">
        <f>+B19+0.1</f>
        <v>1.7000000000000004</v>
      </c>
      <c r="C20" s="832" t="s">
        <v>1247</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96"/>
      <c r="B21" s="845" t="s">
        <v>1889</v>
      </c>
      <c r="C21" s="830" t="s">
        <v>1882</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96"/>
      <c r="B22" s="846">
        <v>1.8</v>
      </c>
      <c r="C22" s="832" t="s">
        <v>1248</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96"/>
      <c r="B23" s="846">
        <v>1.9</v>
      </c>
      <c r="C23" s="832" t="s">
        <v>1890</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96"/>
      <c r="B24" s="847">
        <v>1.1000000000000001</v>
      </c>
      <c r="C24" s="832" t="s">
        <v>1250</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96"/>
      <c r="B25" s="846">
        <v>1.1100000000000001</v>
      </c>
      <c r="C25" s="832" t="s">
        <v>1251</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96"/>
      <c r="B26" s="847">
        <v>1.1200000000000001</v>
      </c>
      <c r="C26" s="832" t="s">
        <v>1252</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96"/>
      <c r="B27" s="846">
        <v>1.1299999999999999</v>
      </c>
      <c r="C27" s="832" t="s">
        <v>1253</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96"/>
      <c r="B28" s="847">
        <v>1.1399999999999999</v>
      </c>
      <c r="C28" s="832" t="s">
        <v>1254</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96"/>
      <c r="B29" s="846">
        <v>1.1499999999999999</v>
      </c>
      <c r="C29" s="832" t="s">
        <v>1255</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1256</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1257</v>
      </c>
      <c r="B31" s="847" t="s">
        <v>576</v>
      </c>
      <c r="C31" s="835" t="s">
        <v>1258</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97" t="s">
        <v>695</v>
      </c>
      <c r="B32" s="1398"/>
      <c r="C32" s="139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3" t="s">
        <v>1896</v>
      </c>
      <c r="C33" s="1404"/>
      <c r="D33" s="1404"/>
      <c r="E33" s="1404"/>
      <c r="F33" s="1404"/>
      <c r="G33" s="182"/>
      <c r="H33" s="182"/>
      <c r="I33" s="4"/>
      <c r="J33" s="4"/>
      <c r="K33" s="4"/>
      <c r="L33" s="4"/>
      <c r="M33" s="4"/>
      <c r="N33" s="4"/>
      <c r="O33" s="4"/>
      <c r="P33" s="4"/>
      <c r="Q33" s="4"/>
      <c r="R33" s="4"/>
      <c r="S33" s="4"/>
      <c r="T33" s="4"/>
    </row>
    <row r="34" spans="1:20" x14ac:dyDescent="0.2">
      <c r="A34" s="10"/>
      <c r="B34" s="1404"/>
      <c r="C34" s="1404"/>
      <c r="D34" s="1404"/>
      <c r="E34" s="1404"/>
      <c r="F34" s="1404"/>
      <c r="G34" s="182"/>
      <c r="H34" s="182"/>
      <c r="I34" s="4"/>
      <c r="J34" s="4"/>
      <c r="K34" s="4"/>
      <c r="L34" s="4"/>
      <c r="M34" s="4"/>
      <c r="N34" s="4"/>
      <c r="O34" s="4"/>
      <c r="P34" s="4"/>
      <c r="Q34" s="4"/>
      <c r="R34" s="4"/>
      <c r="S34" s="4"/>
      <c r="T34" s="4"/>
    </row>
    <row r="35" spans="1:20" x14ac:dyDescent="0.2">
      <c r="A35" s="10"/>
      <c r="B35" s="1404"/>
      <c r="C35" s="1404"/>
      <c r="D35" s="1404"/>
      <c r="E35" s="1404"/>
      <c r="F35" s="1404"/>
      <c r="G35" s="182"/>
      <c r="H35" s="182"/>
      <c r="I35" s="4"/>
      <c r="J35" s="4"/>
      <c r="K35" s="4"/>
      <c r="L35" s="4"/>
      <c r="M35" s="4"/>
      <c r="N35" s="4"/>
      <c r="O35" s="4"/>
      <c r="P35" s="4"/>
      <c r="Q35" s="4"/>
      <c r="R35" s="4"/>
      <c r="S35" s="4"/>
      <c r="T35" s="4"/>
    </row>
    <row r="36" spans="1:20" ht="11.25" customHeight="1" x14ac:dyDescent="0.2">
      <c r="A36" s="10"/>
      <c r="B36" s="1404"/>
      <c r="C36" s="1404"/>
      <c r="D36" s="1404"/>
      <c r="E36" s="1404"/>
      <c r="F36" s="1404"/>
      <c r="G36" s="182"/>
      <c r="H36" s="182"/>
      <c r="I36" s="4"/>
      <c r="J36" s="4"/>
      <c r="K36" s="4"/>
      <c r="L36" s="4"/>
      <c r="M36" s="4"/>
      <c r="N36" s="4"/>
      <c r="O36" s="4"/>
      <c r="P36" s="4"/>
      <c r="Q36" s="4"/>
      <c r="R36" s="4"/>
      <c r="S36" s="4"/>
      <c r="T36" s="4"/>
    </row>
    <row r="37" spans="1:20" hidden="1" x14ac:dyDescent="0.2">
      <c r="A37" s="10"/>
      <c r="B37" s="1404"/>
      <c r="C37" s="1404"/>
      <c r="D37" s="1404"/>
      <c r="E37" s="1404"/>
      <c r="F37" s="1404"/>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402" t="str">
        <f>i.04130!C111</f>
        <v xml:space="preserve">/................................../   </v>
      </c>
      <c r="E42" s="1402"/>
      <c r="F42" s="4" t="str">
        <f>i.04130!E111</f>
        <v>/…....................../</v>
      </c>
      <c r="I42" s="4"/>
      <c r="J42" s="4"/>
      <c r="K42" s="4"/>
      <c r="L42" s="4"/>
      <c r="M42" s="4"/>
      <c r="N42" s="4"/>
      <c r="O42" s="4"/>
      <c r="P42" s="4"/>
    </row>
    <row r="43" spans="1:20" x14ac:dyDescent="0.2">
      <c r="A43" s="4"/>
      <c r="B43" s="172"/>
      <c r="C43" s="4"/>
      <c r="D43" s="1402"/>
      <c r="E43" s="1402"/>
      <c r="F43" s="4"/>
      <c r="G43" s="4"/>
      <c r="H43" s="4"/>
      <c r="I43" s="4"/>
      <c r="J43" s="4"/>
      <c r="K43" s="4"/>
      <c r="L43" s="4"/>
      <c r="M43" s="4"/>
      <c r="N43" s="4"/>
      <c r="O43" s="4"/>
      <c r="P43" s="4"/>
    </row>
    <row r="44" spans="1:20" x14ac:dyDescent="0.2">
      <c r="A44" s="367"/>
      <c r="B44" s="860"/>
      <c r="C44" s="4" t="str">
        <f>i.04130!B113</f>
        <v xml:space="preserve"> Ерөнхий нягтлан бодогч  </v>
      </c>
      <c r="D44" s="1402" t="str">
        <f>i.04130!C113</f>
        <v xml:space="preserve">/.................................../   </v>
      </c>
      <c r="E44" s="1402"/>
      <c r="F44" s="4" t="str">
        <f>i.04130!E113</f>
        <v>/…................../</v>
      </c>
      <c r="G44" s="4"/>
      <c r="H44" s="4"/>
      <c r="I44" s="4"/>
      <c r="J44" s="4"/>
      <c r="K44" s="4"/>
      <c r="L44" s="4"/>
      <c r="M44" s="4"/>
      <c r="N44" s="4"/>
      <c r="O44" s="4"/>
      <c r="P44" s="4"/>
      <c r="Q44" s="4"/>
      <c r="R44" s="4"/>
      <c r="S44" s="4"/>
      <c r="T44" s="4"/>
    </row>
    <row r="45" spans="1:20" x14ac:dyDescent="0.2">
      <c r="A45" s="10"/>
      <c r="B45" s="172"/>
      <c r="C45" s="4"/>
      <c r="D45" s="1402"/>
      <c r="E45" s="1402"/>
      <c r="F45" s="4"/>
      <c r="G45" s="4"/>
      <c r="H45" s="4"/>
      <c r="I45" s="4"/>
      <c r="J45" s="4"/>
      <c r="K45" s="4"/>
      <c r="L45" s="4"/>
      <c r="M45" s="4"/>
      <c r="N45" s="4"/>
      <c r="O45" s="4"/>
      <c r="P45" s="4"/>
      <c r="Q45" s="4"/>
      <c r="R45" s="4"/>
      <c r="S45" s="4"/>
      <c r="T45" s="4"/>
    </row>
    <row r="46" spans="1:20" x14ac:dyDescent="0.2">
      <c r="A46" s="861"/>
      <c r="B46" s="172"/>
      <c r="C46" s="5" t="str">
        <f>i.04130!B115</f>
        <v>…...............................................</v>
      </c>
      <c r="D46" s="1402" t="str">
        <f>i.04130!C115</f>
        <v xml:space="preserve">/................................../   </v>
      </c>
      <c r="E46" s="1402"/>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4" t="s">
        <v>1897</v>
      </c>
      <c r="E1" s="1384"/>
      <c r="F1" s="1384"/>
      <c r="G1" s="1384"/>
      <c r="H1" s="1384"/>
      <c r="J1" s="4"/>
      <c r="K1" s="4"/>
      <c r="L1" s="4"/>
      <c r="M1" s="4"/>
      <c r="N1" s="4"/>
      <c r="O1" s="4"/>
      <c r="P1" s="4"/>
      <c r="Q1" s="4"/>
      <c r="R1" s="4"/>
      <c r="S1" s="4"/>
      <c r="T1" s="4"/>
      <c r="U1" s="4"/>
    </row>
    <row r="2" spans="1:21" x14ac:dyDescent="0.2">
      <c r="A2" s="816"/>
      <c r="B2" s="4"/>
      <c r="C2" s="5"/>
      <c r="D2" s="1384"/>
      <c r="E2" s="1384"/>
      <c r="F2" s="1384"/>
      <c r="G2" s="1384"/>
      <c r="H2" s="1384"/>
      <c r="J2" s="4"/>
      <c r="K2" s="4"/>
      <c r="L2" s="4"/>
      <c r="M2" s="4"/>
      <c r="N2" s="4"/>
      <c r="O2" s="4"/>
      <c r="P2" s="4"/>
      <c r="Q2" s="4"/>
      <c r="R2" s="4"/>
      <c r="S2" s="4"/>
      <c r="T2" s="4"/>
      <c r="U2" s="4"/>
    </row>
    <row r="3" spans="1:21" x14ac:dyDescent="0.2">
      <c r="A3" s="816"/>
      <c r="B3" s="4"/>
      <c r="C3" s="5"/>
      <c r="D3" s="1384"/>
      <c r="E3" s="1384"/>
      <c r="F3" s="1384"/>
      <c r="G3" s="1384"/>
      <c r="H3" s="1384"/>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85" t="s">
        <v>1898</v>
      </c>
      <c r="B5" s="1385"/>
      <c r="C5" s="1385"/>
      <c r="D5" s="1385"/>
      <c r="E5" s="1385"/>
      <c r="F5" s="1385"/>
      <c r="G5" s="1385"/>
      <c r="H5" s="1385"/>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399" t="str">
        <f>i.04130!A6</f>
        <v xml:space="preserve">Даатгагчийн нэр: </v>
      </c>
      <c r="B7" s="1399"/>
      <c r="C7" s="1399"/>
      <c r="D7" s="1399"/>
      <c r="E7" s="1400" t="str">
        <f>i.04130!D6</f>
        <v>20.. оны .. сарын ..-ны өдөр</v>
      </c>
      <c r="F7" s="1400"/>
      <c r="G7" s="1400"/>
      <c r="H7" s="1400"/>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88" t="s">
        <v>1236</v>
      </c>
      <c r="B9" s="1388" t="s">
        <v>699</v>
      </c>
      <c r="C9" s="1388"/>
      <c r="D9" s="1389" t="s">
        <v>270</v>
      </c>
      <c r="E9" s="1390" t="s">
        <v>1449</v>
      </c>
      <c r="F9" s="1391"/>
      <c r="G9" s="1391"/>
      <c r="H9" s="1392"/>
      <c r="I9" s="761"/>
      <c r="J9" s="761"/>
      <c r="K9" s="761"/>
      <c r="L9" s="761"/>
      <c r="M9" s="761"/>
      <c r="N9" s="761"/>
      <c r="O9" s="761"/>
      <c r="P9" s="761"/>
      <c r="Q9" s="761"/>
      <c r="R9" s="761"/>
      <c r="S9" s="761"/>
      <c r="T9" s="761"/>
      <c r="U9" s="761"/>
    </row>
    <row r="10" spans="1:21" s="828" customFormat="1" x14ac:dyDescent="0.2">
      <c r="A10" s="1388"/>
      <c r="B10" s="1388"/>
      <c r="C10" s="1388"/>
      <c r="D10" s="1389"/>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x14ac:dyDescent="0.2">
      <c r="A12" s="1396" t="s">
        <v>1239</v>
      </c>
      <c r="B12" s="862" t="s">
        <v>547</v>
      </c>
      <c r="C12" s="830" t="s">
        <v>1240</v>
      </c>
      <c r="D12" s="831">
        <v>1</v>
      </c>
      <c r="E12" s="116"/>
      <c r="F12" s="116"/>
      <c r="G12" s="116"/>
      <c r="H12" s="843">
        <f>+E12+F12-G12</f>
        <v>0</v>
      </c>
      <c r="I12" s="4"/>
      <c r="J12" s="4"/>
      <c r="K12" s="4"/>
      <c r="L12" s="4"/>
      <c r="M12" s="4"/>
      <c r="N12" s="4"/>
      <c r="O12" s="4"/>
      <c r="P12" s="4"/>
      <c r="Q12" s="4"/>
      <c r="R12" s="4"/>
      <c r="S12" s="4"/>
      <c r="T12" s="4"/>
      <c r="U12" s="4"/>
    </row>
    <row r="13" spans="1:21" x14ac:dyDescent="0.2">
      <c r="A13" s="1396"/>
      <c r="B13" s="863" t="s">
        <v>275</v>
      </c>
      <c r="C13" s="830" t="s">
        <v>1881</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96"/>
      <c r="B14" s="863">
        <v>1.2</v>
      </c>
      <c r="C14" s="832" t="s">
        <v>1242</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96"/>
      <c r="B15" s="863" t="s">
        <v>290</v>
      </c>
      <c r="C15" s="830" t="s">
        <v>1881</v>
      </c>
      <c r="D15" s="831">
        <f>+D14+1</f>
        <v>4</v>
      </c>
      <c r="E15" s="116"/>
      <c r="F15" s="116"/>
      <c r="G15" s="116"/>
      <c r="H15" s="843">
        <f t="shared" si="0"/>
        <v>0</v>
      </c>
      <c r="I15" s="4"/>
      <c r="J15" s="4"/>
      <c r="K15" s="4"/>
      <c r="L15" s="4"/>
      <c r="M15" s="4"/>
      <c r="N15" s="4"/>
      <c r="O15" s="4"/>
      <c r="P15" s="4"/>
      <c r="Q15" s="4"/>
      <c r="R15" s="4"/>
      <c r="S15" s="4"/>
      <c r="T15" s="4"/>
      <c r="U15" s="4"/>
    </row>
    <row r="16" spans="1:21" x14ac:dyDescent="0.2">
      <c r="A16" s="1396"/>
      <c r="B16" s="863">
        <v>1.3</v>
      </c>
      <c r="C16" s="832" t="s">
        <v>1243</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96"/>
      <c r="B17" s="863">
        <f>+B16+0.1</f>
        <v>1.4000000000000001</v>
      </c>
      <c r="C17" s="832" t="s">
        <v>1244</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96"/>
      <c r="B18" s="863">
        <f>+B17+0.1</f>
        <v>1.5000000000000002</v>
      </c>
      <c r="C18" s="832" t="s">
        <v>1245</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96"/>
      <c r="B19" s="863">
        <f>+B18+0.1</f>
        <v>1.6000000000000003</v>
      </c>
      <c r="C19" s="832" t="s">
        <v>1246</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96"/>
      <c r="B20" s="863">
        <f>+B19+0.1</f>
        <v>1.7000000000000004</v>
      </c>
      <c r="C20" s="832" t="s">
        <v>1247</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96"/>
      <c r="B21" s="863" t="s">
        <v>1889</v>
      </c>
      <c r="C21" s="830" t="s">
        <v>1882</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96"/>
      <c r="B22" s="864">
        <v>1.8</v>
      </c>
      <c r="C22" s="832" t="s">
        <v>1248</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96"/>
      <c r="B23" s="864">
        <v>1.9</v>
      </c>
      <c r="C23" s="832" t="s">
        <v>1890</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96"/>
      <c r="B24" s="865">
        <v>1.1000000000000001</v>
      </c>
      <c r="C24" s="832" t="s">
        <v>1250</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96"/>
      <c r="B25" s="864">
        <v>1.1100000000000001</v>
      </c>
      <c r="C25" s="832" t="s">
        <v>1251</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96"/>
      <c r="B26" s="865">
        <v>1.1200000000000001</v>
      </c>
      <c r="C26" s="832" t="s">
        <v>1252</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96"/>
      <c r="B27" s="864">
        <v>1.1299999999999999</v>
      </c>
      <c r="C27" s="832" t="s">
        <v>1253</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96"/>
      <c r="B28" s="865">
        <v>1.1399999999999999</v>
      </c>
      <c r="C28" s="832" t="s">
        <v>1254</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96"/>
      <c r="B29" s="864">
        <v>1.1499999999999999</v>
      </c>
      <c r="C29" s="832" t="s">
        <v>1255</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1256</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1257</v>
      </c>
      <c r="B31" s="865" t="s">
        <v>576</v>
      </c>
      <c r="C31" s="835" t="s">
        <v>1258</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97" t="s">
        <v>695</v>
      </c>
      <c r="B32" s="1398"/>
      <c r="C32" s="139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1899</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1900</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85" t="s">
        <v>1901</v>
      </c>
      <c r="B5" s="1385"/>
      <c r="C5" s="1385"/>
      <c r="D5" s="1385"/>
      <c r="E5" s="1385"/>
      <c r="F5" s="1385"/>
      <c r="G5" s="1385"/>
      <c r="H5" s="1385"/>
      <c r="I5" s="1385"/>
      <c r="J5" s="1385"/>
      <c r="K5" s="1385"/>
      <c r="L5" s="1385"/>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399" t="str">
        <f>i.04130!A6</f>
        <v xml:space="preserve">Даатгагчийн нэр: </v>
      </c>
      <c r="B7" s="1399"/>
      <c r="C7" s="1399"/>
      <c r="D7" s="1399"/>
      <c r="E7" s="4"/>
      <c r="F7" s="4"/>
      <c r="G7" s="4"/>
      <c r="H7" s="1400" t="str">
        <f>i.04130!D6</f>
        <v>20.. оны .. сарын ..-ны өдөр</v>
      </c>
      <c r="I7" s="1400"/>
      <c r="J7" s="1400"/>
      <c r="K7" s="1400"/>
      <c r="L7" s="1400"/>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88" t="s">
        <v>1236</v>
      </c>
      <c r="B9" s="1388" t="s">
        <v>699</v>
      </c>
      <c r="C9" s="1388"/>
      <c r="D9" s="1389" t="s">
        <v>270</v>
      </c>
      <c r="E9" s="1390" t="s">
        <v>528</v>
      </c>
      <c r="F9" s="1391"/>
      <c r="G9" s="1391"/>
      <c r="H9" s="1392"/>
      <c r="I9" s="1393" t="s">
        <v>1448</v>
      </c>
      <c r="J9" s="1391"/>
      <c r="K9" s="1391"/>
      <c r="L9" s="1392"/>
      <c r="M9" s="761"/>
      <c r="N9" s="761"/>
      <c r="O9" s="761"/>
      <c r="P9" s="761"/>
      <c r="Q9" s="761"/>
      <c r="R9" s="761"/>
      <c r="S9" s="761"/>
      <c r="T9" s="761"/>
      <c r="U9" s="761"/>
      <c r="V9" s="761"/>
      <c r="W9" s="761"/>
      <c r="X9" s="761"/>
      <c r="Y9" s="761"/>
    </row>
    <row r="10" spans="1:25" s="828" customFormat="1" ht="22.5" customHeight="1" x14ac:dyDescent="0.2">
      <c r="A10" s="1388"/>
      <c r="B10" s="1388"/>
      <c r="C10" s="1388"/>
      <c r="D10" s="1389"/>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9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6"/>
      <c r="B13" s="845" t="s">
        <v>275</v>
      </c>
      <c r="C13" s="830" t="s">
        <v>1881</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9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6"/>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6"/>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6"/>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6"/>
      <c r="B25" s="847">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6"/>
      <c r="B27" s="847">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6"/>
      <c r="B29" s="847">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1256</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1257</v>
      </c>
      <c r="B31" s="847" t="s">
        <v>576</v>
      </c>
      <c r="C31" s="835" t="s">
        <v>1258</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97" t="s">
        <v>695</v>
      </c>
      <c r="B32" s="1398"/>
      <c r="C32" s="139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D41" sqref="D41"/>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1" t="s">
        <v>394</v>
      </c>
      <c r="M1" s="1411"/>
      <c r="N1" s="1411"/>
      <c r="O1" s="1411"/>
      <c r="P1" s="1411"/>
      <c r="Q1" s="1411"/>
      <c r="R1" s="1411"/>
      <c r="S1" s="1411"/>
      <c r="T1" s="1411"/>
      <c r="U1" s="1411"/>
      <c r="V1" s="1411"/>
      <c r="W1" s="4"/>
      <c r="X1" s="4"/>
      <c r="Y1" s="4"/>
      <c r="Z1" s="4"/>
      <c r="AA1" s="4"/>
      <c r="AB1" s="4"/>
      <c r="AC1" s="4"/>
      <c r="AD1" s="4"/>
      <c r="AE1" s="4"/>
      <c r="AF1" s="4"/>
    </row>
    <row r="2" spans="1:32" ht="12.75" customHeight="1" x14ac:dyDescent="0.25">
      <c r="A2" s="10"/>
      <c r="B2" s="4"/>
      <c r="C2" s="10"/>
      <c r="D2" s="4"/>
      <c r="E2" s="4"/>
      <c r="F2" s="4"/>
      <c r="G2" s="4"/>
      <c r="H2" s="4"/>
      <c r="I2" s="4"/>
      <c r="J2" s="4"/>
      <c r="K2" s="4"/>
      <c r="L2" s="1411"/>
      <c r="M2" s="1411"/>
      <c r="N2" s="1411"/>
      <c r="O2" s="1411"/>
      <c r="P2" s="1411"/>
      <c r="Q2" s="1411"/>
      <c r="R2" s="1411"/>
      <c r="S2" s="1411"/>
      <c r="T2" s="1411"/>
      <c r="U2" s="1411"/>
      <c r="V2" s="1411"/>
      <c r="W2" s="4"/>
      <c r="X2" s="4"/>
      <c r="Y2" s="4"/>
      <c r="Z2" s="4"/>
      <c r="AA2" s="4"/>
      <c r="AB2" s="4"/>
      <c r="AC2" s="4"/>
      <c r="AD2" s="4"/>
      <c r="AE2" s="4"/>
      <c r="AF2" s="4"/>
    </row>
    <row r="3" spans="1:32" ht="12.75" customHeight="1" x14ac:dyDescent="0.25">
      <c r="A3" s="1412" t="s">
        <v>395</v>
      </c>
      <c r="B3" s="1413"/>
      <c r="C3" s="1413"/>
      <c r="D3" s="1413"/>
      <c r="E3" s="1413"/>
      <c r="F3" s="1413"/>
      <c r="G3" s="1413"/>
      <c r="H3" s="1413"/>
      <c r="I3" s="1413"/>
      <c r="J3" s="1413"/>
      <c r="K3" s="1413"/>
      <c r="L3" s="1413"/>
      <c r="M3" s="1413"/>
      <c r="N3" s="1413"/>
      <c r="O3" s="1413"/>
      <c r="P3" s="1413"/>
      <c r="Q3" s="1413"/>
      <c r="R3" s="1413"/>
      <c r="S3" s="1413"/>
      <c r="T3" s="1413"/>
      <c r="U3" s="1413"/>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08" t="str">
        <f>i.04130!A6</f>
        <v xml:space="preserve">Даатгагчийн нэр: </v>
      </c>
      <c r="B5" s="1409"/>
      <c r="C5" s="1409"/>
      <c r="D5" s="1409"/>
      <c r="E5" s="867"/>
      <c r="F5" s="867"/>
      <c r="G5" s="11"/>
      <c r="H5" s="1410"/>
      <c r="I5" s="1409"/>
      <c r="J5" s="1409"/>
      <c r="K5" s="1409"/>
      <c r="L5" s="4"/>
      <c r="M5" s="4"/>
      <c r="N5" s="4"/>
      <c r="O5" s="4"/>
      <c r="P5" s="4"/>
      <c r="Q5" s="1414" t="str">
        <f>i.04130!D6</f>
        <v>20.. оны .. сарын ..-ны өдөр</v>
      </c>
      <c r="R5" s="1413"/>
      <c r="S5" s="1413"/>
      <c r="T5" s="1413"/>
      <c r="U5" s="1413"/>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5" t="s">
        <v>257</v>
      </c>
      <c r="T6" s="1415"/>
      <c r="U6" s="1413"/>
      <c r="V6" s="4"/>
      <c r="W6" s="4"/>
      <c r="X6" s="4"/>
      <c r="Y6" s="4"/>
      <c r="Z6" s="4"/>
      <c r="AA6" s="4"/>
      <c r="AB6" s="4"/>
      <c r="AC6" s="4"/>
      <c r="AD6" s="4"/>
      <c r="AE6" s="4"/>
      <c r="AF6" s="4"/>
    </row>
    <row r="7" spans="1:32" s="868" customFormat="1" ht="24.75" customHeight="1" x14ac:dyDescent="0.25">
      <c r="A7" s="1407" t="s">
        <v>258</v>
      </c>
      <c r="B7" s="1407" t="s">
        <v>396</v>
      </c>
      <c r="C7" s="1407" t="s">
        <v>270</v>
      </c>
      <c r="D7" s="1407" t="s">
        <v>78</v>
      </c>
      <c r="E7" s="1407" t="s">
        <v>397</v>
      </c>
      <c r="F7" s="1407"/>
      <c r="G7" s="1407"/>
      <c r="H7" s="1407" t="s">
        <v>79</v>
      </c>
      <c r="I7" s="1407" t="s">
        <v>80</v>
      </c>
      <c r="J7" s="1407" t="s">
        <v>81</v>
      </c>
      <c r="K7" s="1407" t="s">
        <v>82</v>
      </c>
      <c r="L7" s="1407" t="s">
        <v>14</v>
      </c>
      <c r="M7" s="1407" t="s">
        <v>83</v>
      </c>
      <c r="N7" s="1416" t="s">
        <v>1880</v>
      </c>
      <c r="O7" s="1407" t="s">
        <v>398</v>
      </c>
      <c r="P7" s="1407"/>
      <c r="Q7" s="1418"/>
      <c r="R7" s="1418"/>
      <c r="S7" s="1407" t="s">
        <v>399</v>
      </c>
      <c r="T7" s="1407"/>
      <c r="U7" s="1418"/>
      <c r="V7" s="1418"/>
      <c r="W7" s="250"/>
      <c r="X7" s="250"/>
      <c r="Y7" s="250"/>
      <c r="Z7" s="250"/>
      <c r="AA7" s="250"/>
      <c r="AC7" s="18"/>
      <c r="AD7" s="18"/>
      <c r="AE7" s="18"/>
      <c r="AF7" s="250"/>
    </row>
    <row r="8" spans="1:32" s="868" customFormat="1" ht="39" customHeight="1" x14ac:dyDescent="0.25">
      <c r="A8" s="1407"/>
      <c r="B8" s="1407"/>
      <c r="C8" s="1407"/>
      <c r="D8" s="1407"/>
      <c r="E8" s="212" t="s">
        <v>400</v>
      </c>
      <c r="F8" s="212" t="s">
        <v>21</v>
      </c>
      <c r="G8" s="212" t="s">
        <v>401</v>
      </c>
      <c r="H8" s="1407"/>
      <c r="I8" s="1407"/>
      <c r="J8" s="1407"/>
      <c r="K8" s="1407"/>
      <c r="L8" s="1407"/>
      <c r="M8" s="1407"/>
      <c r="N8" s="1417"/>
      <c r="O8" s="212" t="s">
        <v>402</v>
      </c>
      <c r="P8" s="212" t="s">
        <v>1880</v>
      </c>
      <c r="Q8" s="212" t="s">
        <v>403</v>
      </c>
      <c r="R8" s="13" t="s">
        <v>404</v>
      </c>
      <c r="S8" s="212" t="s">
        <v>402</v>
      </c>
      <c r="T8" s="212" t="s">
        <v>1880</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3" t="s">
        <v>1949</v>
      </c>
      <c r="C44" s="1404"/>
      <c r="D44" s="1404"/>
      <c r="E44" s="1404"/>
      <c r="F44" s="1404"/>
      <c r="G44" s="1404"/>
      <c r="H44" s="1404"/>
      <c r="I44" s="1404"/>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4"/>
      <c r="C45" s="1404"/>
      <c r="D45" s="1404"/>
      <c r="E45" s="1404"/>
      <c r="F45" s="1404"/>
      <c r="G45" s="1404"/>
      <c r="H45" s="1404"/>
      <c r="I45" s="1404"/>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4"/>
      <c r="C46" s="1404"/>
      <c r="D46" s="1404"/>
      <c r="E46" s="1404"/>
      <c r="F46" s="1404"/>
      <c r="G46" s="1404"/>
      <c r="H46" s="1404"/>
      <c r="I46" s="1404"/>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4"/>
      <c r="C47" s="1404"/>
      <c r="D47" s="1404"/>
      <c r="E47" s="1404"/>
      <c r="F47" s="1404"/>
      <c r="G47" s="1404"/>
      <c r="H47" s="1404"/>
      <c r="I47" s="1404"/>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4"/>
      <c r="C48" s="1404"/>
      <c r="D48" s="1404"/>
      <c r="E48" s="1404"/>
      <c r="F48" s="1404"/>
      <c r="G48" s="1404"/>
      <c r="H48" s="1404"/>
      <c r="I48" s="1404"/>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4"/>
      <c r="C49" s="1404"/>
      <c r="D49" s="1404"/>
      <c r="E49" s="1404"/>
      <c r="F49" s="1404"/>
      <c r="G49" s="1404"/>
      <c r="H49" s="1404"/>
      <c r="I49" s="1404"/>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4"/>
      <c r="C50" s="1404"/>
      <c r="D50" s="1404"/>
      <c r="E50" s="1404"/>
      <c r="F50" s="1404"/>
      <c r="G50" s="1404"/>
      <c r="H50" s="1404"/>
      <c r="I50" s="1404"/>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4"/>
      <c r="C51" s="1404"/>
      <c r="D51" s="1404"/>
      <c r="E51" s="1404"/>
      <c r="F51" s="1404"/>
      <c r="G51" s="1404"/>
      <c r="H51" s="1404"/>
      <c r="I51" s="1404"/>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4"/>
      <c r="C52" s="1404"/>
      <c r="D52" s="1404"/>
      <c r="E52" s="1404"/>
      <c r="F52" s="1404"/>
      <c r="G52" s="1404"/>
      <c r="H52" s="1404"/>
      <c r="I52" s="1404"/>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4"/>
      <c r="C53" s="1404"/>
      <c r="D53" s="1404"/>
      <c r="E53" s="1404"/>
      <c r="F53" s="1404"/>
      <c r="G53" s="1404"/>
      <c r="H53" s="1404"/>
      <c r="I53" s="1404"/>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4"/>
      <c r="C54" s="1404"/>
      <c r="D54" s="1404"/>
      <c r="E54" s="1404"/>
      <c r="F54" s="1404"/>
      <c r="G54" s="1404"/>
      <c r="H54" s="1404"/>
      <c r="I54" s="1404"/>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4"/>
      <c r="C55" s="1404"/>
      <c r="D55" s="1404"/>
      <c r="E55" s="1404"/>
      <c r="F55" s="1404"/>
      <c r="G55" s="1404"/>
      <c r="H55" s="1404"/>
      <c r="I55" s="1404"/>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NUgernP2vWL0pTKEn7bcR1XfvWZAIUcycKZOdFTaQUeRHR9s8YAoRVdGxG5nKHIBaYYa21XUxvff/u+r3Z13rA==" saltValue="c8NJdVttrw3hkDDql4TUmQ==" spinCount="100000" sheet="1" objects="1" scenarios="1"/>
  <mergeCells count="21">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B44:I5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2025-04-30T01:43:02Z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